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60" windowWidth="11400" windowHeight="4335" tabRatio="1000"/>
  </bookViews>
  <sheets>
    <sheet name="RESUMEN " sheetId="24" r:id="rId1"/>
    <sheet name="META 1" sheetId="1" r:id="rId2"/>
    <sheet name="META 2" sheetId="2" r:id="rId3"/>
    <sheet name="META 3" sheetId="3" r:id="rId4"/>
    <sheet name="META 4" sheetId="4" r:id="rId5"/>
    <sheet name="META 5" sheetId="5" r:id="rId6"/>
    <sheet name="META 6" sheetId="6" r:id="rId7"/>
    <sheet name="META 7" sheetId="7" r:id="rId8"/>
    <sheet name="META 8" sheetId="8" r:id="rId9"/>
    <sheet name="META 9" sheetId="9" r:id="rId10"/>
    <sheet name="META 10" sheetId="10" r:id="rId11"/>
    <sheet name="META 11" sheetId="12" r:id="rId12"/>
    <sheet name="META 12" sheetId="13" r:id="rId13"/>
    <sheet name="META 13" sheetId="22" r:id="rId14"/>
    <sheet name="Metas" sheetId="23" state="hidden" r:id="rId15"/>
    <sheet name="Hoja1" sheetId="16" state="hidden" r:id="rId16"/>
    <sheet name="Hoja2" sheetId="17" state="hidden" r:id="rId17"/>
    <sheet name="Hoja3" sheetId="18" state="hidden" r:id="rId18"/>
    <sheet name="Hoja4" sheetId="19" state="hidden" r:id="rId19"/>
    <sheet name="Hoja5" sheetId="20" state="hidden" r:id="rId20"/>
    <sheet name="Hoja6" sheetId="21" state="hidden" r:id="rId21"/>
    <sheet name="Hoja7" sheetId="25" state="hidden" r:id="rId22"/>
    <sheet name="Hoja8" sheetId="26" state="hidden" r:id="rId23"/>
    <sheet name="META GES" sheetId="27" state="hidden" r:id="rId24"/>
  </sheets>
  <externalReferences>
    <externalReference r:id="rId25"/>
    <externalReference r:id="rId26"/>
    <externalReference r:id="rId27"/>
  </externalReferences>
  <definedNames>
    <definedName name="_xlnm._FilterDatabase" localSheetId="1" hidden="1">'META 1'!$A$11:$AY$11</definedName>
  </definedNames>
  <calcPr calcId="145621"/>
</workbook>
</file>

<file path=xl/calcChain.xml><?xml version="1.0" encoding="utf-8"?>
<calcChain xmlns="http://schemas.openxmlformats.org/spreadsheetml/2006/main">
  <c r="P119" i="22" l="1"/>
  <c r="O119" i="22"/>
  <c r="N119" i="22"/>
  <c r="M119" i="22"/>
  <c r="L119" i="22"/>
  <c r="K119" i="22"/>
  <c r="J119" i="22"/>
  <c r="I119" i="22"/>
  <c r="H119" i="22"/>
  <c r="G119" i="22"/>
  <c r="F119" i="22"/>
  <c r="E119" i="22"/>
  <c r="Q119" i="22"/>
  <c r="P139" i="22"/>
  <c r="O139" i="22"/>
  <c r="N139" i="22"/>
  <c r="M139" i="22"/>
  <c r="L139" i="22"/>
  <c r="K139" i="22"/>
  <c r="J139" i="22"/>
  <c r="I139" i="22"/>
  <c r="H139" i="22"/>
  <c r="G139" i="22"/>
  <c r="F139" i="22"/>
  <c r="E139" i="22"/>
  <c r="P134" i="22"/>
  <c r="O134" i="22"/>
  <c r="N134" i="22"/>
  <c r="M134" i="22"/>
  <c r="L134" i="22"/>
  <c r="K134" i="22"/>
  <c r="J134" i="22"/>
  <c r="I134" i="22"/>
  <c r="H134" i="22"/>
  <c r="G134" i="22"/>
  <c r="F134" i="22"/>
  <c r="E134" i="22"/>
  <c r="P130" i="22"/>
  <c r="O130" i="22"/>
  <c r="N130" i="22"/>
  <c r="M130" i="22"/>
  <c r="L130" i="22"/>
  <c r="K130" i="22"/>
  <c r="J130" i="22"/>
  <c r="I130" i="22"/>
  <c r="H130" i="22"/>
  <c r="G130" i="22"/>
  <c r="F130" i="22"/>
  <c r="E130" i="22"/>
  <c r="P129" i="22"/>
  <c r="O129" i="22"/>
  <c r="N129" i="22"/>
  <c r="M129" i="22"/>
  <c r="L129" i="22"/>
  <c r="K129" i="22"/>
  <c r="J129" i="22"/>
  <c r="I129" i="22"/>
  <c r="H129" i="22"/>
  <c r="G129" i="22"/>
  <c r="F129" i="22"/>
  <c r="E129" i="22"/>
  <c r="P128" i="22"/>
  <c r="O128" i="22"/>
  <c r="N128" i="22"/>
  <c r="M128" i="22"/>
  <c r="L128" i="22"/>
  <c r="K128" i="22"/>
  <c r="J128" i="22"/>
  <c r="I128" i="22"/>
  <c r="H128" i="22"/>
  <c r="G128" i="22"/>
  <c r="F128" i="22"/>
  <c r="E128" i="22"/>
  <c r="P127" i="22"/>
  <c r="O127" i="22"/>
  <c r="N127" i="22"/>
  <c r="M127" i="22"/>
  <c r="L127" i="22"/>
  <c r="K127" i="22"/>
  <c r="J127" i="22"/>
  <c r="I127" i="22"/>
  <c r="H127" i="22"/>
  <c r="G127" i="22"/>
  <c r="F127" i="22"/>
  <c r="E127" i="22"/>
  <c r="P126" i="22"/>
  <c r="O126" i="22"/>
  <c r="N126" i="22"/>
  <c r="M126" i="22"/>
  <c r="L126" i="22"/>
  <c r="K126" i="22"/>
  <c r="J126" i="22"/>
  <c r="I126" i="22"/>
  <c r="H126" i="22"/>
  <c r="G126" i="22"/>
  <c r="F126" i="22"/>
  <c r="E126" i="22"/>
  <c r="P125" i="22"/>
  <c r="O125" i="22"/>
  <c r="N125" i="22"/>
  <c r="M125" i="22"/>
  <c r="L125" i="22"/>
  <c r="K125" i="22"/>
  <c r="J125" i="22"/>
  <c r="I125" i="22"/>
  <c r="H125" i="22"/>
  <c r="G125" i="22"/>
  <c r="F125" i="22"/>
  <c r="E125" i="22"/>
  <c r="P124" i="22"/>
  <c r="O124" i="22"/>
  <c r="N124" i="22"/>
  <c r="M124" i="22"/>
  <c r="L124" i="22"/>
  <c r="K124" i="22"/>
  <c r="J124" i="22"/>
  <c r="I124" i="22"/>
  <c r="H124" i="22"/>
  <c r="G124" i="22"/>
  <c r="F124" i="22"/>
  <c r="E124" i="22"/>
  <c r="P123" i="22"/>
  <c r="O123" i="22"/>
  <c r="N123" i="22"/>
  <c r="M123" i="22"/>
  <c r="L123" i="22"/>
  <c r="K123" i="22"/>
  <c r="J123" i="22"/>
  <c r="I123" i="22"/>
  <c r="H123" i="22"/>
  <c r="G123" i="22"/>
  <c r="F123" i="22"/>
  <c r="E123" i="22"/>
  <c r="P122" i="22"/>
  <c r="O122" i="22"/>
  <c r="N122" i="22"/>
  <c r="M122" i="22"/>
  <c r="L122" i="22"/>
  <c r="K122" i="22"/>
  <c r="J122" i="22"/>
  <c r="I122" i="22"/>
  <c r="H122" i="22"/>
  <c r="G122" i="22"/>
  <c r="F122" i="22"/>
  <c r="E122" i="22"/>
  <c r="P121" i="22"/>
  <c r="O121" i="22"/>
  <c r="N121" i="22"/>
  <c r="M121" i="22"/>
  <c r="L121" i="22"/>
  <c r="K121" i="22"/>
  <c r="J121" i="22"/>
  <c r="I121" i="22"/>
  <c r="H121" i="22"/>
  <c r="G121" i="22"/>
  <c r="F121" i="22"/>
  <c r="E121" i="22"/>
  <c r="P120" i="22"/>
  <c r="O120" i="22"/>
  <c r="N120" i="22"/>
  <c r="M120" i="22"/>
  <c r="L120" i="22"/>
  <c r="K120" i="22"/>
  <c r="J120" i="22"/>
  <c r="I120" i="22"/>
  <c r="H120" i="22"/>
  <c r="G120" i="22"/>
  <c r="F120" i="22"/>
  <c r="E120" i="22"/>
  <c r="P118" i="22"/>
  <c r="O118" i="22"/>
  <c r="N118" i="22"/>
  <c r="M118" i="22"/>
  <c r="L118" i="22"/>
  <c r="K118" i="22"/>
  <c r="J118" i="22"/>
  <c r="I118" i="22"/>
  <c r="H118" i="22"/>
  <c r="G118" i="22"/>
  <c r="F118" i="22"/>
  <c r="E118" i="22"/>
  <c r="P115" i="22"/>
  <c r="O115" i="22"/>
  <c r="N115" i="22"/>
  <c r="M115" i="22"/>
  <c r="L115" i="22"/>
  <c r="K115" i="22"/>
  <c r="J115" i="22"/>
  <c r="I115" i="22"/>
  <c r="H115" i="22"/>
  <c r="G115" i="22"/>
  <c r="F115" i="22"/>
  <c r="E115" i="22"/>
  <c r="P114" i="22"/>
  <c r="O114" i="22"/>
  <c r="N114" i="22"/>
  <c r="M114" i="22"/>
  <c r="L114" i="22"/>
  <c r="K114" i="22"/>
  <c r="J114" i="22"/>
  <c r="I114" i="22"/>
  <c r="H114" i="22"/>
  <c r="G114" i="22"/>
  <c r="F114" i="22"/>
  <c r="E114" i="22"/>
  <c r="P110" i="22"/>
  <c r="O110" i="22"/>
  <c r="N110" i="22"/>
  <c r="M110" i="22"/>
  <c r="L110" i="22"/>
  <c r="K110" i="22"/>
  <c r="J110" i="22"/>
  <c r="I110" i="22"/>
  <c r="H110" i="22"/>
  <c r="G110" i="22"/>
  <c r="F110" i="22"/>
  <c r="E110" i="22"/>
  <c r="P109" i="22"/>
  <c r="O109" i="22"/>
  <c r="N109" i="22"/>
  <c r="M109" i="22"/>
  <c r="L109" i="22"/>
  <c r="K109" i="22"/>
  <c r="J109" i="22"/>
  <c r="I109" i="22"/>
  <c r="H109" i="22"/>
  <c r="G109" i="22"/>
  <c r="F109" i="22"/>
  <c r="E109" i="22"/>
  <c r="P108" i="22"/>
  <c r="O108" i="22"/>
  <c r="N108" i="22"/>
  <c r="M108" i="22"/>
  <c r="L108" i="22"/>
  <c r="K108" i="22"/>
  <c r="J108" i="22"/>
  <c r="I108" i="22"/>
  <c r="H108" i="22"/>
  <c r="G108" i="22"/>
  <c r="F108" i="22"/>
  <c r="E108" i="22"/>
  <c r="P105" i="22"/>
  <c r="O105" i="22"/>
  <c r="N105" i="22"/>
  <c r="M105" i="22"/>
  <c r="L105" i="22"/>
  <c r="K105" i="22"/>
  <c r="J105" i="22"/>
  <c r="I105" i="22"/>
  <c r="H105" i="22"/>
  <c r="G105" i="22"/>
  <c r="F105" i="22"/>
  <c r="E105" i="22"/>
  <c r="P104" i="22"/>
  <c r="O104" i="22"/>
  <c r="N104" i="22"/>
  <c r="M104" i="22"/>
  <c r="L104" i="22"/>
  <c r="K104" i="22"/>
  <c r="J104" i="22"/>
  <c r="I104" i="22"/>
  <c r="H104" i="22"/>
  <c r="G104" i="22"/>
  <c r="F104" i="22"/>
  <c r="E104" i="22"/>
  <c r="P102" i="22"/>
  <c r="O102" i="22"/>
  <c r="N102" i="22"/>
  <c r="M102" i="22"/>
  <c r="L102" i="22"/>
  <c r="K102" i="22"/>
  <c r="J102" i="22"/>
  <c r="I102" i="22"/>
  <c r="H102" i="22"/>
  <c r="G102" i="22"/>
  <c r="F102" i="22"/>
  <c r="E102" i="22"/>
  <c r="P97" i="22"/>
  <c r="O97" i="22"/>
  <c r="N97" i="22"/>
  <c r="M97" i="22"/>
  <c r="L97" i="22"/>
  <c r="K97" i="22"/>
  <c r="J97" i="22"/>
  <c r="I97" i="22"/>
  <c r="H97" i="22"/>
  <c r="G97" i="22"/>
  <c r="F97" i="22"/>
  <c r="E97" i="22"/>
  <c r="P95" i="22"/>
  <c r="O95" i="22"/>
  <c r="N95" i="22"/>
  <c r="M95" i="22"/>
  <c r="L95" i="22"/>
  <c r="K95" i="22"/>
  <c r="J95" i="22"/>
  <c r="I95" i="22"/>
  <c r="H95" i="22"/>
  <c r="G95" i="22"/>
  <c r="F95" i="22"/>
  <c r="E95" i="22"/>
  <c r="P93" i="22"/>
  <c r="O93" i="22"/>
  <c r="N93" i="22"/>
  <c r="M93" i="22"/>
  <c r="L93" i="22"/>
  <c r="K93" i="22"/>
  <c r="J93" i="22"/>
  <c r="I93" i="22"/>
  <c r="H93" i="22"/>
  <c r="G93" i="22"/>
  <c r="F93" i="22"/>
  <c r="E93" i="22"/>
  <c r="P92" i="22"/>
  <c r="O92" i="22"/>
  <c r="N92" i="22"/>
  <c r="M92" i="22"/>
  <c r="L92" i="22"/>
  <c r="K92" i="22"/>
  <c r="J92" i="22"/>
  <c r="I92" i="22"/>
  <c r="H92" i="22"/>
  <c r="G92" i="22"/>
  <c r="F92" i="22"/>
  <c r="E92" i="22"/>
  <c r="P91" i="22"/>
  <c r="O91" i="22"/>
  <c r="N91" i="22"/>
  <c r="M91" i="22"/>
  <c r="L91" i="22"/>
  <c r="K91" i="22"/>
  <c r="J91" i="22"/>
  <c r="I91" i="22"/>
  <c r="H91" i="22"/>
  <c r="G91" i="22"/>
  <c r="F91" i="22"/>
  <c r="E91" i="22"/>
  <c r="P90" i="22"/>
  <c r="O90" i="22"/>
  <c r="N90" i="22"/>
  <c r="M90" i="22"/>
  <c r="L90" i="22"/>
  <c r="K90" i="22"/>
  <c r="J90" i="22"/>
  <c r="I90" i="22"/>
  <c r="H90" i="22"/>
  <c r="G90" i="22"/>
  <c r="F90" i="22"/>
  <c r="E90" i="22"/>
  <c r="P88" i="22"/>
  <c r="O88" i="22"/>
  <c r="N88" i="22"/>
  <c r="M88" i="22"/>
  <c r="L88" i="22"/>
  <c r="K88" i="22"/>
  <c r="J88" i="22"/>
  <c r="I88" i="22"/>
  <c r="H88" i="22"/>
  <c r="G88" i="22"/>
  <c r="F88" i="22"/>
  <c r="E88" i="22"/>
  <c r="P87" i="22"/>
  <c r="O87" i="22"/>
  <c r="N87" i="22"/>
  <c r="M87" i="22"/>
  <c r="L87" i="22"/>
  <c r="K87" i="22"/>
  <c r="J87" i="22"/>
  <c r="I87" i="22"/>
  <c r="H87" i="22"/>
  <c r="G87" i="22"/>
  <c r="F87" i="22"/>
  <c r="E87" i="22"/>
  <c r="P86" i="22"/>
  <c r="O86" i="22"/>
  <c r="N86" i="22"/>
  <c r="M86" i="22"/>
  <c r="L86" i="22"/>
  <c r="K86" i="22"/>
  <c r="J86" i="22"/>
  <c r="I86" i="22"/>
  <c r="H86" i="22"/>
  <c r="G86" i="22"/>
  <c r="F86" i="22"/>
  <c r="E86" i="22"/>
  <c r="P85" i="22"/>
  <c r="O85" i="22"/>
  <c r="N85" i="22"/>
  <c r="M85" i="22"/>
  <c r="L85" i="22"/>
  <c r="K85" i="22"/>
  <c r="J85" i="22"/>
  <c r="I85" i="22"/>
  <c r="H85" i="22"/>
  <c r="G85" i="22"/>
  <c r="F85" i="22"/>
  <c r="E85" i="22"/>
  <c r="P84" i="22"/>
  <c r="O84" i="22"/>
  <c r="N84" i="22"/>
  <c r="M84" i="22"/>
  <c r="L84" i="22"/>
  <c r="K84" i="22"/>
  <c r="J84" i="22"/>
  <c r="I84" i="22"/>
  <c r="H84" i="22"/>
  <c r="G84" i="22"/>
  <c r="F84" i="22"/>
  <c r="E84" i="22"/>
  <c r="P83" i="22"/>
  <c r="O83" i="22"/>
  <c r="N83" i="22"/>
  <c r="M83" i="22"/>
  <c r="L83" i="22"/>
  <c r="K83" i="22"/>
  <c r="J83" i="22"/>
  <c r="I83" i="22"/>
  <c r="H83" i="22"/>
  <c r="G83" i="22"/>
  <c r="F83" i="22"/>
  <c r="E83" i="22"/>
  <c r="P82" i="22"/>
  <c r="O82" i="22"/>
  <c r="N82" i="22"/>
  <c r="M82" i="22"/>
  <c r="L82" i="22"/>
  <c r="K82" i="22"/>
  <c r="J82" i="22"/>
  <c r="I82" i="22"/>
  <c r="H82" i="22"/>
  <c r="G82" i="22"/>
  <c r="F82" i="22"/>
  <c r="E82" i="22"/>
  <c r="P81" i="22"/>
  <c r="O81" i="22"/>
  <c r="N81" i="22"/>
  <c r="M81" i="22"/>
  <c r="L81" i="22"/>
  <c r="K81" i="22"/>
  <c r="J81" i="22"/>
  <c r="I81" i="22"/>
  <c r="H81" i="22"/>
  <c r="G81" i="22"/>
  <c r="F81" i="22"/>
  <c r="E81" i="22"/>
  <c r="P80" i="22"/>
  <c r="O80" i="22"/>
  <c r="N80" i="22"/>
  <c r="M80" i="22"/>
  <c r="L80" i="22"/>
  <c r="K80" i="22"/>
  <c r="J80" i="22"/>
  <c r="I80" i="22"/>
  <c r="H80" i="22"/>
  <c r="G80" i="22"/>
  <c r="F80" i="22"/>
  <c r="E80" i="22"/>
  <c r="P79" i="22"/>
  <c r="O79" i="22"/>
  <c r="N79" i="22"/>
  <c r="M79" i="22"/>
  <c r="L79" i="22"/>
  <c r="K79" i="22"/>
  <c r="J79" i="22"/>
  <c r="I79" i="22"/>
  <c r="H79" i="22"/>
  <c r="G79" i="22"/>
  <c r="F79" i="22"/>
  <c r="E79" i="22"/>
  <c r="P77" i="22"/>
  <c r="O77" i="22"/>
  <c r="N77" i="22"/>
  <c r="M77" i="22"/>
  <c r="L77" i="22"/>
  <c r="K77" i="22"/>
  <c r="J77" i="22"/>
  <c r="I77" i="22"/>
  <c r="H77" i="22"/>
  <c r="G77" i="22"/>
  <c r="F77" i="22"/>
  <c r="E77" i="22"/>
  <c r="P75" i="22"/>
  <c r="O75" i="22"/>
  <c r="N75" i="22"/>
  <c r="M75" i="22"/>
  <c r="L75" i="22"/>
  <c r="K75" i="22"/>
  <c r="J75" i="22"/>
  <c r="I75" i="22"/>
  <c r="H75" i="22"/>
  <c r="G75" i="22"/>
  <c r="F75" i="22"/>
  <c r="E75" i="22"/>
  <c r="P74" i="22"/>
  <c r="O74" i="22"/>
  <c r="N74" i="22"/>
  <c r="M74" i="22"/>
  <c r="L74" i="22"/>
  <c r="K74" i="22"/>
  <c r="J74" i="22"/>
  <c r="I74" i="22"/>
  <c r="H74" i="22"/>
  <c r="G74" i="22"/>
  <c r="F74" i="22"/>
  <c r="E74" i="22"/>
  <c r="P73" i="22"/>
  <c r="O73" i="22"/>
  <c r="N73" i="22"/>
  <c r="M73" i="22"/>
  <c r="L73" i="22"/>
  <c r="K73" i="22"/>
  <c r="J73" i="22"/>
  <c r="I73" i="22"/>
  <c r="H73" i="22"/>
  <c r="G73" i="22"/>
  <c r="F73" i="22"/>
  <c r="E73" i="22"/>
  <c r="P62" i="22"/>
  <c r="O62" i="22"/>
  <c r="N62" i="22"/>
  <c r="M62" i="22"/>
  <c r="L62" i="22"/>
  <c r="K62" i="22"/>
  <c r="J62" i="22"/>
  <c r="I62" i="22"/>
  <c r="H62" i="22"/>
  <c r="G62" i="22"/>
  <c r="F62" i="22"/>
  <c r="E62" i="22"/>
  <c r="P48" i="22"/>
  <c r="O48" i="22"/>
  <c r="N48" i="22"/>
  <c r="M48" i="22"/>
  <c r="L48" i="22"/>
  <c r="K48" i="22"/>
  <c r="J48" i="22"/>
  <c r="I48" i="22"/>
  <c r="H48" i="22"/>
  <c r="G48" i="22"/>
  <c r="F48" i="22"/>
  <c r="E48" i="22"/>
  <c r="P46" i="22"/>
  <c r="O46" i="22"/>
  <c r="N46" i="22"/>
  <c r="M46" i="22"/>
  <c r="L46" i="22"/>
  <c r="K46" i="22"/>
  <c r="J46" i="22"/>
  <c r="I46" i="22"/>
  <c r="H46" i="22"/>
  <c r="G46" i="22"/>
  <c r="F46" i="22"/>
  <c r="E46" i="22"/>
  <c r="P45" i="22"/>
  <c r="O45" i="22"/>
  <c r="N45" i="22"/>
  <c r="M45" i="22"/>
  <c r="L45" i="22"/>
  <c r="K45" i="22"/>
  <c r="J45" i="22"/>
  <c r="I45" i="22"/>
  <c r="H45" i="22"/>
  <c r="G45" i="22"/>
  <c r="F45" i="22"/>
  <c r="E45" i="22"/>
  <c r="P44" i="22"/>
  <c r="O44" i="22"/>
  <c r="N44" i="22"/>
  <c r="M44" i="22"/>
  <c r="L44" i="22"/>
  <c r="K44" i="22"/>
  <c r="J44" i="22"/>
  <c r="I44" i="22"/>
  <c r="H44" i="22"/>
  <c r="G44" i="22"/>
  <c r="F44" i="22"/>
  <c r="E44" i="22"/>
  <c r="P43" i="22"/>
  <c r="O43" i="22"/>
  <c r="N43" i="22"/>
  <c r="M43" i="22"/>
  <c r="L43" i="22"/>
  <c r="K43" i="22"/>
  <c r="J43" i="22"/>
  <c r="I43" i="22"/>
  <c r="H43" i="22"/>
  <c r="G43" i="22"/>
  <c r="F43" i="22"/>
  <c r="E43" i="22"/>
  <c r="P42" i="22"/>
  <c r="O42" i="22"/>
  <c r="N42" i="22"/>
  <c r="M42" i="22"/>
  <c r="L42" i="22"/>
  <c r="K42" i="22"/>
  <c r="J42" i="22"/>
  <c r="I42" i="22"/>
  <c r="H42" i="22"/>
  <c r="G42" i="22"/>
  <c r="F42" i="22"/>
  <c r="E42" i="22"/>
  <c r="P41" i="22"/>
  <c r="O41" i="22"/>
  <c r="N41" i="22"/>
  <c r="M41" i="22"/>
  <c r="L41" i="22"/>
  <c r="K41" i="22"/>
  <c r="J41" i="22"/>
  <c r="I41" i="22"/>
  <c r="H41" i="22"/>
  <c r="G41" i="22"/>
  <c r="F41" i="22"/>
  <c r="E41" i="22"/>
  <c r="P39" i="22"/>
  <c r="O39" i="22"/>
  <c r="N39" i="22"/>
  <c r="M39" i="22"/>
  <c r="L39" i="22"/>
  <c r="K39" i="22"/>
  <c r="J39" i="22"/>
  <c r="I39" i="22"/>
  <c r="H39" i="22"/>
  <c r="G39" i="22"/>
  <c r="F39" i="22"/>
  <c r="E39" i="22"/>
  <c r="P38" i="22"/>
  <c r="O38" i="22"/>
  <c r="N38" i="22"/>
  <c r="M38" i="22"/>
  <c r="L38" i="22"/>
  <c r="K38" i="22"/>
  <c r="J38" i="22"/>
  <c r="I38" i="22"/>
  <c r="H38" i="22"/>
  <c r="G38" i="22"/>
  <c r="F38" i="22"/>
  <c r="E38" i="22"/>
  <c r="P37" i="22"/>
  <c r="O37" i="22"/>
  <c r="N37" i="22"/>
  <c r="M37" i="22"/>
  <c r="L37" i="22"/>
  <c r="K37" i="22"/>
  <c r="J37" i="22"/>
  <c r="I37" i="22"/>
  <c r="H37" i="22"/>
  <c r="G37" i="22"/>
  <c r="F37" i="22"/>
  <c r="E37" i="22"/>
  <c r="P35" i="22"/>
  <c r="O35" i="22"/>
  <c r="N35" i="22"/>
  <c r="M35" i="22"/>
  <c r="L35" i="22"/>
  <c r="K35" i="22"/>
  <c r="J35" i="22"/>
  <c r="I35" i="22"/>
  <c r="H35" i="22"/>
  <c r="G35" i="22"/>
  <c r="F35" i="22"/>
  <c r="E35" i="22"/>
  <c r="P33" i="22"/>
  <c r="O33" i="22"/>
  <c r="N33" i="22"/>
  <c r="M33" i="22"/>
  <c r="L33" i="22"/>
  <c r="K33" i="22"/>
  <c r="J33" i="22"/>
  <c r="I33" i="22"/>
  <c r="H33" i="22"/>
  <c r="G33" i="22"/>
  <c r="F33" i="22"/>
  <c r="E33" i="22"/>
  <c r="P32" i="22"/>
  <c r="O32" i="22"/>
  <c r="N32" i="22"/>
  <c r="M32" i="22"/>
  <c r="L32" i="22"/>
  <c r="K32" i="22"/>
  <c r="J32" i="22"/>
  <c r="I32" i="22"/>
  <c r="H32" i="22"/>
  <c r="G32" i="22"/>
  <c r="F32" i="22"/>
  <c r="E32" i="22"/>
  <c r="P30" i="22"/>
  <c r="O30" i="22"/>
  <c r="N30" i="22"/>
  <c r="M30" i="22"/>
  <c r="L30" i="22"/>
  <c r="K30" i="22"/>
  <c r="J30" i="22"/>
  <c r="I30" i="22"/>
  <c r="H30" i="22"/>
  <c r="G30" i="22"/>
  <c r="F30" i="22"/>
  <c r="E30" i="22"/>
  <c r="P29" i="22"/>
  <c r="O29" i="22"/>
  <c r="N29" i="22"/>
  <c r="M29" i="22"/>
  <c r="L29" i="22"/>
  <c r="K29" i="22"/>
  <c r="J29" i="22"/>
  <c r="I29" i="22"/>
  <c r="H29" i="22"/>
  <c r="G29" i="22"/>
  <c r="F29" i="22"/>
  <c r="E29" i="22"/>
  <c r="P28" i="22"/>
  <c r="O28" i="22"/>
  <c r="N28" i="22"/>
  <c r="M28" i="22"/>
  <c r="L28" i="22"/>
  <c r="K28" i="22"/>
  <c r="J28" i="22"/>
  <c r="I28" i="22"/>
  <c r="H28" i="22"/>
  <c r="G28" i="22"/>
  <c r="F28" i="22"/>
  <c r="E28" i="22"/>
  <c r="P27" i="22"/>
  <c r="O27" i="22"/>
  <c r="N27" i="22"/>
  <c r="M27" i="22"/>
  <c r="L27" i="22"/>
  <c r="K27" i="22"/>
  <c r="J27" i="22"/>
  <c r="I27" i="22"/>
  <c r="H27" i="22"/>
  <c r="G27" i="22"/>
  <c r="F27" i="22"/>
  <c r="E27" i="22"/>
  <c r="P26" i="22"/>
  <c r="O26" i="22"/>
  <c r="N26" i="22"/>
  <c r="M26" i="22"/>
  <c r="L26" i="22"/>
  <c r="K26" i="22"/>
  <c r="J26" i="22"/>
  <c r="I26" i="22"/>
  <c r="H26" i="22"/>
  <c r="G26" i="22"/>
  <c r="F26" i="22"/>
  <c r="E26" i="22"/>
  <c r="P24" i="22"/>
  <c r="O24" i="22"/>
  <c r="N24" i="22"/>
  <c r="M24" i="22"/>
  <c r="L24" i="22"/>
  <c r="K24" i="22"/>
  <c r="J24" i="22"/>
  <c r="I24" i="22"/>
  <c r="H24" i="22"/>
  <c r="G24" i="22"/>
  <c r="F24" i="22"/>
  <c r="E24" i="22"/>
  <c r="P23" i="22"/>
  <c r="O23" i="22"/>
  <c r="N23" i="22"/>
  <c r="M23" i="22"/>
  <c r="L23" i="22"/>
  <c r="K23" i="22"/>
  <c r="J23" i="22"/>
  <c r="I23" i="22"/>
  <c r="H23" i="22"/>
  <c r="G23" i="22"/>
  <c r="F23" i="22"/>
  <c r="E23" i="22"/>
  <c r="P22" i="22"/>
  <c r="O22" i="22"/>
  <c r="N22" i="22"/>
  <c r="M22" i="22"/>
  <c r="L22" i="22"/>
  <c r="K22" i="22"/>
  <c r="J22" i="22"/>
  <c r="I22" i="22"/>
  <c r="H22" i="22"/>
  <c r="G22" i="22"/>
  <c r="F22" i="22"/>
  <c r="E22" i="22"/>
  <c r="P21" i="22"/>
  <c r="O21" i="22"/>
  <c r="N21" i="22"/>
  <c r="M21" i="22"/>
  <c r="L21" i="22"/>
  <c r="K21" i="22"/>
  <c r="J21" i="22"/>
  <c r="I21" i="22"/>
  <c r="H21" i="22"/>
  <c r="G21" i="22"/>
  <c r="F21" i="22"/>
  <c r="E21" i="22"/>
  <c r="P20" i="22"/>
  <c r="O20" i="22"/>
  <c r="N20" i="22"/>
  <c r="M20" i="22"/>
  <c r="L20" i="22"/>
  <c r="K20" i="22"/>
  <c r="J20" i="22"/>
  <c r="I20" i="22"/>
  <c r="H20" i="22"/>
  <c r="G20" i="22"/>
  <c r="F20" i="22"/>
  <c r="E20" i="22"/>
  <c r="P19" i="22"/>
  <c r="O19" i="22"/>
  <c r="N19" i="22"/>
  <c r="M19" i="22"/>
  <c r="L19" i="22"/>
  <c r="K19" i="22"/>
  <c r="J19" i="22"/>
  <c r="I19" i="22"/>
  <c r="H19" i="22"/>
  <c r="G19" i="22"/>
  <c r="F19" i="22"/>
  <c r="E19" i="22"/>
  <c r="P18" i="22"/>
  <c r="O18" i="22"/>
  <c r="N18" i="22"/>
  <c r="M18" i="22"/>
  <c r="L18" i="22"/>
  <c r="K18" i="22"/>
  <c r="J18" i="22"/>
  <c r="I18" i="22"/>
  <c r="H18" i="22"/>
  <c r="G18" i="22"/>
  <c r="F18" i="22"/>
  <c r="E18" i="22"/>
  <c r="P17" i="22"/>
  <c r="O17" i="22"/>
  <c r="N17" i="22"/>
  <c r="M17" i="22"/>
  <c r="L17" i="22"/>
  <c r="K17" i="22"/>
  <c r="J17" i="22"/>
  <c r="I17" i="22"/>
  <c r="H17" i="22"/>
  <c r="G17" i="22"/>
  <c r="F17" i="22"/>
  <c r="E17" i="22"/>
  <c r="P16" i="22"/>
  <c r="O16" i="22"/>
  <c r="N16" i="22"/>
  <c r="M16" i="22"/>
  <c r="L16" i="22"/>
  <c r="K16" i="22"/>
  <c r="J16" i="22"/>
  <c r="I16" i="22"/>
  <c r="H16" i="22"/>
  <c r="G16" i="22"/>
  <c r="F16" i="22"/>
  <c r="E16" i="22"/>
  <c r="P15" i="22"/>
  <c r="O15" i="22"/>
  <c r="N15" i="22"/>
  <c r="M15" i="22"/>
  <c r="L15" i="22"/>
  <c r="K15" i="22"/>
  <c r="J15" i="22"/>
  <c r="I15" i="22"/>
  <c r="H15" i="22"/>
  <c r="G15" i="22"/>
  <c r="F15" i="22"/>
  <c r="E15" i="22"/>
  <c r="P14" i="22"/>
  <c r="O14" i="22"/>
  <c r="N14" i="22"/>
  <c r="M14" i="22"/>
  <c r="L14" i="22"/>
  <c r="K14" i="22"/>
  <c r="J14" i="22"/>
  <c r="I14" i="22"/>
  <c r="H14" i="22"/>
  <c r="G14" i="22"/>
  <c r="F14" i="22"/>
  <c r="E14" i="22"/>
  <c r="P13" i="22"/>
  <c r="O13" i="22"/>
  <c r="N13" i="22"/>
  <c r="M13" i="22"/>
  <c r="L13" i="22"/>
  <c r="K13" i="22"/>
  <c r="J13" i="22"/>
  <c r="I13" i="22"/>
  <c r="H13" i="22"/>
  <c r="G13" i="22"/>
  <c r="F13" i="22"/>
  <c r="E13" i="22"/>
  <c r="P12" i="22"/>
  <c r="O12" i="22"/>
  <c r="N12" i="22"/>
  <c r="M12" i="22"/>
  <c r="L12" i="22"/>
  <c r="K12" i="22"/>
  <c r="J12" i="22"/>
  <c r="I12" i="22"/>
  <c r="H12" i="22"/>
  <c r="G12" i="22"/>
  <c r="F12" i="22"/>
  <c r="E12" i="22"/>
  <c r="J92" i="13"/>
  <c r="J145" i="13"/>
  <c r="J144" i="13"/>
  <c r="J143" i="13"/>
  <c r="J141" i="13"/>
  <c r="J140" i="13"/>
  <c r="J139" i="13"/>
  <c r="J134" i="13"/>
  <c r="J132" i="13"/>
  <c r="J131" i="13"/>
  <c r="J130" i="13"/>
  <c r="J129" i="13"/>
  <c r="J128" i="13"/>
  <c r="J127" i="13"/>
  <c r="J126" i="13"/>
  <c r="J125" i="13"/>
  <c r="J124" i="13"/>
  <c r="J123" i="13"/>
  <c r="J122" i="13"/>
  <c r="J121" i="13"/>
  <c r="J120" i="13"/>
  <c r="J118" i="13"/>
  <c r="J117" i="13"/>
  <c r="J116" i="13"/>
  <c r="J115" i="13"/>
  <c r="J114" i="13"/>
  <c r="J113" i="13"/>
  <c r="J112" i="13"/>
  <c r="J111" i="13"/>
  <c r="J110" i="13"/>
  <c r="J109" i="13"/>
  <c r="J108" i="13"/>
  <c r="J107" i="13"/>
  <c r="J105" i="13"/>
  <c r="J104" i="13"/>
  <c r="J103" i="13"/>
  <c r="J102" i="13"/>
  <c r="J101" i="13"/>
  <c r="J100" i="13"/>
  <c r="J99" i="13"/>
  <c r="J98" i="13"/>
  <c r="J97" i="13"/>
  <c r="J96" i="13"/>
  <c r="J95" i="13"/>
  <c r="J94" i="13"/>
  <c r="J93" i="13"/>
  <c r="J91" i="13"/>
  <c r="J90" i="13"/>
  <c r="J88" i="13"/>
  <c r="J87" i="13"/>
  <c r="J86" i="13"/>
  <c r="J85" i="13"/>
  <c r="J84" i="13"/>
  <c r="J83" i="13"/>
  <c r="J82" i="13"/>
  <c r="J81" i="13"/>
  <c r="J80" i="13"/>
  <c r="J79" i="13"/>
  <c r="J77" i="13"/>
  <c r="J76" i="13"/>
  <c r="J75" i="13"/>
  <c r="J74" i="13"/>
  <c r="J73" i="13"/>
  <c r="J71" i="13"/>
  <c r="J70" i="13"/>
  <c r="J69" i="13"/>
  <c r="J68" i="13"/>
  <c r="J67" i="13"/>
  <c r="J66" i="13"/>
  <c r="J65" i="13"/>
  <c r="J64" i="13"/>
  <c r="J63" i="13"/>
  <c r="J62" i="13"/>
  <c r="J60" i="13"/>
  <c r="J59" i="13"/>
  <c r="J58" i="13"/>
  <c r="J57" i="13"/>
  <c r="J56" i="13"/>
  <c r="J55" i="13"/>
  <c r="J54" i="13"/>
  <c r="J53" i="13"/>
  <c r="J52" i="13"/>
  <c r="J51" i="13"/>
  <c r="J50" i="13"/>
  <c r="J49" i="13"/>
  <c r="J48" i="13"/>
  <c r="J46" i="13"/>
  <c r="J45" i="13"/>
  <c r="J44" i="13"/>
  <c r="J43" i="13"/>
  <c r="J42" i="13"/>
  <c r="J41" i="13"/>
  <c r="J40" i="13"/>
  <c r="J39" i="13"/>
  <c r="J38" i="13"/>
  <c r="J37" i="13"/>
  <c r="J35" i="13"/>
  <c r="J34" i="13"/>
  <c r="J33" i="13"/>
  <c r="J32" i="13"/>
  <c r="J31" i="13"/>
  <c r="J30" i="13"/>
  <c r="J29" i="13"/>
  <c r="J28" i="13"/>
  <c r="J27" i="13"/>
  <c r="J26" i="13"/>
  <c r="J24" i="13"/>
  <c r="J23" i="13"/>
  <c r="J22" i="13"/>
  <c r="J21" i="13"/>
  <c r="J20" i="13"/>
  <c r="J19" i="13"/>
  <c r="J18" i="13"/>
  <c r="J17" i="13"/>
  <c r="J16" i="13"/>
  <c r="J15" i="13"/>
  <c r="J14" i="13"/>
  <c r="J13" i="13"/>
  <c r="J12" i="13"/>
  <c r="D147" i="12"/>
  <c r="J92" i="12"/>
  <c r="J145" i="12"/>
  <c r="J144" i="12"/>
  <c r="J143" i="12"/>
  <c r="J142" i="12"/>
  <c r="J141" i="12"/>
  <c r="J140" i="12"/>
  <c r="J139" i="12"/>
  <c r="J137" i="12"/>
  <c r="J135" i="12"/>
  <c r="J134" i="12"/>
  <c r="J132" i="12"/>
  <c r="J126" i="12"/>
  <c r="J123" i="12"/>
  <c r="J122" i="12"/>
  <c r="J121" i="12"/>
  <c r="J120" i="12"/>
  <c r="J118" i="12"/>
  <c r="J117" i="12"/>
  <c r="J116" i="12"/>
  <c r="J115" i="12"/>
  <c r="J114" i="12"/>
  <c r="J113" i="12"/>
  <c r="J112" i="12"/>
  <c r="J111" i="12"/>
  <c r="J110" i="12"/>
  <c r="J109" i="12"/>
  <c r="J108" i="12"/>
  <c r="J107" i="12"/>
  <c r="J105" i="12"/>
  <c r="J104" i="12"/>
  <c r="J103" i="12"/>
  <c r="J102" i="12"/>
  <c r="J101" i="12"/>
  <c r="J100" i="12"/>
  <c r="J99" i="12"/>
  <c r="J98" i="12"/>
  <c r="J97" i="12"/>
  <c r="J96" i="12"/>
  <c r="J95" i="12"/>
  <c r="J94" i="12"/>
  <c r="J93" i="12"/>
  <c r="J91" i="12"/>
  <c r="J90" i="12"/>
  <c r="J88" i="12"/>
  <c r="J87" i="12"/>
  <c r="J86" i="12"/>
  <c r="J85" i="12"/>
  <c r="J84" i="12"/>
  <c r="J83" i="12"/>
  <c r="J82" i="12"/>
  <c r="J81" i="12"/>
  <c r="J80" i="12"/>
  <c r="J79" i="12"/>
  <c r="J77" i="12"/>
  <c r="J76" i="12"/>
  <c r="J75" i="12"/>
  <c r="J74" i="12"/>
  <c r="J73" i="12"/>
  <c r="J71" i="12"/>
  <c r="J68" i="12"/>
  <c r="J67" i="12"/>
  <c r="J66" i="12"/>
  <c r="J65" i="12"/>
  <c r="J64" i="12"/>
  <c r="J63" i="12"/>
  <c r="J62" i="12"/>
  <c r="J60" i="12"/>
  <c r="J59" i="12"/>
  <c r="J58" i="12"/>
  <c r="J57" i="12"/>
  <c r="J56" i="12"/>
  <c r="J55" i="12"/>
  <c r="J54" i="12"/>
  <c r="J53" i="12"/>
  <c r="J52" i="12"/>
  <c r="J51" i="12"/>
  <c r="J50" i="12"/>
  <c r="J49" i="12"/>
  <c r="J48" i="12"/>
  <c r="J46" i="12"/>
  <c r="J45" i="12"/>
  <c r="J44" i="12"/>
  <c r="J43" i="12"/>
  <c r="J42" i="12"/>
  <c r="J41" i="12"/>
  <c r="J40" i="12"/>
  <c r="J39" i="12"/>
  <c r="J38" i="12"/>
  <c r="J37" i="12"/>
  <c r="J34" i="12"/>
  <c r="J33" i="12"/>
  <c r="J32" i="12"/>
  <c r="J31" i="12"/>
  <c r="J30" i="12"/>
  <c r="J29" i="12"/>
  <c r="J28" i="12"/>
  <c r="J27" i="12"/>
  <c r="J26" i="12"/>
  <c r="J21" i="12"/>
  <c r="J20" i="12"/>
  <c r="J19" i="12"/>
  <c r="J18" i="12"/>
  <c r="J17" i="12"/>
  <c r="J16" i="12"/>
  <c r="J15" i="12"/>
  <c r="J14" i="12"/>
  <c r="J13" i="12"/>
  <c r="J12" i="12"/>
  <c r="P105" i="10"/>
  <c r="O105" i="10"/>
  <c r="P145" i="10"/>
  <c r="O145" i="10"/>
  <c r="N145" i="10"/>
  <c r="M145" i="10"/>
  <c r="L145" i="10"/>
  <c r="K145" i="10"/>
  <c r="J145" i="10"/>
  <c r="I145" i="10"/>
  <c r="H145" i="10"/>
  <c r="G145" i="10"/>
  <c r="F145" i="10"/>
  <c r="E145" i="10"/>
  <c r="P144" i="10"/>
  <c r="O144" i="10"/>
  <c r="N144" i="10"/>
  <c r="M144" i="10"/>
  <c r="L144" i="10"/>
  <c r="K144" i="10"/>
  <c r="J144" i="10"/>
  <c r="I144" i="10"/>
  <c r="H144" i="10"/>
  <c r="G144" i="10"/>
  <c r="F144" i="10"/>
  <c r="E144" i="10"/>
  <c r="P143" i="10"/>
  <c r="O143" i="10"/>
  <c r="N143" i="10"/>
  <c r="M143" i="10"/>
  <c r="L143" i="10"/>
  <c r="K143" i="10"/>
  <c r="J143" i="10"/>
  <c r="I143" i="10"/>
  <c r="H143" i="10"/>
  <c r="G143" i="10"/>
  <c r="F143" i="10"/>
  <c r="E143" i="10"/>
  <c r="P142" i="10"/>
  <c r="O142" i="10"/>
  <c r="N142" i="10"/>
  <c r="M142" i="10"/>
  <c r="L142" i="10"/>
  <c r="K142" i="10"/>
  <c r="J142" i="10"/>
  <c r="I142" i="10"/>
  <c r="H142" i="10"/>
  <c r="G142" i="10"/>
  <c r="F142" i="10"/>
  <c r="E142" i="10"/>
  <c r="P141" i="10"/>
  <c r="O141" i="10"/>
  <c r="N141" i="10"/>
  <c r="M141" i="10"/>
  <c r="L141" i="10"/>
  <c r="K141" i="10"/>
  <c r="J141" i="10"/>
  <c r="I141" i="10"/>
  <c r="H141" i="10"/>
  <c r="G141" i="10"/>
  <c r="F141" i="10"/>
  <c r="E141" i="10"/>
  <c r="P140" i="10"/>
  <c r="O140" i="10"/>
  <c r="N140" i="10"/>
  <c r="M140" i="10"/>
  <c r="L140" i="10"/>
  <c r="K140" i="10"/>
  <c r="J140" i="10"/>
  <c r="I140" i="10"/>
  <c r="H140" i="10"/>
  <c r="G140" i="10"/>
  <c r="F140" i="10"/>
  <c r="E140" i="10"/>
  <c r="P139" i="10"/>
  <c r="O139" i="10"/>
  <c r="N139" i="10"/>
  <c r="M139" i="10"/>
  <c r="L139" i="10"/>
  <c r="K139" i="10"/>
  <c r="J139" i="10"/>
  <c r="I139" i="10"/>
  <c r="H139" i="10"/>
  <c r="G139" i="10"/>
  <c r="F139" i="10"/>
  <c r="E139" i="10"/>
  <c r="P135" i="10"/>
  <c r="O135" i="10"/>
  <c r="N135" i="10"/>
  <c r="M135" i="10"/>
  <c r="L135" i="10"/>
  <c r="K135" i="10"/>
  <c r="J135" i="10"/>
  <c r="I135" i="10"/>
  <c r="H135" i="10"/>
  <c r="G135" i="10"/>
  <c r="F135" i="10"/>
  <c r="E135" i="10"/>
  <c r="P134" i="10"/>
  <c r="O134" i="10"/>
  <c r="N134" i="10"/>
  <c r="M134" i="10"/>
  <c r="L134" i="10"/>
  <c r="K134" i="10"/>
  <c r="J134" i="10"/>
  <c r="I134" i="10"/>
  <c r="H134" i="10"/>
  <c r="G134" i="10"/>
  <c r="F134" i="10"/>
  <c r="E134" i="10"/>
  <c r="P132" i="10"/>
  <c r="O132" i="10"/>
  <c r="N132" i="10"/>
  <c r="M132" i="10"/>
  <c r="L132" i="10"/>
  <c r="K132" i="10"/>
  <c r="J132" i="10"/>
  <c r="I132" i="10"/>
  <c r="H132" i="10"/>
  <c r="G132" i="10"/>
  <c r="F132" i="10"/>
  <c r="E132" i="10"/>
  <c r="P131" i="10"/>
  <c r="O131" i="10"/>
  <c r="N131" i="10"/>
  <c r="M131" i="10"/>
  <c r="L131" i="10"/>
  <c r="K131" i="10"/>
  <c r="J131" i="10"/>
  <c r="I131" i="10"/>
  <c r="H131" i="10"/>
  <c r="G131" i="10"/>
  <c r="F131" i="10"/>
  <c r="E131" i="10"/>
  <c r="P130" i="10"/>
  <c r="O130" i="10"/>
  <c r="N130" i="10"/>
  <c r="M130" i="10"/>
  <c r="L130" i="10"/>
  <c r="K130" i="10"/>
  <c r="J130" i="10"/>
  <c r="I130" i="10"/>
  <c r="H130" i="10"/>
  <c r="G130" i="10"/>
  <c r="F130" i="10"/>
  <c r="E130" i="10"/>
  <c r="P129" i="10"/>
  <c r="O129" i="10"/>
  <c r="N129" i="10"/>
  <c r="M129" i="10"/>
  <c r="L129" i="10"/>
  <c r="K129" i="10"/>
  <c r="J129" i="10"/>
  <c r="I129" i="10"/>
  <c r="H129" i="10"/>
  <c r="G129" i="10"/>
  <c r="F129" i="10"/>
  <c r="E129" i="10"/>
  <c r="P128" i="10"/>
  <c r="O128" i="10"/>
  <c r="N128" i="10"/>
  <c r="M128" i="10"/>
  <c r="L128" i="10"/>
  <c r="K128" i="10"/>
  <c r="J128" i="10"/>
  <c r="I128" i="10"/>
  <c r="H128" i="10"/>
  <c r="G128" i="10"/>
  <c r="F128" i="10"/>
  <c r="E128" i="10"/>
  <c r="P127" i="10"/>
  <c r="O127" i="10"/>
  <c r="N127" i="10"/>
  <c r="M127" i="10"/>
  <c r="L127" i="10"/>
  <c r="K127" i="10"/>
  <c r="J127" i="10"/>
  <c r="I127" i="10"/>
  <c r="H127" i="10"/>
  <c r="G127" i="10"/>
  <c r="F127" i="10"/>
  <c r="E127" i="10"/>
  <c r="P126" i="10"/>
  <c r="O126" i="10"/>
  <c r="N126" i="10"/>
  <c r="M126" i="10"/>
  <c r="L126" i="10"/>
  <c r="K126" i="10"/>
  <c r="J126" i="10"/>
  <c r="I126" i="10"/>
  <c r="H126" i="10"/>
  <c r="G126" i="10"/>
  <c r="F126" i="10"/>
  <c r="E126" i="10"/>
  <c r="P125" i="10"/>
  <c r="O125" i="10"/>
  <c r="N125" i="10"/>
  <c r="M125" i="10"/>
  <c r="L125" i="10"/>
  <c r="K125" i="10"/>
  <c r="J125" i="10"/>
  <c r="I125" i="10"/>
  <c r="H125" i="10"/>
  <c r="G125" i="10"/>
  <c r="F125" i="10"/>
  <c r="E125" i="10"/>
  <c r="P124" i="10"/>
  <c r="O124" i="10"/>
  <c r="N124" i="10"/>
  <c r="M124" i="10"/>
  <c r="L124" i="10"/>
  <c r="K124" i="10"/>
  <c r="J124" i="10"/>
  <c r="I124" i="10"/>
  <c r="H124" i="10"/>
  <c r="G124" i="10"/>
  <c r="F124" i="10"/>
  <c r="E124" i="10"/>
  <c r="P123" i="10"/>
  <c r="O123" i="10"/>
  <c r="N123" i="10"/>
  <c r="M123" i="10"/>
  <c r="L123" i="10"/>
  <c r="K123" i="10"/>
  <c r="J123" i="10"/>
  <c r="I123" i="10"/>
  <c r="H123" i="10"/>
  <c r="G123" i="10"/>
  <c r="F123" i="10"/>
  <c r="E123" i="10"/>
  <c r="P122" i="10"/>
  <c r="O122" i="10"/>
  <c r="N122" i="10"/>
  <c r="M122" i="10"/>
  <c r="L122" i="10"/>
  <c r="K122" i="10"/>
  <c r="J122" i="10"/>
  <c r="I122" i="10"/>
  <c r="H122" i="10"/>
  <c r="G122" i="10"/>
  <c r="F122" i="10"/>
  <c r="E122" i="10"/>
  <c r="P121" i="10"/>
  <c r="O121" i="10"/>
  <c r="N121" i="10"/>
  <c r="M121" i="10"/>
  <c r="L121" i="10"/>
  <c r="K121" i="10"/>
  <c r="J121" i="10"/>
  <c r="I121" i="10"/>
  <c r="H121" i="10"/>
  <c r="G121" i="10"/>
  <c r="F121" i="10"/>
  <c r="E121" i="10"/>
  <c r="P120" i="10"/>
  <c r="O120" i="10"/>
  <c r="N120" i="10"/>
  <c r="M120" i="10"/>
  <c r="L120" i="10"/>
  <c r="K120" i="10"/>
  <c r="J120" i="10"/>
  <c r="I120" i="10"/>
  <c r="H120" i="10"/>
  <c r="G120" i="10"/>
  <c r="F120" i="10"/>
  <c r="E120" i="10"/>
  <c r="P118" i="10"/>
  <c r="O118" i="10"/>
  <c r="N118" i="10"/>
  <c r="M118" i="10"/>
  <c r="L118" i="10"/>
  <c r="K118" i="10"/>
  <c r="J118" i="10"/>
  <c r="I118" i="10"/>
  <c r="H118" i="10"/>
  <c r="G118" i="10"/>
  <c r="F118" i="10"/>
  <c r="E118" i="10"/>
  <c r="P117" i="10"/>
  <c r="O117" i="10"/>
  <c r="N117" i="10"/>
  <c r="M117" i="10"/>
  <c r="L117" i="10"/>
  <c r="K117" i="10"/>
  <c r="J117" i="10"/>
  <c r="I117" i="10"/>
  <c r="H117" i="10"/>
  <c r="G117" i="10"/>
  <c r="F117" i="10"/>
  <c r="E117" i="10"/>
  <c r="P116" i="10"/>
  <c r="O116" i="10"/>
  <c r="N116" i="10"/>
  <c r="M116" i="10"/>
  <c r="L116" i="10"/>
  <c r="K116" i="10"/>
  <c r="J116" i="10"/>
  <c r="I116" i="10"/>
  <c r="H116" i="10"/>
  <c r="G116" i="10"/>
  <c r="F116" i="10"/>
  <c r="E116" i="10"/>
  <c r="P115" i="10"/>
  <c r="O115" i="10"/>
  <c r="N115" i="10"/>
  <c r="M115" i="10"/>
  <c r="L115" i="10"/>
  <c r="K115" i="10"/>
  <c r="J115" i="10"/>
  <c r="I115" i="10"/>
  <c r="H115" i="10"/>
  <c r="G115" i="10"/>
  <c r="F115" i="10"/>
  <c r="E115" i="10"/>
  <c r="P114" i="10"/>
  <c r="O114" i="10"/>
  <c r="N114" i="10"/>
  <c r="M114" i="10"/>
  <c r="L114" i="10"/>
  <c r="K114" i="10"/>
  <c r="J114" i="10"/>
  <c r="I114" i="10"/>
  <c r="H114" i="10"/>
  <c r="G114" i="10"/>
  <c r="F114" i="10"/>
  <c r="E114" i="10"/>
  <c r="P113" i="10"/>
  <c r="O113" i="10"/>
  <c r="N113" i="10"/>
  <c r="M113" i="10"/>
  <c r="L113" i="10"/>
  <c r="K113" i="10"/>
  <c r="J113" i="10"/>
  <c r="I113" i="10"/>
  <c r="H113" i="10"/>
  <c r="G113" i="10"/>
  <c r="F113" i="10"/>
  <c r="E113" i="10"/>
  <c r="P112" i="10"/>
  <c r="O112" i="10"/>
  <c r="N112" i="10"/>
  <c r="M112" i="10"/>
  <c r="L112" i="10"/>
  <c r="K112" i="10"/>
  <c r="J112" i="10"/>
  <c r="I112" i="10"/>
  <c r="H112" i="10"/>
  <c r="G112" i="10"/>
  <c r="F112" i="10"/>
  <c r="E112" i="10"/>
  <c r="P111" i="10"/>
  <c r="O111" i="10"/>
  <c r="N111" i="10"/>
  <c r="M111" i="10"/>
  <c r="L111" i="10"/>
  <c r="K111" i="10"/>
  <c r="J111" i="10"/>
  <c r="I111" i="10"/>
  <c r="H111" i="10"/>
  <c r="G111" i="10"/>
  <c r="F111" i="10"/>
  <c r="E111" i="10"/>
  <c r="P110" i="10"/>
  <c r="O110" i="10"/>
  <c r="N110" i="10"/>
  <c r="M110" i="10"/>
  <c r="L110" i="10"/>
  <c r="K110" i="10"/>
  <c r="J110" i="10"/>
  <c r="I110" i="10"/>
  <c r="H110" i="10"/>
  <c r="G110" i="10"/>
  <c r="F110" i="10"/>
  <c r="E110" i="10"/>
  <c r="P109" i="10"/>
  <c r="O109" i="10"/>
  <c r="N109" i="10"/>
  <c r="M109" i="10"/>
  <c r="L109" i="10"/>
  <c r="K109" i="10"/>
  <c r="J109" i="10"/>
  <c r="I109" i="10"/>
  <c r="H109" i="10"/>
  <c r="G109" i="10"/>
  <c r="F109" i="10"/>
  <c r="E109" i="10"/>
  <c r="P108" i="10"/>
  <c r="O108" i="10"/>
  <c r="N108" i="10"/>
  <c r="M108" i="10"/>
  <c r="L108" i="10"/>
  <c r="K108" i="10"/>
  <c r="J108" i="10"/>
  <c r="I108" i="10"/>
  <c r="H108" i="10"/>
  <c r="G108" i="10"/>
  <c r="F108" i="10"/>
  <c r="E108" i="10"/>
  <c r="P107" i="10"/>
  <c r="O107" i="10"/>
  <c r="N107" i="10"/>
  <c r="M107" i="10"/>
  <c r="L107" i="10"/>
  <c r="K107" i="10"/>
  <c r="J107" i="10"/>
  <c r="I107" i="10"/>
  <c r="H107" i="10"/>
  <c r="G107" i="10"/>
  <c r="F107" i="10"/>
  <c r="E107" i="10"/>
  <c r="N105" i="10"/>
  <c r="M105" i="10"/>
  <c r="L105" i="10"/>
  <c r="K105" i="10"/>
  <c r="J105" i="10"/>
  <c r="I105" i="10"/>
  <c r="H105" i="10"/>
  <c r="G105" i="10"/>
  <c r="F105" i="10"/>
  <c r="E105" i="10"/>
  <c r="P104" i="10"/>
  <c r="O104" i="10"/>
  <c r="N104" i="10"/>
  <c r="M104" i="10"/>
  <c r="L104" i="10"/>
  <c r="K104" i="10"/>
  <c r="J104" i="10"/>
  <c r="I104" i="10"/>
  <c r="H104" i="10"/>
  <c r="G104" i="10"/>
  <c r="F104" i="10"/>
  <c r="E104" i="10"/>
  <c r="P103" i="10"/>
  <c r="O103" i="10"/>
  <c r="N103" i="10"/>
  <c r="M103" i="10"/>
  <c r="L103" i="10"/>
  <c r="K103" i="10"/>
  <c r="J103" i="10"/>
  <c r="I103" i="10"/>
  <c r="H103" i="10"/>
  <c r="G103" i="10"/>
  <c r="F103" i="10"/>
  <c r="E103" i="10"/>
  <c r="P102" i="10"/>
  <c r="O102" i="10"/>
  <c r="N102" i="10"/>
  <c r="M102" i="10"/>
  <c r="L102" i="10"/>
  <c r="K102" i="10"/>
  <c r="J102" i="10"/>
  <c r="I102" i="10"/>
  <c r="H102" i="10"/>
  <c r="G102" i="10"/>
  <c r="F102" i="10"/>
  <c r="E102" i="10"/>
  <c r="P101" i="10"/>
  <c r="O101" i="10"/>
  <c r="N101" i="10"/>
  <c r="M101" i="10"/>
  <c r="L101" i="10"/>
  <c r="K101" i="10"/>
  <c r="J101" i="10"/>
  <c r="I101" i="10"/>
  <c r="H101" i="10"/>
  <c r="G101" i="10"/>
  <c r="F101" i="10"/>
  <c r="E101" i="10"/>
  <c r="P100" i="10"/>
  <c r="O100" i="10"/>
  <c r="N100" i="10"/>
  <c r="M100" i="10"/>
  <c r="L100" i="10"/>
  <c r="K100" i="10"/>
  <c r="J100" i="10"/>
  <c r="I100" i="10"/>
  <c r="H100" i="10"/>
  <c r="G100" i="10"/>
  <c r="F100" i="10"/>
  <c r="E100" i="10"/>
  <c r="P99" i="10"/>
  <c r="O99" i="10"/>
  <c r="N99" i="10"/>
  <c r="M99" i="10"/>
  <c r="L99" i="10"/>
  <c r="K99" i="10"/>
  <c r="J99" i="10"/>
  <c r="I99" i="10"/>
  <c r="H99" i="10"/>
  <c r="G99" i="10"/>
  <c r="F99" i="10"/>
  <c r="E99" i="10"/>
  <c r="P98" i="10"/>
  <c r="O98" i="10"/>
  <c r="N98" i="10"/>
  <c r="M98" i="10"/>
  <c r="L98" i="10"/>
  <c r="K98" i="10"/>
  <c r="J98" i="10"/>
  <c r="I98" i="10"/>
  <c r="H98" i="10"/>
  <c r="G98" i="10"/>
  <c r="F98" i="10"/>
  <c r="E98" i="10"/>
  <c r="P97" i="10"/>
  <c r="O97" i="10"/>
  <c r="N97" i="10"/>
  <c r="M97" i="10"/>
  <c r="L97" i="10"/>
  <c r="K97" i="10"/>
  <c r="J97" i="10"/>
  <c r="I97" i="10"/>
  <c r="H97" i="10"/>
  <c r="G97" i="10"/>
  <c r="F97" i="10"/>
  <c r="E97" i="10"/>
  <c r="P96" i="10"/>
  <c r="O96" i="10"/>
  <c r="N96" i="10"/>
  <c r="M96" i="10"/>
  <c r="L96" i="10"/>
  <c r="K96" i="10"/>
  <c r="J96" i="10"/>
  <c r="I96" i="10"/>
  <c r="H96" i="10"/>
  <c r="G96" i="10"/>
  <c r="F96" i="10"/>
  <c r="E96" i="10"/>
  <c r="P95" i="10"/>
  <c r="O95" i="10"/>
  <c r="N95" i="10"/>
  <c r="M95" i="10"/>
  <c r="L95" i="10"/>
  <c r="K95" i="10"/>
  <c r="J95" i="10"/>
  <c r="I95" i="10"/>
  <c r="H95" i="10"/>
  <c r="G95" i="10"/>
  <c r="F95" i="10"/>
  <c r="E95" i="10"/>
  <c r="P94" i="10"/>
  <c r="O94" i="10"/>
  <c r="N94" i="10"/>
  <c r="M94" i="10"/>
  <c r="L94" i="10"/>
  <c r="K94" i="10"/>
  <c r="J94" i="10"/>
  <c r="I94" i="10"/>
  <c r="H94" i="10"/>
  <c r="G94" i="10"/>
  <c r="F94" i="10"/>
  <c r="E94" i="10"/>
  <c r="P93" i="10"/>
  <c r="O93" i="10"/>
  <c r="N93" i="10"/>
  <c r="M93" i="10"/>
  <c r="L93" i="10"/>
  <c r="K93" i="10"/>
  <c r="J93" i="10"/>
  <c r="I93" i="10"/>
  <c r="H93" i="10"/>
  <c r="G93" i="10"/>
  <c r="F93" i="10"/>
  <c r="E93" i="10"/>
  <c r="P92" i="10"/>
  <c r="O92" i="10"/>
  <c r="N92" i="10"/>
  <c r="M92" i="10"/>
  <c r="L92" i="10"/>
  <c r="K92" i="10"/>
  <c r="J92" i="10"/>
  <c r="I92" i="10"/>
  <c r="H92" i="10"/>
  <c r="G92" i="10"/>
  <c r="F92" i="10"/>
  <c r="E92" i="10"/>
  <c r="P91" i="10"/>
  <c r="O91" i="10"/>
  <c r="N91" i="10"/>
  <c r="M91" i="10"/>
  <c r="L91" i="10"/>
  <c r="K91" i="10"/>
  <c r="J91" i="10"/>
  <c r="I91" i="10"/>
  <c r="H91" i="10"/>
  <c r="G91" i="10"/>
  <c r="F91" i="10"/>
  <c r="E91" i="10"/>
  <c r="P90" i="10"/>
  <c r="O90" i="10"/>
  <c r="N90" i="10"/>
  <c r="M90" i="10"/>
  <c r="L90" i="10"/>
  <c r="K90" i="10"/>
  <c r="J90" i="10"/>
  <c r="I90" i="10"/>
  <c r="H90" i="10"/>
  <c r="G90" i="10"/>
  <c r="F90" i="10"/>
  <c r="E90" i="10"/>
  <c r="P88" i="10"/>
  <c r="O88" i="10"/>
  <c r="N88" i="10"/>
  <c r="M88" i="10"/>
  <c r="L88" i="10"/>
  <c r="K88" i="10"/>
  <c r="J88" i="10"/>
  <c r="I88" i="10"/>
  <c r="H88" i="10"/>
  <c r="G88" i="10"/>
  <c r="F88" i="10"/>
  <c r="E88" i="10"/>
  <c r="P87" i="10"/>
  <c r="O87" i="10"/>
  <c r="N87" i="10"/>
  <c r="M87" i="10"/>
  <c r="L87" i="10"/>
  <c r="K87" i="10"/>
  <c r="J87" i="10"/>
  <c r="I87" i="10"/>
  <c r="H87" i="10"/>
  <c r="G87" i="10"/>
  <c r="F87" i="10"/>
  <c r="E87" i="10"/>
  <c r="P86" i="10"/>
  <c r="O86" i="10"/>
  <c r="N86" i="10"/>
  <c r="M86" i="10"/>
  <c r="L86" i="10"/>
  <c r="K86" i="10"/>
  <c r="J86" i="10"/>
  <c r="I86" i="10"/>
  <c r="H86" i="10"/>
  <c r="G86" i="10"/>
  <c r="F86" i="10"/>
  <c r="E86" i="10"/>
  <c r="P85" i="10"/>
  <c r="O85" i="10"/>
  <c r="N85" i="10"/>
  <c r="M85" i="10"/>
  <c r="L85" i="10"/>
  <c r="K85" i="10"/>
  <c r="J85" i="10"/>
  <c r="I85" i="10"/>
  <c r="H85" i="10"/>
  <c r="G85" i="10"/>
  <c r="F85" i="10"/>
  <c r="E85" i="10"/>
  <c r="P84" i="10"/>
  <c r="O84" i="10"/>
  <c r="N84" i="10"/>
  <c r="M84" i="10"/>
  <c r="L84" i="10"/>
  <c r="K84" i="10"/>
  <c r="J84" i="10"/>
  <c r="I84" i="10"/>
  <c r="H84" i="10"/>
  <c r="G84" i="10"/>
  <c r="F84" i="10"/>
  <c r="E84" i="10"/>
  <c r="P83" i="10"/>
  <c r="O83" i="10"/>
  <c r="N83" i="10"/>
  <c r="M83" i="10"/>
  <c r="L83" i="10"/>
  <c r="K83" i="10"/>
  <c r="J83" i="10"/>
  <c r="I83" i="10"/>
  <c r="H83" i="10"/>
  <c r="G83" i="10"/>
  <c r="F83" i="10"/>
  <c r="E83" i="10"/>
  <c r="P82" i="10"/>
  <c r="O82" i="10"/>
  <c r="N82" i="10"/>
  <c r="M82" i="10"/>
  <c r="L82" i="10"/>
  <c r="K82" i="10"/>
  <c r="J82" i="10"/>
  <c r="I82" i="10"/>
  <c r="H82" i="10"/>
  <c r="G82" i="10"/>
  <c r="F82" i="10"/>
  <c r="E82" i="10"/>
  <c r="P81" i="10"/>
  <c r="O81" i="10"/>
  <c r="N81" i="10"/>
  <c r="M81" i="10"/>
  <c r="L81" i="10"/>
  <c r="K81" i="10"/>
  <c r="J81" i="10"/>
  <c r="I81" i="10"/>
  <c r="H81" i="10"/>
  <c r="G81" i="10"/>
  <c r="F81" i="10"/>
  <c r="E81" i="10"/>
  <c r="P80" i="10"/>
  <c r="O80" i="10"/>
  <c r="N80" i="10"/>
  <c r="M80" i="10"/>
  <c r="L80" i="10"/>
  <c r="K80" i="10"/>
  <c r="J80" i="10"/>
  <c r="I80" i="10"/>
  <c r="H80" i="10"/>
  <c r="G80" i="10"/>
  <c r="F80" i="10"/>
  <c r="E80" i="10"/>
  <c r="P79" i="10"/>
  <c r="O79" i="10"/>
  <c r="N79" i="10"/>
  <c r="M79" i="10"/>
  <c r="L79" i="10"/>
  <c r="K79" i="10"/>
  <c r="J79" i="10"/>
  <c r="I79" i="10"/>
  <c r="H79" i="10"/>
  <c r="G79" i="10"/>
  <c r="F79" i="10"/>
  <c r="E79" i="10"/>
  <c r="P77" i="10"/>
  <c r="O77" i="10"/>
  <c r="N77" i="10"/>
  <c r="M77" i="10"/>
  <c r="L77" i="10"/>
  <c r="K77" i="10"/>
  <c r="J77" i="10"/>
  <c r="I77" i="10"/>
  <c r="H77" i="10"/>
  <c r="G77" i="10"/>
  <c r="F77" i="10"/>
  <c r="E77" i="10"/>
  <c r="P76" i="10"/>
  <c r="O76" i="10"/>
  <c r="N76" i="10"/>
  <c r="M76" i="10"/>
  <c r="L76" i="10"/>
  <c r="K76" i="10"/>
  <c r="J76" i="10"/>
  <c r="I76" i="10"/>
  <c r="H76" i="10"/>
  <c r="G76" i="10"/>
  <c r="F76" i="10"/>
  <c r="E76" i="10"/>
  <c r="P75" i="10"/>
  <c r="O75" i="10"/>
  <c r="N75" i="10"/>
  <c r="M75" i="10"/>
  <c r="L75" i="10"/>
  <c r="K75" i="10"/>
  <c r="J75" i="10"/>
  <c r="I75" i="10"/>
  <c r="H75" i="10"/>
  <c r="G75" i="10"/>
  <c r="F75" i="10"/>
  <c r="E75" i="10"/>
  <c r="P74" i="10"/>
  <c r="O74" i="10"/>
  <c r="N74" i="10"/>
  <c r="M74" i="10"/>
  <c r="L74" i="10"/>
  <c r="K74" i="10"/>
  <c r="J74" i="10"/>
  <c r="I74" i="10"/>
  <c r="H74" i="10"/>
  <c r="G74" i="10"/>
  <c r="F74" i="10"/>
  <c r="E74" i="10"/>
  <c r="P73" i="10"/>
  <c r="O73" i="10"/>
  <c r="N73" i="10"/>
  <c r="M73" i="10"/>
  <c r="L73" i="10"/>
  <c r="K73" i="10"/>
  <c r="J73" i="10"/>
  <c r="I73" i="10"/>
  <c r="H73" i="10"/>
  <c r="G73" i="10"/>
  <c r="F73" i="10"/>
  <c r="E73" i="10"/>
  <c r="P69" i="10"/>
  <c r="O69" i="10"/>
  <c r="N69" i="10"/>
  <c r="M69" i="10"/>
  <c r="L69" i="10"/>
  <c r="K69" i="10"/>
  <c r="J69" i="10"/>
  <c r="I69" i="10"/>
  <c r="H69" i="10"/>
  <c r="G69" i="10"/>
  <c r="F69" i="10"/>
  <c r="E69" i="10"/>
  <c r="P68" i="10"/>
  <c r="O68" i="10"/>
  <c r="N68" i="10"/>
  <c r="M68" i="10"/>
  <c r="L68" i="10"/>
  <c r="K68" i="10"/>
  <c r="J68" i="10"/>
  <c r="I68" i="10"/>
  <c r="H68" i="10"/>
  <c r="G68" i="10"/>
  <c r="F68" i="10"/>
  <c r="E68" i="10"/>
  <c r="P67" i="10"/>
  <c r="O67" i="10"/>
  <c r="N67" i="10"/>
  <c r="M67" i="10"/>
  <c r="L67" i="10"/>
  <c r="K67" i="10"/>
  <c r="J67" i="10"/>
  <c r="I67" i="10"/>
  <c r="H67" i="10"/>
  <c r="G67" i="10"/>
  <c r="F67" i="10"/>
  <c r="E67" i="10"/>
  <c r="P66" i="10"/>
  <c r="O66" i="10"/>
  <c r="N66" i="10"/>
  <c r="M66" i="10"/>
  <c r="L66" i="10"/>
  <c r="K66" i="10"/>
  <c r="J66" i="10"/>
  <c r="I66" i="10"/>
  <c r="H66" i="10"/>
  <c r="G66" i="10"/>
  <c r="F66" i="10"/>
  <c r="E66" i="10"/>
  <c r="P65" i="10"/>
  <c r="O65" i="10"/>
  <c r="N65" i="10"/>
  <c r="M65" i="10"/>
  <c r="L65" i="10"/>
  <c r="K65" i="10"/>
  <c r="J65" i="10"/>
  <c r="I65" i="10"/>
  <c r="H65" i="10"/>
  <c r="G65" i="10"/>
  <c r="F65" i="10"/>
  <c r="E65" i="10"/>
  <c r="P63" i="10"/>
  <c r="O63" i="10"/>
  <c r="N63" i="10"/>
  <c r="M63" i="10"/>
  <c r="L63" i="10"/>
  <c r="K63" i="10"/>
  <c r="J63" i="10"/>
  <c r="I63" i="10"/>
  <c r="H63" i="10"/>
  <c r="G63" i="10"/>
  <c r="F63" i="10"/>
  <c r="E63" i="10"/>
  <c r="P62" i="10"/>
  <c r="O62" i="10"/>
  <c r="N62" i="10"/>
  <c r="M62" i="10"/>
  <c r="L62" i="10"/>
  <c r="K62" i="10"/>
  <c r="J62" i="10"/>
  <c r="I62" i="10"/>
  <c r="H62" i="10"/>
  <c r="G62" i="10"/>
  <c r="F62" i="10"/>
  <c r="E62" i="10"/>
  <c r="P60" i="10"/>
  <c r="O60" i="10"/>
  <c r="N60" i="10"/>
  <c r="M60" i="10"/>
  <c r="L60" i="10"/>
  <c r="K60" i="10"/>
  <c r="J60" i="10"/>
  <c r="I60" i="10"/>
  <c r="H60" i="10"/>
  <c r="G60" i="10"/>
  <c r="F60" i="10"/>
  <c r="E60" i="10"/>
  <c r="P59" i="10"/>
  <c r="O59" i="10"/>
  <c r="N59" i="10"/>
  <c r="M59" i="10"/>
  <c r="L59" i="10"/>
  <c r="K59" i="10"/>
  <c r="J59" i="10"/>
  <c r="I59" i="10"/>
  <c r="H59" i="10"/>
  <c r="G59" i="10"/>
  <c r="F59" i="10"/>
  <c r="E59" i="10"/>
  <c r="P58" i="10"/>
  <c r="O58" i="10"/>
  <c r="N58" i="10"/>
  <c r="M58" i="10"/>
  <c r="L58" i="10"/>
  <c r="K58" i="10"/>
  <c r="J58" i="10"/>
  <c r="I58" i="10"/>
  <c r="H58" i="10"/>
  <c r="G58" i="10"/>
  <c r="F58" i="10"/>
  <c r="E58" i="10"/>
  <c r="P57" i="10"/>
  <c r="O57" i="10"/>
  <c r="N57" i="10"/>
  <c r="M57" i="10"/>
  <c r="L57" i="10"/>
  <c r="K57" i="10"/>
  <c r="J57" i="10"/>
  <c r="I57" i="10"/>
  <c r="H57" i="10"/>
  <c r="G57" i="10"/>
  <c r="F57" i="10"/>
  <c r="E57" i="10"/>
  <c r="P56" i="10"/>
  <c r="O56" i="10"/>
  <c r="N56" i="10"/>
  <c r="M56" i="10"/>
  <c r="L56" i="10"/>
  <c r="K56" i="10"/>
  <c r="J56" i="10"/>
  <c r="I56" i="10"/>
  <c r="H56" i="10"/>
  <c r="G56" i="10"/>
  <c r="F56" i="10"/>
  <c r="E56" i="10"/>
  <c r="P55" i="10"/>
  <c r="O55" i="10"/>
  <c r="N55" i="10"/>
  <c r="M55" i="10"/>
  <c r="L55" i="10"/>
  <c r="K55" i="10"/>
  <c r="J55" i="10"/>
  <c r="I55" i="10"/>
  <c r="H55" i="10"/>
  <c r="G55" i="10"/>
  <c r="F55" i="10"/>
  <c r="E55" i="10"/>
  <c r="P54" i="10"/>
  <c r="O54" i="10"/>
  <c r="N54" i="10"/>
  <c r="M54" i="10"/>
  <c r="L54" i="10"/>
  <c r="K54" i="10"/>
  <c r="J54" i="10"/>
  <c r="I54" i="10"/>
  <c r="H54" i="10"/>
  <c r="G54" i="10"/>
  <c r="F54" i="10"/>
  <c r="E54" i="10"/>
  <c r="P53" i="10"/>
  <c r="O53" i="10"/>
  <c r="N53" i="10"/>
  <c r="M53" i="10"/>
  <c r="L53" i="10"/>
  <c r="K53" i="10"/>
  <c r="J53" i="10"/>
  <c r="I53" i="10"/>
  <c r="H53" i="10"/>
  <c r="G53" i="10"/>
  <c r="F53" i="10"/>
  <c r="E53" i="10"/>
  <c r="P52" i="10"/>
  <c r="O52" i="10"/>
  <c r="N52" i="10"/>
  <c r="M52" i="10"/>
  <c r="L52" i="10"/>
  <c r="K52" i="10"/>
  <c r="J52" i="10"/>
  <c r="I52" i="10"/>
  <c r="H52" i="10"/>
  <c r="G52" i="10"/>
  <c r="F52" i="10"/>
  <c r="E52" i="10"/>
  <c r="P51" i="10"/>
  <c r="O51" i="10"/>
  <c r="N51" i="10"/>
  <c r="M51" i="10"/>
  <c r="L51" i="10"/>
  <c r="K51" i="10"/>
  <c r="J51" i="10"/>
  <c r="I51" i="10"/>
  <c r="H51" i="10"/>
  <c r="G51" i="10"/>
  <c r="F51" i="10"/>
  <c r="E51" i="10"/>
  <c r="P50" i="10"/>
  <c r="O50" i="10"/>
  <c r="N50" i="10"/>
  <c r="M50" i="10"/>
  <c r="L50" i="10"/>
  <c r="K50" i="10"/>
  <c r="J50" i="10"/>
  <c r="I50" i="10"/>
  <c r="H50" i="10"/>
  <c r="G50" i="10"/>
  <c r="F50" i="10"/>
  <c r="E50" i="10"/>
  <c r="P49" i="10"/>
  <c r="O49" i="10"/>
  <c r="N49" i="10"/>
  <c r="M49" i="10"/>
  <c r="L49" i="10"/>
  <c r="K49" i="10"/>
  <c r="J49" i="10"/>
  <c r="I49" i="10"/>
  <c r="H49" i="10"/>
  <c r="G49" i="10"/>
  <c r="F49" i="10"/>
  <c r="E49" i="10"/>
  <c r="P48" i="10"/>
  <c r="O48" i="10"/>
  <c r="N48" i="10"/>
  <c r="M48" i="10"/>
  <c r="L48" i="10"/>
  <c r="K48" i="10"/>
  <c r="J48" i="10"/>
  <c r="I48" i="10"/>
  <c r="H48" i="10"/>
  <c r="G48" i="10"/>
  <c r="F48" i="10"/>
  <c r="E48" i="10"/>
  <c r="P46" i="10"/>
  <c r="O46" i="10"/>
  <c r="N46" i="10"/>
  <c r="M46" i="10"/>
  <c r="L46" i="10"/>
  <c r="K46" i="10"/>
  <c r="J46" i="10"/>
  <c r="I46" i="10"/>
  <c r="H46" i="10"/>
  <c r="G46" i="10"/>
  <c r="F46" i="10"/>
  <c r="E46" i="10"/>
  <c r="P45" i="10"/>
  <c r="O45" i="10"/>
  <c r="N45" i="10"/>
  <c r="M45" i="10"/>
  <c r="L45" i="10"/>
  <c r="K45" i="10"/>
  <c r="J45" i="10"/>
  <c r="I45" i="10"/>
  <c r="H45" i="10"/>
  <c r="G45" i="10"/>
  <c r="F45" i="10"/>
  <c r="E45" i="10"/>
  <c r="P44" i="10"/>
  <c r="O44" i="10"/>
  <c r="N44" i="10"/>
  <c r="M44" i="10"/>
  <c r="L44" i="10"/>
  <c r="K44" i="10"/>
  <c r="J44" i="10"/>
  <c r="I44" i="10"/>
  <c r="H44" i="10"/>
  <c r="G44" i="10"/>
  <c r="F44" i="10"/>
  <c r="E44" i="10"/>
  <c r="P43" i="10"/>
  <c r="O43" i="10"/>
  <c r="N43" i="10"/>
  <c r="M43" i="10"/>
  <c r="L43" i="10"/>
  <c r="K43" i="10"/>
  <c r="J43" i="10"/>
  <c r="I43" i="10"/>
  <c r="H43" i="10"/>
  <c r="G43" i="10"/>
  <c r="F43" i="10"/>
  <c r="E43" i="10"/>
  <c r="P42" i="10"/>
  <c r="O42" i="10"/>
  <c r="N42" i="10"/>
  <c r="M42" i="10"/>
  <c r="L42" i="10"/>
  <c r="K42" i="10"/>
  <c r="J42" i="10"/>
  <c r="I42" i="10"/>
  <c r="H42" i="10"/>
  <c r="G42" i="10"/>
  <c r="F42" i="10"/>
  <c r="E42" i="10"/>
  <c r="P41" i="10"/>
  <c r="O41" i="10"/>
  <c r="N41" i="10"/>
  <c r="M41" i="10"/>
  <c r="L41" i="10"/>
  <c r="K41" i="10"/>
  <c r="J41" i="10"/>
  <c r="I41" i="10"/>
  <c r="H41" i="10"/>
  <c r="G41" i="10"/>
  <c r="F41" i="10"/>
  <c r="E41" i="10"/>
  <c r="P40" i="10"/>
  <c r="O40" i="10"/>
  <c r="N40" i="10"/>
  <c r="M40" i="10"/>
  <c r="L40" i="10"/>
  <c r="K40" i="10"/>
  <c r="J40" i="10"/>
  <c r="I40" i="10"/>
  <c r="H40" i="10"/>
  <c r="G40" i="10"/>
  <c r="F40" i="10"/>
  <c r="E40" i="10"/>
  <c r="P39" i="10"/>
  <c r="O39" i="10"/>
  <c r="N39" i="10"/>
  <c r="M39" i="10"/>
  <c r="L39" i="10"/>
  <c r="K39" i="10"/>
  <c r="J39" i="10"/>
  <c r="I39" i="10"/>
  <c r="H39" i="10"/>
  <c r="G39" i="10"/>
  <c r="F39" i="10"/>
  <c r="E39" i="10"/>
  <c r="P38" i="10"/>
  <c r="O38" i="10"/>
  <c r="N38" i="10"/>
  <c r="M38" i="10"/>
  <c r="L38" i="10"/>
  <c r="K38" i="10"/>
  <c r="J38" i="10"/>
  <c r="I38" i="10"/>
  <c r="H38" i="10"/>
  <c r="G38" i="10"/>
  <c r="F38" i="10"/>
  <c r="E38" i="10"/>
  <c r="P37" i="10"/>
  <c r="O37" i="10"/>
  <c r="N37" i="10"/>
  <c r="M37" i="10"/>
  <c r="L37" i="10"/>
  <c r="K37" i="10"/>
  <c r="J37" i="10"/>
  <c r="I37" i="10"/>
  <c r="H37" i="10"/>
  <c r="G37" i="10"/>
  <c r="F37" i="10"/>
  <c r="E37" i="10"/>
  <c r="P35" i="10"/>
  <c r="O35" i="10"/>
  <c r="N35" i="10"/>
  <c r="M35" i="10"/>
  <c r="L35" i="10"/>
  <c r="K35" i="10"/>
  <c r="J35" i="10"/>
  <c r="I35" i="10"/>
  <c r="H35" i="10"/>
  <c r="G35" i="10"/>
  <c r="F35" i="10"/>
  <c r="E35" i="10"/>
  <c r="P34" i="10"/>
  <c r="O34" i="10"/>
  <c r="N34" i="10"/>
  <c r="M34" i="10"/>
  <c r="L34" i="10"/>
  <c r="K34" i="10"/>
  <c r="J34" i="10"/>
  <c r="I34" i="10"/>
  <c r="H34" i="10"/>
  <c r="G34" i="10"/>
  <c r="F34" i="10"/>
  <c r="E34" i="10"/>
  <c r="P33" i="10"/>
  <c r="O33" i="10"/>
  <c r="N33" i="10"/>
  <c r="M33" i="10"/>
  <c r="L33" i="10"/>
  <c r="K33" i="10"/>
  <c r="J33" i="10"/>
  <c r="I33" i="10"/>
  <c r="H33" i="10"/>
  <c r="G33" i="10"/>
  <c r="F33" i="10"/>
  <c r="E33" i="10"/>
  <c r="P32" i="10"/>
  <c r="O32" i="10"/>
  <c r="N32" i="10"/>
  <c r="M32" i="10"/>
  <c r="L32" i="10"/>
  <c r="K32" i="10"/>
  <c r="J32" i="10"/>
  <c r="I32" i="10"/>
  <c r="H32" i="10"/>
  <c r="G32" i="10"/>
  <c r="F32" i="10"/>
  <c r="E32" i="10"/>
  <c r="P31" i="10"/>
  <c r="O31" i="10"/>
  <c r="N31" i="10"/>
  <c r="M31" i="10"/>
  <c r="L31" i="10"/>
  <c r="K31" i="10"/>
  <c r="J31" i="10"/>
  <c r="I31" i="10"/>
  <c r="H31" i="10"/>
  <c r="G31" i="10"/>
  <c r="F31" i="10"/>
  <c r="E31" i="10"/>
  <c r="P30" i="10"/>
  <c r="O30" i="10"/>
  <c r="N30" i="10"/>
  <c r="M30" i="10"/>
  <c r="L30" i="10"/>
  <c r="K30" i="10"/>
  <c r="J30" i="10"/>
  <c r="I30" i="10"/>
  <c r="H30" i="10"/>
  <c r="G30" i="10"/>
  <c r="F30" i="10"/>
  <c r="E30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P28" i="10"/>
  <c r="O28" i="10"/>
  <c r="N28" i="10"/>
  <c r="M28" i="10"/>
  <c r="L28" i="10"/>
  <c r="K28" i="10"/>
  <c r="J28" i="10"/>
  <c r="I28" i="10"/>
  <c r="H28" i="10"/>
  <c r="G28" i="10"/>
  <c r="F28" i="10"/>
  <c r="E28" i="10"/>
  <c r="P27" i="10"/>
  <c r="O27" i="10"/>
  <c r="N27" i="10"/>
  <c r="M27" i="10"/>
  <c r="L27" i="10"/>
  <c r="K27" i="10"/>
  <c r="J27" i="10"/>
  <c r="I27" i="10"/>
  <c r="H27" i="10"/>
  <c r="G27" i="10"/>
  <c r="F27" i="10"/>
  <c r="E27" i="10"/>
  <c r="P26" i="10"/>
  <c r="O26" i="10"/>
  <c r="N26" i="10"/>
  <c r="M26" i="10"/>
  <c r="L26" i="10"/>
  <c r="K26" i="10"/>
  <c r="J26" i="10"/>
  <c r="I26" i="10"/>
  <c r="H26" i="10"/>
  <c r="G26" i="10"/>
  <c r="F26" i="10"/>
  <c r="E26" i="10"/>
  <c r="P24" i="10"/>
  <c r="O24" i="10"/>
  <c r="N24" i="10"/>
  <c r="M24" i="10"/>
  <c r="L24" i="10"/>
  <c r="K24" i="10"/>
  <c r="J24" i="10"/>
  <c r="I24" i="10"/>
  <c r="H24" i="10"/>
  <c r="G24" i="10"/>
  <c r="F24" i="10"/>
  <c r="E24" i="10"/>
  <c r="P23" i="10"/>
  <c r="O23" i="10"/>
  <c r="N23" i="10"/>
  <c r="M23" i="10"/>
  <c r="L23" i="10"/>
  <c r="K23" i="10"/>
  <c r="J23" i="10"/>
  <c r="I23" i="10"/>
  <c r="H23" i="10"/>
  <c r="G23" i="10"/>
  <c r="F23" i="10"/>
  <c r="E23" i="10"/>
  <c r="P22" i="10"/>
  <c r="O22" i="10"/>
  <c r="N22" i="10"/>
  <c r="M22" i="10"/>
  <c r="L22" i="10"/>
  <c r="K22" i="10"/>
  <c r="J22" i="10"/>
  <c r="I22" i="10"/>
  <c r="H22" i="10"/>
  <c r="G22" i="10"/>
  <c r="F22" i="10"/>
  <c r="E22" i="10"/>
  <c r="P21" i="10"/>
  <c r="O21" i="10"/>
  <c r="N21" i="10"/>
  <c r="M21" i="10"/>
  <c r="L21" i="10"/>
  <c r="K21" i="10"/>
  <c r="J21" i="10"/>
  <c r="I21" i="10"/>
  <c r="H21" i="10"/>
  <c r="G21" i="10"/>
  <c r="F21" i="10"/>
  <c r="E21" i="10"/>
  <c r="P20" i="10"/>
  <c r="O20" i="10"/>
  <c r="N20" i="10"/>
  <c r="M20" i="10"/>
  <c r="L20" i="10"/>
  <c r="K20" i="10"/>
  <c r="J20" i="10"/>
  <c r="I20" i="10"/>
  <c r="H20" i="10"/>
  <c r="G20" i="10"/>
  <c r="F20" i="10"/>
  <c r="E20" i="10"/>
  <c r="P19" i="10"/>
  <c r="O19" i="10"/>
  <c r="N19" i="10"/>
  <c r="M19" i="10"/>
  <c r="L19" i="10"/>
  <c r="K19" i="10"/>
  <c r="J19" i="10"/>
  <c r="I19" i="10"/>
  <c r="H19" i="10"/>
  <c r="G19" i="10"/>
  <c r="F19" i="10"/>
  <c r="E19" i="10"/>
  <c r="P18" i="10"/>
  <c r="O18" i="10"/>
  <c r="N18" i="10"/>
  <c r="M18" i="10"/>
  <c r="L18" i="10"/>
  <c r="K18" i="10"/>
  <c r="J18" i="10"/>
  <c r="I18" i="10"/>
  <c r="H18" i="10"/>
  <c r="G18" i="10"/>
  <c r="F18" i="10"/>
  <c r="E18" i="10"/>
  <c r="P17" i="10"/>
  <c r="O17" i="10"/>
  <c r="N17" i="10"/>
  <c r="M17" i="10"/>
  <c r="L17" i="10"/>
  <c r="K17" i="10"/>
  <c r="J17" i="10"/>
  <c r="I17" i="10"/>
  <c r="H17" i="10"/>
  <c r="G17" i="10"/>
  <c r="F17" i="10"/>
  <c r="E17" i="10"/>
  <c r="P16" i="10"/>
  <c r="O16" i="10"/>
  <c r="N16" i="10"/>
  <c r="M16" i="10"/>
  <c r="L16" i="10"/>
  <c r="K16" i="10"/>
  <c r="J16" i="10"/>
  <c r="I16" i="10"/>
  <c r="H16" i="10"/>
  <c r="G16" i="10"/>
  <c r="F16" i="10"/>
  <c r="E16" i="10"/>
  <c r="P15" i="10"/>
  <c r="O15" i="10"/>
  <c r="N15" i="10"/>
  <c r="M15" i="10"/>
  <c r="L15" i="10"/>
  <c r="K15" i="10"/>
  <c r="J15" i="10"/>
  <c r="I15" i="10"/>
  <c r="H15" i="10"/>
  <c r="G15" i="10"/>
  <c r="F15" i="10"/>
  <c r="E15" i="10"/>
  <c r="P14" i="10"/>
  <c r="O14" i="10"/>
  <c r="N14" i="10"/>
  <c r="M14" i="10"/>
  <c r="L14" i="10"/>
  <c r="K14" i="10"/>
  <c r="J14" i="10"/>
  <c r="I14" i="10"/>
  <c r="H14" i="10"/>
  <c r="G14" i="10"/>
  <c r="F14" i="10"/>
  <c r="E14" i="10"/>
  <c r="P13" i="10"/>
  <c r="O13" i="10"/>
  <c r="N13" i="10"/>
  <c r="M13" i="10"/>
  <c r="L13" i="10"/>
  <c r="K13" i="10"/>
  <c r="J13" i="10"/>
  <c r="I13" i="10"/>
  <c r="H13" i="10"/>
  <c r="G13" i="10"/>
  <c r="F13" i="10"/>
  <c r="E13" i="10"/>
  <c r="P12" i="10"/>
  <c r="O12" i="10"/>
  <c r="N12" i="10"/>
  <c r="M12" i="10"/>
  <c r="L12" i="10"/>
  <c r="K12" i="10"/>
  <c r="J12" i="10"/>
  <c r="I12" i="10"/>
  <c r="H12" i="10"/>
  <c r="G12" i="10"/>
  <c r="F12" i="10"/>
  <c r="E12" i="10"/>
  <c r="P92" i="9"/>
  <c r="T146" i="9" l="1"/>
  <c r="T138" i="9"/>
  <c r="T133" i="9"/>
  <c r="T119" i="9"/>
  <c r="T106" i="9"/>
  <c r="T89" i="9"/>
  <c r="T78" i="9"/>
  <c r="T72" i="9"/>
  <c r="T61" i="9"/>
  <c r="T47" i="9"/>
  <c r="T36" i="9"/>
  <c r="T25" i="9"/>
  <c r="T147" i="9" s="1"/>
  <c r="W92" i="9" l="1"/>
  <c r="W145" i="9"/>
  <c r="W144" i="9"/>
  <c r="W143" i="9"/>
  <c r="W142" i="9"/>
  <c r="W141" i="9"/>
  <c r="W140" i="9"/>
  <c r="W139" i="9"/>
  <c r="W137" i="9"/>
  <c r="W136" i="9"/>
  <c r="W135" i="9"/>
  <c r="W134" i="9"/>
  <c r="W132" i="9"/>
  <c r="W131" i="9"/>
  <c r="W130" i="9"/>
  <c r="W129" i="9"/>
  <c r="W128" i="9"/>
  <c r="W127" i="9"/>
  <c r="W126" i="9"/>
  <c r="W125" i="9"/>
  <c r="W124" i="9"/>
  <c r="W123" i="9"/>
  <c r="W122" i="9"/>
  <c r="W121" i="9"/>
  <c r="W120" i="9"/>
  <c r="W118" i="9"/>
  <c r="W117" i="9"/>
  <c r="W116" i="9"/>
  <c r="W115" i="9"/>
  <c r="W114" i="9"/>
  <c r="W113" i="9"/>
  <c r="W112" i="9"/>
  <c r="W111" i="9"/>
  <c r="W110" i="9"/>
  <c r="W109" i="9"/>
  <c r="W108" i="9"/>
  <c r="W107" i="9"/>
  <c r="W105" i="9"/>
  <c r="W104" i="9"/>
  <c r="W103" i="9"/>
  <c r="W102" i="9"/>
  <c r="W101" i="9"/>
  <c r="W100" i="9"/>
  <c r="W99" i="9"/>
  <c r="W98" i="9"/>
  <c r="W97" i="9"/>
  <c r="W96" i="9"/>
  <c r="W95" i="9"/>
  <c r="W94" i="9"/>
  <c r="W93" i="9"/>
  <c r="W91" i="9"/>
  <c r="W90" i="9"/>
  <c r="W88" i="9"/>
  <c r="W87" i="9"/>
  <c r="W86" i="9"/>
  <c r="W85" i="9"/>
  <c r="W84" i="9"/>
  <c r="W83" i="9"/>
  <c r="W82" i="9"/>
  <c r="W81" i="9"/>
  <c r="W80" i="9"/>
  <c r="W79" i="9"/>
  <c r="W77" i="9"/>
  <c r="W76" i="9"/>
  <c r="W75" i="9"/>
  <c r="W74" i="9"/>
  <c r="W73" i="9"/>
  <c r="W71" i="9"/>
  <c r="W70" i="9"/>
  <c r="W69" i="9"/>
  <c r="W68" i="9"/>
  <c r="W67" i="9"/>
  <c r="W66" i="9"/>
  <c r="W65" i="9"/>
  <c r="W64" i="9"/>
  <c r="W63" i="9"/>
  <c r="W62" i="9"/>
  <c r="W60" i="9"/>
  <c r="W59" i="9"/>
  <c r="W58" i="9"/>
  <c r="W57" i="9"/>
  <c r="W56" i="9"/>
  <c r="W55" i="9"/>
  <c r="W54" i="9"/>
  <c r="W53" i="9"/>
  <c r="W52" i="9"/>
  <c r="W51" i="9"/>
  <c r="W50" i="9"/>
  <c r="W49" i="9"/>
  <c r="W48" i="9"/>
  <c r="W46" i="9"/>
  <c r="W45" i="9"/>
  <c r="W44" i="9"/>
  <c r="W43" i="9"/>
  <c r="W42" i="9"/>
  <c r="W41" i="9"/>
  <c r="W40" i="9"/>
  <c r="W39" i="9"/>
  <c r="W38" i="9"/>
  <c r="W37" i="9"/>
  <c r="W35" i="9"/>
  <c r="W34" i="9"/>
  <c r="W33" i="9"/>
  <c r="W32" i="9"/>
  <c r="W31" i="9"/>
  <c r="W30" i="9"/>
  <c r="W29" i="9"/>
  <c r="W28" i="9"/>
  <c r="W27" i="9"/>
  <c r="W26" i="9"/>
  <c r="W24" i="9"/>
  <c r="W23" i="9"/>
  <c r="W22" i="9"/>
  <c r="W21" i="9"/>
  <c r="W20" i="9"/>
  <c r="W19" i="9"/>
  <c r="W18" i="9"/>
  <c r="W17" i="9"/>
  <c r="W16" i="9"/>
  <c r="W15" i="9"/>
  <c r="W14" i="9"/>
  <c r="W13" i="9"/>
  <c r="W12" i="9"/>
  <c r="P145" i="9"/>
  <c r="O145" i="9"/>
  <c r="N145" i="9"/>
  <c r="M145" i="9"/>
  <c r="L145" i="9"/>
  <c r="K145" i="9"/>
  <c r="J145" i="9"/>
  <c r="I145" i="9"/>
  <c r="H145" i="9"/>
  <c r="G145" i="9"/>
  <c r="F145" i="9"/>
  <c r="E145" i="9"/>
  <c r="P144" i="9"/>
  <c r="O144" i="9"/>
  <c r="N144" i="9"/>
  <c r="M144" i="9"/>
  <c r="L144" i="9"/>
  <c r="K144" i="9"/>
  <c r="J144" i="9"/>
  <c r="I144" i="9"/>
  <c r="H144" i="9"/>
  <c r="G144" i="9"/>
  <c r="F144" i="9"/>
  <c r="E144" i="9"/>
  <c r="P143" i="9"/>
  <c r="O143" i="9"/>
  <c r="N143" i="9"/>
  <c r="M143" i="9"/>
  <c r="L143" i="9"/>
  <c r="K143" i="9"/>
  <c r="J143" i="9"/>
  <c r="I143" i="9"/>
  <c r="H143" i="9"/>
  <c r="G143" i="9"/>
  <c r="F143" i="9"/>
  <c r="E143" i="9"/>
  <c r="P142" i="9"/>
  <c r="O142" i="9"/>
  <c r="N142" i="9"/>
  <c r="M142" i="9"/>
  <c r="L142" i="9"/>
  <c r="K142" i="9"/>
  <c r="J142" i="9"/>
  <c r="I142" i="9"/>
  <c r="H142" i="9"/>
  <c r="G142" i="9"/>
  <c r="F142" i="9"/>
  <c r="E142" i="9"/>
  <c r="P141" i="9"/>
  <c r="O141" i="9"/>
  <c r="N141" i="9"/>
  <c r="M141" i="9"/>
  <c r="L141" i="9"/>
  <c r="K141" i="9"/>
  <c r="J141" i="9"/>
  <c r="I141" i="9"/>
  <c r="H141" i="9"/>
  <c r="G141" i="9"/>
  <c r="F141" i="9"/>
  <c r="E141" i="9"/>
  <c r="P140" i="9"/>
  <c r="O140" i="9"/>
  <c r="N140" i="9"/>
  <c r="M140" i="9"/>
  <c r="L140" i="9"/>
  <c r="K140" i="9"/>
  <c r="J140" i="9"/>
  <c r="I140" i="9"/>
  <c r="H140" i="9"/>
  <c r="G140" i="9"/>
  <c r="F140" i="9"/>
  <c r="E140" i="9"/>
  <c r="P139" i="9"/>
  <c r="O139" i="9"/>
  <c r="N139" i="9"/>
  <c r="M139" i="9"/>
  <c r="L139" i="9"/>
  <c r="K139" i="9"/>
  <c r="J139" i="9"/>
  <c r="I139" i="9"/>
  <c r="H139" i="9"/>
  <c r="G139" i="9"/>
  <c r="F139" i="9"/>
  <c r="E139" i="9"/>
  <c r="P136" i="9"/>
  <c r="O136" i="9"/>
  <c r="N136" i="9"/>
  <c r="M136" i="9"/>
  <c r="L136" i="9"/>
  <c r="K136" i="9"/>
  <c r="J136" i="9"/>
  <c r="I136" i="9"/>
  <c r="H136" i="9"/>
  <c r="G136" i="9"/>
  <c r="F136" i="9"/>
  <c r="E136" i="9"/>
  <c r="P135" i="9"/>
  <c r="O135" i="9"/>
  <c r="N135" i="9"/>
  <c r="M135" i="9"/>
  <c r="L135" i="9"/>
  <c r="K135" i="9"/>
  <c r="J135" i="9"/>
  <c r="I135" i="9"/>
  <c r="H135" i="9"/>
  <c r="G135" i="9"/>
  <c r="F135" i="9"/>
  <c r="E135" i="9"/>
  <c r="P134" i="9"/>
  <c r="O134" i="9"/>
  <c r="N134" i="9"/>
  <c r="M134" i="9"/>
  <c r="L134" i="9"/>
  <c r="K134" i="9"/>
  <c r="J134" i="9"/>
  <c r="I134" i="9"/>
  <c r="H134" i="9"/>
  <c r="G134" i="9"/>
  <c r="F134" i="9"/>
  <c r="E134" i="9"/>
  <c r="P132" i="9"/>
  <c r="O132" i="9"/>
  <c r="N132" i="9"/>
  <c r="M132" i="9"/>
  <c r="L132" i="9"/>
  <c r="K132" i="9"/>
  <c r="J132" i="9"/>
  <c r="I132" i="9"/>
  <c r="H132" i="9"/>
  <c r="G132" i="9"/>
  <c r="F132" i="9"/>
  <c r="E132" i="9"/>
  <c r="P131" i="9"/>
  <c r="O131" i="9"/>
  <c r="N131" i="9"/>
  <c r="M131" i="9"/>
  <c r="L131" i="9"/>
  <c r="K131" i="9"/>
  <c r="J131" i="9"/>
  <c r="I131" i="9"/>
  <c r="H131" i="9"/>
  <c r="G131" i="9"/>
  <c r="F131" i="9"/>
  <c r="E131" i="9"/>
  <c r="P130" i="9"/>
  <c r="O130" i="9"/>
  <c r="N130" i="9"/>
  <c r="M130" i="9"/>
  <c r="L130" i="9"/>
  <c r="K130" i="9"/>
  <c r="J130" i="9"/>
  <c r="I130" i="9"/>
  <c r="H130" i="9"/>
  <c r="G130" i="9"/>
  <c r="F130" i="9"/>
  <c r="E130" i="9"/>
  <c r="P129" i="9"/>
  <c r="O129" i="9"/>
  <c r="N129" i="9"/>
  <c r="M129" i="9"/>
  <c r="L129" i="9"/>
  <c r="K129" i="9"/>
  <c r="J129" i="9"/>
  <c r="I129" i="9"/>
  <c r="H129" i="9"/>
  <c r="G129" i="9"/>
  <c r="F129" i="9"/>
  <c r="E129" i="9"/>
  <c r="P128" i="9"/>
  <c r="O128" i="9"/>
  <c r="N128" i="9"/>
  <c r="M128" i="9"/>
  <c r="L128" i="9"/>
  <c r="K128" i="9"/>
  <c r="J128" i="9"/>
  <c r="I128" i="9"/>
  <c r="H128" i="9"/>
  <c r="G128" i="9"/>
  <c r="F128" i="9"/>
  <c r="E128" i="9"/>
  <c r="P127" i="9"/>
  <c r="O127" i="9"/>
  <c r="N127" i="9"/>
  <c r="M127" i="9"/>
  <c r="L127" i="9"/>
  <c r="K127" i="9"/>
  <c r="J127" i="9"/>
  <c r="I127" i="9"/>
  <c r="H127" i="9"/>
  <c r="G127" i="9"/>
  <c r="F127" i="9"/>
  <c r="E127" i="9"/>
  <c r="P126" i="9"/>
  <c r="O126" i="9"/>
  <c r="N126" i="9"/>
  <c r="M126" i="9"/>
  <c r="L126" i="9"/>
  <c r="K126" i="9"/>
  <c r="J126" i="9"/>
  <c r="I126" i="9"/>
  <c r="H126" i="9"/>
  <c r="G126" i="9"/>
  <c r="F126" i="9"/>
  <c r="E126" i="9"/>
  <c r="P125" i="9"/>
  <c r="O125" i="9"/>
  <c r="N125" i="9"/>
  <c r="M125" i="9"/>
  <c r="L125" i="9"/>
  <c r="K125" i="9"/>
  <c r="J125" i="9"/>
  <c r="I125" i="9"/>
  <c r="H125" i="9"/>
  <c r="G125" i="9"/>
  <c r="F125" i="9"/>
  <c r="E125" i="9"/>
  <c r="P124" i="9"/>
  <c r="O124" i="9"/>
  <c r="N124" i="9"/>
  <c r="M124" i="9"/>
  <c r="L124" i="9"/>
  <c r="K124" i="9"/>
  <c r="J124" i="9"/>
  <c r="I124" i="9"/>
  <c r="H124" i="9"/>
  <c r="G124" i="9"/>
  <c r="F124" i="9"/>
  <c r="E124" i="9"/>
  <c r="P123" i="9"/>
  <c r="O123" i="9"/>
  <c r="N123" i="9"/>
  <c r="M123" i="9"/>
  <c r="L123" i="9"/>
  <c r="K123" i="9"/>
  <c r="J123" i="9"/>
  <c r="I123" i="9"/>
  <c r="H123" i="9"/>
  <c r="G123" i="9"/>
  <c r="F123" i="9"/>
  <c r="E123" i="9"/>
  <c r="P122" i="9"/>
  <c r="O122" i="9"/>
  <c r="N122" i="9"/>
  <c r="M122" i="9"/>
  <c r="L122" i="9"/>
  <c r="K122" i="9"/>
  <c r="J122" i="9"/>
  <c r="I122" i="9"/>
  <c r="H122" i="9"/>
  <c r="G122" i="9"/>
  <c r="F122" i="9"/>
  <c r="E122" i="9"/>
  <c r="P121" i="9"/>
  <c r="O121" i="9"/>
  <c r="N121" i="9"/>
  <c r="M121" i="9"/>
  <c r="L121" i="9"/>
  <c r="K121" i="9"/>
  <c r="J121" i="9"/>
  <c r="I121" i="9"/>
  <c r="H121" i="9"/>
  <c r="G121" i="9"/>
  <c r="F121" i="9"/>
  <c r="E121" i="9"/>
  <c r="P120" i="9"/>
  <c r="O120" i="9"/>
  <c r="N120" i="9"/>
  <c r="M120" i="9"/>
  <c r="L120" i="9"/>
  <c r="K120" i="9"/>
  <c r="J120" i="9"/>
  <c r="I120" i="9"/>
  <c r="H120" i="9"/>
  <c r="G120" i="9"/>
  <c r="F120" i="9"/>
  <c r="E120" i="9"/>
  <c r="P118" i="9"/>
  <c r="O118" i="9"/>
  <c r="N118" i="9"/>
  <c r="M118" i="9"/>
  <c r="L118" i="9"/>
  <c r="K118" i="9"/>
  <c r="J118" i="9"/>
  <c r="I118" i="9"/>
  <c r="H118" i="9"/>
  <c r="G118" i="9"/>
  <c r="F118" i="9"/>
  <c r="E118" i="9"/>
  <c r="P117" i="9"/>
  <c r="O117" i="9"/>
  <c r="N117" i="9"/>
  <c r="M117" i="9"/>
  <c r="L117" i="9"/>
  <c r="K117" i="9"/>
  <c r="J117" i="9"/>
  <c r="I117" i="9"/>
  <c r="H117" i="9"/>
  <c r="G117" i="9"/>
  <c r="F117" i="9"/>
  <c r="E117" i="9"/>
  <c r="P116" i="9"/>
  <c r="O116" i="9"/>
  <c r="N116" i="9"/>
  <c r="M116" i="9"/>
  <c r="L116" i="9"/>
  <c r="K116" i="9"/>
  <c r="J116" i="9"/>
  <c r="I116" i="9"/>
  <c r="H116" i="9"/>
  <c r="G116" i="9"/>
  <c r="F116" i="9"/>
  <c r="E116" i="9"/>
  <c r="P115" i="9"/>
  <c r="O115" i="9"/>
  <c r="N115" i="9"/>
  <c r="M115" i="9"/>
  <c r="L115" i="9"/>
  <c r="K115" i="9"/>
  <c r="J115" i="9"/>
  <c r="I115" i="9"/>
  <c r="H115" i="9"/>
  <c r="G115" i="9"/>
  <c r="F115" i="9"/>
  <c r="E115" i="9"/>
  <c r="P114" i="9"/>
  <c r="O114" i="9"/>
  <c r="N114" i="9"/>
  <c r="M114" i="9"/>
  <c r="L114" i="9"/>
  <c r="K114" i="9"/>
  <c r="J114" i="9"/>
  <c r="I114" i="9"/>
  <c r="H114" i="9"/>
  <c r="G114" i="9"/>
  <c r="F114" i="9"/>
  <c r="E114" i="9"/>
  <c r="P113" i="9"/>
  <c r="O113" i="9"/>
  <c r="N113" i="9"/>
  <c r="M113" i="9"/>
  <c r="L113" i="9"/>
  <c r="K113" i="9"/>
  <c r="J113" i="9"/>
  <c r="I113" i="9"/>
  <c r="H113" i="9"/>
  <c r="G113" i="9"/>
  <c r="F113" i="9"/>
  <c r="E113" i="9"/>
  <c r="P112" i="9"/>
  <c r="O112" i="9"/>
  <c r="N112" i="9"/>
  <c r="M112" i="9"/>
  <c r="L112" i="9"/>
  <c r="K112" i="9"/>
  <c r="J112" i="9"/>
  <c r="I112" i="9"/>
  <c r="H112" i="9"/>
  <c r="G112" i="9"/>
  <c r="F112" i="9"/>
  <c r="E112" i="9"/>
  <c r="P111" i="9"/>
  <c r="O111" i="9"/>
  <c r="N111" i="9"/>
  <c r="M111" i="9"/>
  <c r="L111" i="9"/>
  <c r="K111" i="9"/>
  <c r="J111" i="9"/>
  <c r="I111" i="9"/>
  <c r="H111" i="9"/>
  <c r="G111" i="9"/>
  <c r="F111" i="9"/>
  <c r="E111" i="9"/>
  <c r="P110" i="9"/>
  <c r="O110" i="9"/>
  <c r="N110" i="9"/>
  <c r="M110" i="9"/>
  <c r="L110" i="9"/>
  <c r="K110" i="9"/>
  <c r="J110" i="9"/>
  <c r="I110" i="9"/>
  <c r="H110" i="9"/>
  <c r="G110" i="9"/>
  <c r="F110" i="9"/>
  <c r="E110" i="9"/>
  <c r="P109" i="9"/>
  <c r="O109" i="9"/>
  <c r="N109" i="9"/>
  <c r="M109" i="9"/>
  <c r="L109" i="9"/>
  <c r="K109" i="9"/>
  <c r="J109" i="9"/>
  <c r="I109" i="9"/>
  <c r="H109" i="9"/>
  <c r="G109" i="9"/>
  <c r="F109" i="9"/>
  <c r="E109" i="9"/>
  <c r="P108" i="9"/>
  <c r="O108" i="9"/>
  <c r="N108" i="9"/>
  <c r="M108" i="9"/>
  <c r="L108" i="9"/>
  <c r="K108" i="9"/>
  <c r="J108" i="9"/>
  <c r="I108" i="9"/>
  <c r="H108" i="9"/>
  <c r="G108" i="9"/>
  <c r="F108" i="9"/>
  <c r="E108" i="9"/>
  <c r="P107" i="9"/>
  <c r="O107" i="9"/>
  <c r="N107" i="9"/>
  <c r="M107" i="9"/>
  <c r="L107" i="9"/>
  <c r="K107" i="9"/>
  <c r="J107" i="9"/>
  <c r="I107" i="9"/>
  <c r="H107" i="9"/>
  <c r="G107" i="9"/>
  <c r="F107" i="9"/>
  <c r="E107" i="9"/>
  <c r="P105" i="9"/>
  <c r="O105" i="9"/>
  <c r="N105" i="9"/>
  <c r="M105" i="9"/>
  <c r="L105" i="9"/>
  <c r="K105" i="9"/>
  <c r="J105" i="9"/>
  <c r="I105" i="9"/>
  <c r="H105" i="9"/>
  <c r="G105" i="9"/>
  <c r="F105" i="9"/>
  <c r="E105" i="9"/>
  <c r="P104" i="9"/>
  <c r="O104" i="9"/>
  <c r="N104" i="9"/>
  <c r="M104" i="9"/>
  <c r="L104" i="9"/>
  <c r="K104" i="9"/>
  <c r="J104" i="9"/>
  <c r="I104" i="9"/>
  <c r="H104" i="9"/>
  <c r="G104" i="9"/>
  <c r="F104" i="9"/>
  <c r="E104" i="9"/>
  <c r="P103" i="9"/>
  <c r="O103" i="9"/>
  <c r="N103" i="9"/>
  <c r="M103" i="9"/>
  <c r="L103" i="9"/>
  <c r="K103" i="9"/>
  <c r="J103" i="9"/>
  <c r="I103" i="9"/>
  <c r="H103" i="9"/>
  <c r="G103" i="9"/>
  <c r="F103" i="9"/>
  <c r="E103" i="9"/>
  <c r="P102" i="9"/>
  <c r="O102" i="9"/>
  <c r="N102" i="9"/>
  <c r="M102" i="9"/>
  <c r="L102" i="9"/>
  <c r="K102" i="9"/>
  <c r="J102" i="9"/>
  <c r="I102" i="9"/>
  <c r="H102" i="9"/>
  <c r="G102" i="9"/>
  <c r="F102" i="9"/>
  <c r="E102" i="9"/>
  <c r="P101" i="9"/>
  <c r="O101" i="9"/>
  <c r="N101" i="9"/>
  <c r="M101" i="9"/>
  <c r="L101" i="9"/>
  <c r="K101" i="9"/>
  <c r="J101" i="9"/>
  <c r="I101" i="9"/>
  <c r="H101" i="9"/>
  <c r="G101" i="9"/>
  <c r="F101" i="9"/>
  <c r="E101" i="9"/>
  <c r="P100" i="9"/>
  <c r="O100" i="9"/>
  <c r="N100" i="9"/>
  <c r="M100" i="9"/>
  <c r="L100" i="9"/>
  <c r="K100" i="9"/>
  <c r="J100" i="9"/>
  <c r="I100" i="9"/>
  <c r="H100" i="9"/>
  <c r="G100" i="9"/>
  <c r="F100" i="9"/>
  <c r="E100" i="9"/>
  <c r="P99" i="9"/>
  <c r="O99" i="9"/>
  <c r="N99" i="9"/>
  <c r="M99" i="9"/>
  <c r="L99" i="9"/>
  <c r="K99" i="9"/>
  <c r="J99" i="9"/>
  <c r="I99" i="9"/>
  <c r="H99" i="9"/>
  <c r="G99" i="9"/>
  <c r="F99" i="9"/>
  <c r="E99" i="9"/>
  <c r="P98" i="9"/>
  <c r="O98" i="9"/>
  <c r="N98" i="9"/>
  <c r="M98" i="9"/>
  <c r="L98" i="9"/>
  <c r="K98" i="9"/>
  <c r="J98" i="9"/>
  <c r="I98" i="9"/>
  <c r="H98" i="9"/>
  <c r="G98" i="9"/>
  <c r="F98" i="9"/>
  <c r="E98" i="9"/>
  <c r="P97" i="9"/>
  <c r="O97" i="9"/>
  <c r="N97" i="9"/>
  <c r="M97" i="9"/>
  <c r="L97" i="9"/>
  <c r="K97" i="9"/>
  <c r="J97" i="9"/>
  <c r="I97" i="9"/>
  <c r="H97" i="9"/>
  <c r="G97" i="9"/>
  <c r="F97" i="9"/>
  <c r="E97" i="9"/>
  <c r="P96" i="9"/>
  <c r="O96" i="9"/>
  <c r="N96" i="9"/>
  <c r="M96" i="9"/>
  <c r="L96" i="9"/>
  <c r="K96" i="9"/>
  <c r="J96" i="9"/>
  <c r="I96" i="9"/>
  <c r="H96" i="9"/>
  <c r="G96" i="9"/>
  <c r="F96" i="9"/>
  <c r="E96" i="9"/>
  <c r="P95" i="9"/>
  <c r="O95" i="9"/>
  <c r="N95" i="9"/>
  <c r="M95" i="9"/>
  <c r="L95" i="9"/>
  <c r="K95" i="9"/>
  <c r="J95" i="9"/>
  <c r="I95" i="9"/>
  <c r="H95" i="9"/>
  <c r="G95" i="9"/>
  <c r="F95" i="9"/>
  <c r="E95" i="9"/>
  <c r="P94" i="9"/>
  <c r="O94" i="9"/>
  <c r="N94" i="9"/>
  <c r="M94" i="9"/>
  <c r="L94" i="9"/>
  <c r="K94" i="9"/>
  <c r="J94" i="9"/>
  <c r="I94" i="9"/>
  <c r="H94" i="9"/>
  <c r="G94" i="9"/>
  <c r="F94" i="9"/>
  <c r="E94" i="9"/>
  <c r="P93" i="9"/>
  <c r="O93" i="9"/>
  <c r="N93" i="9"/>
  <c r="M93" i="9"/>
  <c r="L93" i="9"/>
  <c r="K93" i="9"/>
  <c r="J93" i="9"/>
  <c r="I93" i="9"/>
  <c r="H93" i="9"/>
  <c r="G93" i="9"/>
  <c r="F93" i="9"/>
  <c r="E93" i="9"/>
  <c r="O92" i="9"/>
  <c r="N92" i="9"/>
  <c r="M92" i="9"/>
  <c r="L92" i="9"/>
  <c r="K92" i="9"/>
  <c r="J92" i="9"/>
  <c r="I92" i="9"/>
  <c r="H92" i="9"/>
  <c r="G92" i="9"/>
  <c r="F92" i="9"/>
  <c r="E92" i="9"/>
  <c r="P91" i="9"/>
  <c r="O91" i="9"/>
  <c r="N91" i="9"/>
  <c r="M91" i="9"/>
  <c r="L91" i="9"/>
  <c r="K91" i="9"/>
  <c r="J91" i="9"/>
  <c r="I91" i="9"/>
  <c r="H91" i="9"/>
  <c r="G91" i="9"/>
  <c r="F91" i="9"/>
  <c r="E91" i="9"/>
  <c r="P90" i="9"/>
  <c r="O90" i="9"/>
  <c r="N90" i="9"/>
  <c r="M90" i="9"/>
  <c r="L90" i="9"/>
  <c r="K90" i="9"/>
  <c r="J90" i="9"/>
  <c r="I90" i="9"/>
  <c r="H90" i="9"/>
  <c r="G90" i="9"/>
  <c r="F90" i="9"/>
  <c r="E90" i="9"/>
  <c r="P88" i="9"/>
  <c r="O88" i="9"/>
  <c r="N88" i="9"/>
  <c r="M88" i="9"/>
  <c r="L88" i="9"/>
  <c r="K88" i="9"/>
  <c r="J88" i="9"/>
  <c r="I88" i="9"/>
  <c r="H88" i="9"/>
  <c r="G88" i="9"/>
  <c r="F88" i="9"/>
  <c r="E88" i="9"/>
  <c r="P87" i="9"/>
  <c r="O87" i="9"/>
  <c r="N87" i="9"/>
  <c r="M87" i="9"/>
  <c r="L87" i="9"/>
  <c r="K87" i="9"/>
  <c r="J87" i="9"/>
  <c r="I87" i="9"/>
  <c r="H87" i="9"/>
  <c r="G87" i="9"/>
  <c r="F87" i="9"/>
  <c r="E87" i="9"/>
  <c r="P86" i="9"/>
  <c r="O86" i="9"/>
  <c r="N86" i="9"/>
  <c r="M86" i="9"/>
  <c r="L86" i="9"/>
  <c r="K86" i="9"/>
  <c r="J86" i="9"/>
  <c r="I86" i="9"/>
  <c r="H86" i="9"/>
  <c r="G86" i="9"/>
  <c r="F86" i="9"/>
  <c r="E86" i="9"/>
  <c r="P85" i="9"/>
  <c r="O85" i="9"/>
  <c r="N85" i="9"/>
  <c r="M85" i="9"/>
  <c r="L85" i="9"/>
  <c r="K85" i="9"/>
  <c r="J85" i="9"/>
  <c r="I85" i="9"/>
  <c r="H85" i="9"/>
  <c r="G85" i="9"/>
  <c r="F85" i="9"/>
  <c r="E85" i="9"/>
  <c r="P84" i="9"/>
  <c r="O84" i="9"/>
  <c r="N84" i="9"/>
  <c r="M84" i="9"/>
  <c r="L84" i="9"/>
  <c r="K84" i="9"/>
  <c r="J84" i="9"/>
  <c r="I84" i="9"/>
  <c r="H84" i="9"/>
  <c r="G84" i="9"/>
  <c r="F84" i="9"/>
  <c r="E84" i="9"/>
  <c r="P83" i="9"/>
  <c r="O83" i="9"/>
  <c r="N83" i="9"/>
  <c r="M83" i="9"/>
  <c r="L83" i="9"/>
  <c r="K83" i="9"/>
  <c r="J83" i="9"/>
  <c r="I83" i="9"/>
  <c r="H83" i="9"/>
  <c r="G83" i="9"/>
  <c r="F83" i="9"/>
  <c r="E83" i="9"/>
  <c r="P82" i="9"/>
  <c r="O82" i="9"/>
  <c r="N82" i="9"/>
  <c r="M82" i="9"/>
  <c r="L82" i="9"/>
  <c r="K82" i="9"/>
  <c r="J82" i="9"/>
  <c r="I82" i="9"/>
  <c r="H82" i="9"/>
  <c r="G82" i="9"/>
  <c r="F82" i="9"/>
  <c r="E82" i="9"/>
  <c r="P81" i="9"/>
  <c r="O81" i="9"/>
  <c r="N81" i="9"/>
  <c r="M81" i="9"/>
  <c r="L81" i="9"/>
  <c r="K81" i="9"/>
  <c r="J81" i="9"/>
  <c r="I81" i="9"/>
  <c r="H81" i="9"/>
  <c r="G81" i="9"/>
  <c r="F81" i="9"/>
  <c r="E81" i="9"/>
  <c r="P80" i="9"/>
  <c r="O80" i="9"/>
  <c r="N80" i="9"/>
  <c r="M80" i="9"/>
  <c r="L80" i="9"/>
  <c r="K80" i="9"/>
  <c r="J80" i="9"/>
  <c r="I80" i="9"/>
  <c r="H80" i="9"/>
  <c r="G80" i="9"/>
  <c r="F80" i="9"/>
  <c r="E80" i="9"/>
  <c r="P79" i="9"/>
  <c r="O79" i="9"/>
  <c r="N79" i="9"/>
  <c r="M79" i="9"/>
  <c r="L79" i="9"/>
  <c r="K79" i="9"/>
  <c r="J79" i="9"/>
  <c r="I79" i="9"/>
  <c r="H79" i="9"/>
  <c r="G79" i="9"/>
  <c r="F79" i="9"/>
  <c r="E79" i="9"/>
  <c r="P77" i="9"/>
  <c r="O77" i="9"/>
  <c r="N77" i="9"/>
  <c r="M77" i="9"/>
  <c r="L77" i="9"/>
  <c r="K77" i="9"/>
  <c r="J77" i="9"/>
  <c r="I77" i="9"/>
  <c r="H77" i="9"/>
  <c r="G77" i="9"/>
  <c r="F77" i="9"/>
  <c r="E77" i="9"/>
  <c r="P76" i="9"/>
  <c r="O76" i="9"/>
  <c r="N76" i="9"/>
  <c r="M76" i="9"/>
  <c r="L76" i="9"/>
  <c r="K76" i="9"/>
  <c r="J76" i="9"/>
  <c r="I76" i="9"/>
  <c r="H76" i="9"/>
  <c r="G76" i="9"/>
  <c r="F76" i="9"/>
  <c r="E76" i="9"/>
  <c r="P75" i="9"/>
  <c r="O75" i="9"/>
  <c r="N75" i="9"/>
  <c r="M75" i="9"/>
  <c r="L75" i="9"/>
  <c r="K75" i="9"/>
  <c r="J75" i="9"/>
  <c r="I75" i="9"/>
  <c r="H75" i="9"/>
  <c r="G75" i="9"/>
  <c r="F75" i="9"/>
  <c r="E75" i="9"/>
  <c r="P74" i="9"/>
  <c r="O74" i="9"/>
  <c r="N74" i="9"/>
  <c r="M74" i="9"/>
  <c r="L74" i="9"/>
  <c r="K74" i="9"/>
  <c r="J74" i="9"/>
  <c r="I74" i="9"/>
  <c r="H74" i="9"/>
  <c r="G74" i="9"/>
  <c r="F74" i="9"/>
  <c r="E74" i="9"/>
  <c r="P73" i="9"/>
  <c r="O73" i="9"/>
  <c r="N73" i="9"/>
  <c r="M73" i="9"/>
  <c r="L73" i="9"/>
  <c r="K73" i="9"/>
  <c r="J73" i="9"/>
  <c r="I73" i="9"/>
  <c r="H73" i="9"/>
  <c r="G73" i="9"/>
  <c r="F73" i="9"/>
  <c r="E73" i="9"/>
  <c r="P71" i="9"/>
  <c r="O71" i="9"/>
  <c r="N71" i="9"/>
  <c r="M71" i="9"/>
  <c r="L71" i="9"/>
  <c r="K71" i="9"/>
  <c r="J71" i="9"/>
  <c r="I71" i="9"/>
  <c r="H71" i="9"/>
  <c r="G71" i="9"/>
  <c r="F71" i="9"/>
  <c r="E71" i="9"/>
  <c r="P70" i="9"/>
  <c r="O70" i="9"/>
  <c r="N70" i="9"/>
  <c r="M70" i="9"/>
  <c r="L70" i="9"/>
  <c r="K70" i="9"/>
  <c r="J70" i="9"/>
  <c r="I70" i="9"/>
  <c r="H70" i="9"/>
  <c r="G70" i="9"/>
  <c r="F70" i="9"/>
  <c r="E70" i="9"/>
  <c r="P69" i="9"/>
  <c r="O69" i="9"/>
  <c r="N69" i="9"/>
  <c r="M69" i="9"/>
  <c r="L69" i="9"/>
  <c r="K69" i="9"/>
  <c r="J69" i="9"/>
  <c r="I69" i="9"/>
  <c r="H69" i="9"/>
  <c r="G69" i="9"/>
  <c r="F69" i="9"/>
  <c r="E69" i="9"/>
  <c r="P68" i="9"/>
  <c r="O68" i="9"/>
  <c r="N68" i="9"/>
  <c r="M68" i="9"/>
  <c r="L68" i="9"/>
  <c r="K68" i="9"/>
  <c r="J68" i="9"/>
  <c r="I68" i="9"/>
  <c r="H68" i="9"/>
  <c r="G68" i="9"/>
  <c r="F68" i="9"/>
  <c r="E68" i="9"/>
  <c r="P67" i="9"/>
  <c r="O67" i="9"/>
  <c r="N67" i="9"/>
  <c r="M67" i="9"/>
  <c r="L67" i="9"/>
  <c r="K67" i="9"/>
  <c r="J67" i="9"/>
  <c r="I67" i="9"/>
  <c r="H67" i="9"/>
  <c r="G67" i="9"/>
  <c r="F67" i="9"/>
  <c r="E67" i="9"/>
  <c r="P66" i="9"/>
  <c r="O66" i="9"/>
  <c r="N66" i="9"/>
  <c r="M66" i="9"/>
  <c r="L66" i="9"/>
  <c r="K66" i="9"/>
  <c r="J66" i="9"/>
  <c r="I66" i="9"/>
  <c r="H66" i="9"/>
  <c r="G66" i="9"/>
  <c r="F66" i="9"/>
  <c r="E66" i="9"/>
  <c r="P65" i="9"/>
  <c r="O65" i="9"/>
  <c r="N65" i="9"/>
  <c r="M65" i="9"/>
  <c r="L65" i="9"/>
  <c r="K65" i="9"/>
  <c r="J65" i="9"/>
  <c r="I65" i="9"/>
  <c r="H65" i="9"/>
  <c r="G65" i="9"/>
  <c r="F65" i="9"/>
  <c r="E65" i="9"/>
  <c r="P64" i="9"/>
  <c r="O64" i="9"/>
  <c r="N64" i="9"/>
  <c r="M64" i="9"/>
  <c r="L64" i="9"/>
  <c r="K64" i="9"/>
  <c r="J64" i="9"/>
  <c r="I64" i="9"/>
  <c r="H64" i="9"/>
  <c r="G64" i="9"/>
  <c r="F64" i="9"/>
  <c r="E64" i="9"/>
  <c r="P63" i="9"/>
  <c r="O63" i="9"/>
  <c r="N63" i="9"/>
  <c r="M63" i="9"/>
  <c r="L63" i="9"/>
  <c r="K63" i="9"/>
  <c r="J63" i="9"/>
  <c r="I63" i="9"/>
  <c r="H63" i="9"/>
  <c r="G63" i="9"/>
  <c r="F63" i="9"/>
  <c r="E63" i="9"/>
  <c r="P62" i="9"/>
  <c r="O62" i="9"/>
  <c r="N62" i="9"/>
  <c r="M62" i="9"/>
  <c r="L62" i="9"/>
  <c r="K62" i="9"/>
  <c r="J62" i="9"/>
  <c r="I62" i="9"/>
  <c r="H62" i="9"/>
  <c r="G62" i="9"/>
  <c r="F62" i="9"/>
  <c r="E62" i="9"/>
  <c r="P60" i="9"/>
  <c r="O60" i="9"/>
  <c r="N60" i="9"/>
  <c r="M60" i="9"/>
  <c r="L60" i="9"/>
  <c r="K60" i="9"/>
  <c r="J60" i="9"/>
  <c r="I60" i="9"/>
  <c r="H60" i="9"/>
  <c r="G60" i="9"/>
  <c r="F60" i="9"/>
  <c r="E60" i="9"/>
  <c r="P59" i="9"/>
  <c r="O59" i="9"/>
  <c r="N59" i="9"/>
  <c r="M59" i="9"/>
  <c r="L59" i="9"/>
  <c r="K59" i="9"/>
  <c r="J59" i="9"/>
  <c r="I59" i="9"/>
  <c r="H59" i="9"/>
  <c r="G59" i="9"/>
  <c r="F59" i="9"/>
  <c r="E59" i="9"/>
  <c r="P58" i="9"/>
  <c r="O58" i="9"/>
  <c r="N58" i="9"/>
  <c r="M58" i="9"/>
  <c r="L58" i="9"/>
  <c r="K58" i="9"/>
  <c r="J58" i="9"/>
  <c r="I58" i="9"/>
  <c r="H58" i="9"/>
  <c r="G58" i="9"/>
  <c r="F58" i="9"/>
  <c r="E58" i="9"/>
  <c r="P57" i="9"/>
  <c r="O57" i="9"/>
  <c r="N57" i="9"/>
  <c r="M57" i="9"/>
  <c r="L57" i="9"/>
  <c r="K57" i="9"/>
  <c r="J57" i="9"/>
  <c r="I57" i="9"/>
  <c r="H57" i="9"/>
  <c r="G57" i="9"/>
  <c r="F57" i="9"/>
  <c r="E57" i="9"/>
  <c r="P56" i="9"/>
  <c r="O56" i="9"/>
  <c r="N56" i="9"/>
  <c r="M56" i="9"/>
  <c r="L56" i="9"/>
  <c r="K56" i="9"/>
  <c r="J56" i="9"/>
  <c r="I56" i="9"/>
  <c r="H56" i="9"/>
  <c r="G56" i="9"/>
  <c r="F56" i="9"/>
  <c r="E56" i="9"/>
  <c r="P54" i="9"/>
  <c r="O54" i="9"/>
  <c r="N54" i="9"/>
  <c r="M54" i="9"/>
  <c r="L54" i="9"/>
  <c r="K54" i="9"/>
  <c r="J54" i="9"/>
  <c r="I54" i="9"/>
  <c r="H54" i="9"/>
  <c r="G54" i="9"/>
  <c r="F54" i="9"/>
  <c r="E54" i="9"/>
  <c r="P53" i="9"/>
  <c r="O53" i="9"/>
  <c r="N53" i="9"/>
  <c r="M53" i="9"/>
  <c r="L53" i="9"/>
  <c r="K53" i="9"/>
  <c r="J53" i="9"/>
  <c r="I53" i="9"/>
  <c r="H53" i="9"/>
  <c r="G53" i="9"/>
  <c r="F53" i="9"/>
  <c r="E53" i="9"/>
  <c r="P52" i="9"/>
  <c r="O52" i="9"/>
  <c r="N52" i="9"/>
  <c r="M52" i="9"/>
  <c r="L52" i="9"/>
  <c r="K52" i="9"/>
  <c r="J52" i="9"/>
  <c r="I52" i="9"/>
  <c r="H52" i="9"/>
  <c r="G52" i="9"/>
  <c r="F52" i="9"/>
  <c r="E52" i="9"/>
  <c r="P51" i="9"/>
  <c r="O51" i="9"/>
  <c r="N51" i="9"/>
  <c r="M51" i="9"/>
  <c r="L51" i="9"/>
  <c r="K51" i="9"/>
  <c r="J51" i="9"/>
  <c r="I51" i="9"/>
  <c r="H51" i="9"/>
  <c r="G51" i="9"/>
  <c r="F51" i="9"/>
  <c r="E51" i="9"/>
  <c r="P50" i="9"/>
  <c r="O50" i="9"/>
  <c r="N50" i="9"/>
  <c r="M50" i="9"/>
  <c r="L50" i="9"/>
  <c r="K50" i="9"/>
  <c r="J50" i="9"/>
  <c r="I50" i="9"/>
  <c r="H50" i="9"/>
  <c r="G50" i="9"/>
  <c r="F50" i="9"/>
  <c r="E50" i="9"/>
  <c r="P49" i="9"/>
  <c r="O49" i="9"/>
  <c r="N49" i="9"/>
  <c r="M49" i="9"/>
  <c r="L49" i="9"/>
  <c r="K49" i="9"/>
  <c r="J49" i="9"/>
  <c r="I49" i="9"/>
  <c r="H49" i="9"/>
  <c r="G49" i="9"/>
  <c r="F49" i="9"/>
  <c r="E49" i="9"/>
  <c r="P48" i="9"/>
  <c r="O48" i="9"/>
  <c r="N48" i="9"/>
  <c r="M48" i="9"/>
  <c r="L48" i="9"/>
  <c r="K48" i="9"/>
  <c r="J48" i="9"/>
  <c r="I48" i="9"/>
  <c r="H48" i="9"/>
  <c r="G48" i="9"/>
  <c r="F48" i="9"/>
  <c r="E48" i="9"/>
  <c r="P46" i="9"/>
  <c r="O46" i="9"/>
  <c r="N46" i="9"/>
  <c r="M46" i="9"/>
  <c r="L46" i="9"/>
  <c r="K46" i="9"/>
  <c r="J46" i="9"/>
  <c r="I46" i="9"/>
  <c r="H46" i="9"/>
  <c r="G46" i="9"/>
  <c r="F46" i="9"/>
  <c r="E46" i="9"/>
  <c r="P45" i="9"/>
  <c r="O45" i="9"/>
  <c r="N45" i="9"/>
  <c r="M45" i="9"/>
  <c r="L45" i="9"/>
  <c r="K45" i="9"/>
  <c r="J45" i="9"/>
  <c r="I45" i="9"/>
  <c r="H45" i="9"/>
  <c r="G45" i="9"/>
  <c r="F45" i="9"/>
  <c r="E45" i="9"/>
  <c r="P44" i="9"/>
  <c r="O44" i="9"/>
  <c r="N44" i="9"/>
  <c r="M44" i="9"/>
  <c r="L44" i="9"/>
  <c r="K44" i="9"/>
  <c r="J44" i="9"/>
  <c r="I44" i="9"/>
  <c r="H44" i="9"/>
  <c r="G44" i="9"/>
  <c r="F44" i="9"/>
  <c r="E44" i="9"/>
  <c r="P43" i="9"/>
  <c r="O43" i="9"/>
  <c r="N43" i="9"/>
  <c r="M43" i="9"/>
  <c r="L43" i="9"/>
  <c r="K43" i="9"/>
  <c r="J43" i="9"/>
  <c r="I43" i="9"/>
  <c r="H43" i="9"/>
  <c r="G43" i="9"/>
  <c r="F43" i="9"/>
  <c r="E43" i="9"/>
  <c r="P42" i="9"/>
  <c r="O42" i="9"/>
  <c r="N42" i="9"/>
  <c r="M42" i="9"/>
  <c r="L42" i="9"/>
  <c r="K42" i="9"/>
  <c r="J42" i="9"/>
  <c r="I42" i="9"/>
  <c r="H42" i="9"/>
  <c r="G42" i="9"/>
  <c r="F42" i="9"/>
  <c r="E42" i="9"/>
  <c r="P41" i="9"/>
  <c r="O41" i="9"/>
  <c r="N41" i="9"/>
  <c r="M41" i="9"/>
  <c r="L41" i="9"/>
  <c r="K41" i="9"/>
  <c r="J41" i="9"/>
  <c r="I41" i="9"/>
  <c r="H41" i="9"/>
  <c r="G41" i="9"/>
  <c r="F41" i="9"/>
  <c r="E41" i="9"/>
  <c r="P40" i="9"/>
  <c r="O40" i="9"/>
  <c r="N40" i="9"/>
  <c r="M40" i="9"/>
  <c r="L40" i="9"/>
  <c r="K40" i="9"/>
  <c r="J40" i="9"/>
  <c r="I40" i="9"/>
  <c r="H40" i="9"/>
  <c r="G40" i="9"/>
  <c r="F40" i="9"/>
  <c r="E40" i="9"/>
  <c r="P39" i="9"/>
  <c r="O39" i="9"/>
  <c r="N39" i="9"/>
  <c r="M39" i="9"/>
  <c r="L39" i="9"/>
  <c r="K39" i="9"/>
  <c r="J39" i="9"/>
  <c r="I39" i="9"/>
  <c r="H39" i="9"/>
  <c r="G39" i="9"/>
  <c r="F39" i="9"/>
  <c r="E39" i="9"/>
  <c r="P38" i="9"/>
  <c r="O38" i="9"/>
  <c r="N38" i="9"/>
  <c r="M38" i="9"/>
  <c r="L38" i="9"/>
  <c r="K38" i="9"/>
  <c r="J38" i="9"/>
  <c r="I38" i="9"/>
  <c r="H38" i="9"/>
  <c r="G38" i="9"/>
  <c r="F38" i="9"/>
  <c r="E38" i="9"/>
  <c r="P37" i="9"/>
  <c r="O37" i="9"/>
  <c r="N37" i="9"/>
  <c r="M37" i="9"/>
  <c r="L37" i="9"/>
  <c r="K37" i="9"/>
  <c r="J37" i="9"/>
  <c r="I37" i="9"/>
  <c r="H37" i="9"/>
  <c r="G37" i="9"/>
  <c r="F37" i="9"/>
  <c r="E37" i="9"/>
  <c r="P35" i="9"/>
  <c r="O35" i="9"/>
  <c r="N35" i="9"/>
  <c r="M35" i="9"/>
  <c r="L35" i="9"/>
  <c r="K35" i="9"/>
  <c r="J35" i="9"/>
  <c r="I35" i="9"/>
  <c r="H35" i="9"/>
  <c r="G35" i="9"/>
  <c r="F35" i="9"/>
  <c r="E35" i="9"/>
  <c r="P34" i="9"/>
  <c r="O34" i="9"/>
  <c r="N34" i="9"/>
  <c r="M34" i="9"/>
  <c r="L34" i="9"/>
  <c r="K34" i="9"/>
  <c r="J34" i="9"/>
  <c r="I34" i="9"/>
  <c r="H34" i="9"/>
  <c r="G34" i="9"/>
  <c r="F34" i="9"/>
  <c r="E34" i="9"/>
  <c r="P33" i="9"/>
  <c r="O33" i="9"/>
  <c r="N33" i="9"/>
  <c r="M33" i="9"/>
  <c r="L33" i="9"/>
  <c r="K33" i="9"/>
  <c r="J33" i="9"/>
  <c r="I33" i="9"/>
  <c r="H33" i="9"/>
  <c r="G33" i="9"/>
  <c r="F33" i="9"/>
  <c r="E33" i="9"/>
  <c r="P32" i="9"/>
  <c r="O32" i="9"/>
  <c r="N32" i="9"/>
  <c r="M32" i="9"/>
  <c r="L32" i="9"/>
  <c r="K32" i="9"/>
  <c r="J32" i="9"/>
  <c r="I32" i="9"/>
  <c r="H32" i="9"/>
  <c r="G32" i="9"/>
  <c r="F32" i="9"/>
  <c r="E32" i="9"/>
  <c r="P31" i="9"/>
  <c r="O31" i="9"/>
  <c r="N31" i="9"/>
  <c r="M31" i="9"/>
  <c r="L31" i="9"/>
  <c r="K31" i="9"/>
  <c r="J31" i="9"/>
  <c r="I31" i="9"/>
  <c r="H31" i="9"/>
  <c r="G31" i="9"/>
  <c r="F31" i="9"/>
  <c r="E31" i="9"/>
  <c r="P30" i="9"/>
  <c r="O30" i="9"/>
  <c r="N30" i="9"/>
  <c r="M30" i="9"/>
  <c r="L30" i="9"/>
  <c r="K30" i="9"/>
  <c r="J30" i="9"/>
  <c r="I30" i="9"/>
  <c r="H30" i="9"/>
  <c r="G30" i="9"/>
  <c r="F30" i="9"/>
  <c r="E30" i="9"/>
  <c r="P29" i="9"/>
  <c r="O29" i="9"/>
  <c r="N29" i="9"/>
  <c r="M29" i="9"/>
  <c r="L29" i="9"/>
  <c r="K29" i="9"/>
  <c r="J29" i="9"/>
  <c r="I29" i="9"/>
  <c r="H29" i="9"/>
  <c r="G29" i="9"/>
  <c r="F29" i="9"/>
  <c r="E29" i="9"/>
  <c r="P28" i="9"/>
  <c r="O28" i="9"/>
  <c r="N28" i="9"/>
  <c r="M28" i="9"/>
  <c r="L28" i="9"/>
  <c r="K28" i="9"/>
  <c r="J28" i="9"/>
  <c r="I28" i="9"/>
  <c r="H28" i="9"/>
  <c r="G28" i="9"/>
  <c r="F28" i="9"/>
  <c r="E28" i="9"/>
  <c r="P27" i="9"/>
  <c r="O27" i="9"/>
  <c r="N27" i="9"/>
  <c r="M27" i="9"/>
  <c r="L27" i="9"/>
  <c r="K27" i="9"/>
  <c r="J27" i="9"/>
  <c r="I27" i="9"/>
  <c r="H27" i="9"/>
  <c r="G27" i="9"/>
  <c r="F27" i="9"/>
  <c r="E27" i="9"/>
  <c r="P26" i="9"/>
  <c r="O26" i="9"/>
  <c r="N26" i="9"/>
  <c r="M26" i="9"/>
  <c r="L26" i="9"/>
  <c r="K26" i="9"/>
  <c r="J26" i="9"/>
  <c r="I26" i="9"/>
  <c r="H26" i="9"/>
  <c r="G26" i="9"/>
  <c r="F26" i="9"/>
  <c r="E26" i="9"/>
  <c r="P24" i="9"/>
  <c r="O24" i="9"/>
  <c r="N24" i="9"/>
  <c r="M24" i="9"/>
  <c r="L24" i="9"/>
  <c r="K24" i="9"/>
  <c r="J24" i="9"/>
  <c r="I24" i="9"/>
  <c r="H24" i="9"/>
  <c r="G24" i="9"/>
  <c r="F24" i="9"/>
  <c r="E24" i="9"/>
  <c r="P23" i="9"/>
  <c r="O23" i="9"/>
  <c r="N23" i="9"/>
  <c r="M23" i="9"/>
  <c r="L23" i="9"/>
  <c r="K23" i="9"/>
  <c r="J23" i="9"/>
  <c r="I23" i="9"/>
  <c r="H23" i="9"/>
  <c r="G23" i="9"/>
  <c r="F23" i="9"/>
  <c r="E23" i="9"/>
  <c r="P22" i="9"/>
  <c r="O22" i="9"/>
  <c r="N22" i="9"/>
  <c r="M22" i="9"/>
  <c r="L22" i="9"/>
  <c r="K22" i="9"/>
  <c r="J22" i="9"/>
  <c r="I22" i="9"/>
  <c r="H22" i="9"/>
  <c r="G22" i="9"/>
  <c r="F22" i="9"/>
  <c r="E22" i="9"/>
  <c r="P21" i="9"/>
  <c r="O21" i="9"/>
  <c r="N21" i="9"/>
  <c r="M21" i="9"/>
  <c r="L21" i="9"/>
  <c r="K21" i="9"/>
  <c r="J21" i="9"/>
  <c r="I21" i="9"/>
  <c r="H21" i="9"/>
  <c r="G21" i="9"/>
  <c r="F21" i="9"/>
  <c r="E21" i="9"/>
  <c r="P20" i="9"/>
  <c r="O20" i="9"/>
  <c r="N20" i="9"/>
  <c r="M20" i="9"/>
  <c r="L20" i="9"/>
  <c r="K20" i="9"/>
  <c r="J20" i="9"/>
  <c r="I20" i="9"/>
  <c r="H20" i="9"/>
  <c r="G20" i="9"/>
  <c r="F20" i="9"/>
  <c r="E20" i="9"/>
  <c r="P19" i="9"/>
  <c r="O19" i="9"/>
  <c r="N19" i="9"/>
  <c r="M19" i="9"/>
  <c r="L19" i="9"/>
  <c r="K19" i="9"/>
  <c r="J19" i="9"/>
  <c r="I19" i="9"/>
  <c r="H19" i="9"/>
  <c r="G19" i="9"/>
  <c r="F19" i="9"/>
  <c r="E19" i="9"/>
  <c r="P18" i="9"/>
  <c r="O18" i="9"/>
  <c r="N18" i="9"/>
  <c r="M18" i="9"/>
  <c r="L18" i="9"/>
  <c r="K18" i="9"/>
  <c r="J18" i="9"/>
  <c r="I18" i="9"/>
  <c r="H18" i="9"/>
  <c r="G18" i="9"/>
  <c r="F18" i="9"/>
  <c r="E18" i="9"/>
  <c r="P17" i="9"/>
  <c r="O17" i="9"/>
  <c r="N17" i="9"/>
  <c r="M17" i="9"/>
  <c r="L17" i="9"/>
  <c r="K17" i="9"/>
  <c r="J17" i="9"/>
  <c r="I17" i="9"/>
  <c r="H17" i="9"/>
  <c r="G17" i="9"/>
  <c r="F17" i="9"/>
  <c r="E17" i="9"/>
  <c r="P16" i="9"/>
  <c r="O16" i="9"/>
  <c r="N16" i="9"/>
  <c r="M16" i="9"/>
  <c r="L16" i="9"/>
  <c r="K16" i="9"/>
  <c r="J16" i="9"/>
  <c r="I16" i="9"/>
  <c r="H16" i="9"/>
  <c r="G16" i="9"/>
  <c r="F16" i="9"/>
  <c r="E16" i="9"/>
  <c r="P15" i="9"/>
  <c r="O15" i="9"/>
  <c r="N15" i="9"/>
  <c r="M15" i="9"/>
  <c r="L15" i="9"/>
  <c r="K15" i="9"/>
  <c r="J15" i="9"/>
  <c r="I15" i="9"/>
  <c r="H15" i="9"/>
  <c r="G15" i="9"/>
  <c r="F15" i="9"/>
  <c r="E15" i="9"/>
  <c r="P14" i="9"/>
  <c r="O14" i="9"/>
  <c r="N14" i="9"/>
  <c r="M14" i="9"/>
  <c r="L14" i="9"/>
  <c r="K14" i="9"/>
  <c r="J14" i="9"/>
  <c r="I14" i="9"/>
  <c r="H14" i="9"/>
  <c r="G14" i="9"/>
  <c r="F14" i="9"/>
  <c r="E14" i="9"/>
  <c r="P13" i="9"/>
  <c r="O13" i="9"/>
  <c r="N13" i="9"/>
  <c r="M13" i="9"/>
  <c r="L13" i="9"/>
  <c r="K13" i="9"/>
  <c r="J13" i="9"/>
  <c r="I13" i="9"/>
  <c r="H13" i="9"/>
  <c r="G13" i="9"/>
  <c r="F13" i="9"/>
  <c r="E13" i="9"/>
  <c r="P12" i="9"/>
  <c r="O12" i="9"/>
  <c r="N12" i="9"/>
  <c r="M12" i="9"/>
  <c r="L12" i="9"/>
  <c r="K12" i="9"/>
  <c r="J12" i="9"/>
  <c r="I12" i="9"/>
  <c r="H12" i="9"/>
  <c r="G12" i="9"/>
  <c r="F12" i="9"/>
  <c r="E12" i="9"/>
  <c r="K12" i="8"/>
  <c r="L12" i="8"/>
  <c r="M12" i="8"/>
  <c r="N12" i="8"/>
  <c r="O12" i="8"/>
  <c r="P12" i="8"/>
  <c r="Q12" i="8"/>
  <c r="R12" i="8"/>
  <c r="S12" i="8"/>
  <c r="T12" i="8"/>
  <c r="U12" i="8"/>
  <c r="K13" i="8"/>
  <c r="L13" i="8"/>
  <c r="M13" i="8"/>
  <c r="N13" i="8"/>
  <c r="O13" i="8"/>
  <c r="P13" i="8"/>
  <c r="Q13" i="8"/>
  <c r="R13" i="8"/>
  <c r="S13" i="8"/>
  <c r="T13" i="8"/>
  <c r="U13" i="8"/>
  <c r="K14" i="8"/>
  <c r="L14" i="8"/>
  <c r="M14" i="8"/>
  <c r="N14" i="8"/>
  <c r="O14" i="8"/>
  <c r="P14" i="8"/>
  <c r="Q14" i="8"/>
  <c r="R14" i="8"/>
  <c r="S14" i="8"/>
  <c r="T14" i="8"/>
  <c r="U14" i="8"/>
  <c r="K15" i="8"/>
  <c r="L15" i="8"/>
  <c r="M15" i="8"/>
  <c r="N15" i="8"/>
  <c r="O15" i="8"/>
  <c r="P15" i="8"/>
  <c r="Q15" i="8"/>
  <c r="R15" i="8"/>
  <c r="S15" i="8"/>
  <c r="T15" i="8"/>
  <c r="U15" i="8"/>
  <c r="K16" i="8"/>
  <c r="L16" i="8"/>
  <c r="M16" i="8"/>
  <c r="N16" i="8"/>
  <c r="O16" i="8"/>
  <c r="P16" i="8"/>
  <c r="Q16" i="8"/>
  <c r="R16" i="8"/>
  <c r="S16" i="8"/>
  <c r="T16" i="8"/>
  <c r="U16" i="8"/>
  <c r="K17" i="8"/>
  <c r="L17" i="8"/>
  <c r="M17" i="8"/>
  <c r="N17" i="8"/>
  <c r="O17" i="8"/>
  <c r="P17" i="8"/>
  <c r="Q17" i="8"/>
  <c r="R17" i="8"/>
  <c r="S17" i="8"/>
  <c r="T17" i="8"/>
  <c r="U17" i="8"/>
  <c r="K18" i="8"/>
  <c r="L18" i="8"/>
  <c r="M18" i="8"/>
  <c r="N18" i="8"/>
  <c r="O18" i="8"/>
  <c r="P18" i="8"/>
  <c r="Q18" i="8"/>
  <c r="R18" i="8"/>
  <c r="S18" i="8"/>
  <c r="T18" i="8"/>
  <c r="U18" i="8"/>
  <c r="K19" i="8"/>
  <c r="L19" i="8"/>
  <c r="M19" i="8"/>
  <c r="N19" i="8"/>
  <c r="O19" i="8"/>
  <c r="P19" i="8"/>
  <c r="Q19" i="8"/>
  <c r="R19" i="8"/>
  <c r="S19" i="8"/>
  <c r="T19" i="8"/>
  <c r="U19" i="8"/>
  <c r="K20" i="8"/>
  <c r="L20" i="8"/>
  <c r="M20" i="8"/>
  <c r="N20" i="8"/>
  <c r="O20" i="8"/>
  <c r="P20" i="8"/>
  <c r="Q20" i="8"/>
  <c r="R20" i="8"/>
  <c r="S20" i="8"/>
  <c r="T20" i="8"/>
  <c r="U20" i="8"/>
  <c r="K21" i="8"/>
  <c r="L21" i="8"/>
  <c r="M21" i="8"/>
  <c r="N21" i="8"/>
  <c r="O21" i="8"/>
  <c r="P21" i="8"/>
  <c r="Q21" i="8"/>
  <c r="R21" i="8"/>
  <c r="S21" i="8"/>
  <c r="T21" i="8"/>
  <c r="U21" i="8"/>
  <c r="K22" i="8"/>
  <c r="L22" i="8"/>
  <c r="M22" i="8"/>
  <c r="N22" i="8"/>
  <c r="O22" i="8"/>
  <c r="P22" i="8"/>
  <c r="Q22" i="8"/>
  <c r="R22" i="8"/>
  <c r="S22" i="8"/>
  <c r="T22" i="8"/>
  <c r="U22" i="8"/>
  <c r="K23" i="8"/>
  <c r="L23" i="8"/>
  <c r="M23" i="8"/>
  <c r="N23" i="8"/>
  <c r="O23" i="8"/>
  <c r="P23" i="8"/>
  <c r="Q23" i="8"/>
  <c r="R23" i="8"/>
  <c r="S23" i="8"/>
  <c r="T23" i="8"/>
  <c r="U23" i="8"/>
  <c r="K24" i="8"/>
  <c r="L24" i="8"/>
  <c r="M24" i="8"/>
  <c r="N24" i="8"/>
  <c r="O24" i="8"/>
  <c r="P24" i="8"/>
  <c r="Q24" i="8"/>
  <c r="R24" i="8"/>
  <c r="S24" i="8"/>
  <c r="T24" i="8"/>
  <c r="U24" i="8"/>
  <c r="K26" i="8"/>
  <c r="L26" i="8"/>
  <c r="M26" i="8"/>
  <c r="N26" i="8"/>
  <c r="O26" i="8"/>
  <c r="P26" i="8"/>
  <c r="Q26" i="8"/>
  <c r="R26" i="8"/>
  <c r="S26" i="8"/>
  <c r="T26" i="8"/>
  <c r="U26" i="8"/>
  <c r="K27" i="8"/>
  <c r="L27" i="8"/>
  <c r="M27" i="8"/>
  <c r="N27" i="8"/>
  <c r="O27" i="8"/>
  <c r="P27" i="8"/>
  <c r="Q27" i="8"/>
  <c r="R27" i="8"/>
  <c r="S27" i="8"/>
  <c r="T27" i="8"/>
  <c r="U27" i="8"/>
  <c r="K28" i="8"/>
  <c r="L28" i="8"/>
  <c r="M28" i="8"/>
  <c r="N28" i="8"/>
  <c r="O28" i="8"/>
  <c r="P28" i="8"/>
  <c r="Q28" i="8"/>
  <c r="R28" i="8"/>
  <c r="S28" i="8"/>
  <c r="T28" i="8"/>
  <c r="U28" i="8"/>
  <c r="K29" i="8"/>
  <c r="L29" i="8"/>
  <c r="M29" i="8"/>
  <c r="N29" i="8"/>
  <c r="O29" i="8"/>
  <c r="P29" i="8"/>
  <c r="Q29" i="8"/>
  <c r="R29" i="8"/>
  <c r="S29" i="8"/>
  <c r="T29" i="8"/>
  <c r="U29" i="8"/>
  <c r="K30" i="8"/>
  <c r="L30" i="8"/>
  <c r="M30" i="8"/>
  <c r="N30" i="8"/>
  <c r="O30" i="8"/>
  <c r="P30" i="8"/>
  <c r="Q30" i="8"/>
  <c r="R30" i="8"/>
  <c r="S30" i="8"/>
  <c r="T30" i="8"/>
  <c r="U30" i="8"/>
  <c r="K31" i="8"/>
  <c r="L31" i="8"/>
  <c r="M31" i="8"/>
  <c r="N31" i="8"/>
  <c r="O31" i="8"/>
  <c r="P31" i="8"/>
  <c r="Q31" i="8"/>
  <c r="R31" i="8"/>
  <c r="S31" i="8"/>
  <c r="T31" i="8"/>
  <c r="U31" i="8"/>
  <c r="K32" i="8"/>
  <c r="L32" i="8"/>
  <c r="M32" i="8"/>
  <c r="N32" i="8"/>
  <c r="O32" i="8"/>
  <c r="P32" i="8"/>
  <c r="Q32" i="8"/>
  <c r="R32" i="8"/>
  <c r="S32" i="8"/>
  <c r="T32" i="8"/>
  <c r="U32" i="8"/>
  <c r="K33" i="8"/>
  <c r="L33" i="8"/>
  <c r="M33" i="8"/>
  <c r="N33" i="8"/>
  <c r="O33" i="8"/>
  <c r="P33" i="8"/>
  <c r="Q33" i="8"/>
  <c r="R33" i="8"/>
  <c r="S33" i="8"/>
  <c r="T33" i="8"/>
  <c r="U33" i="8"/>
  <c r="K34" i="8"/>
  <c r="L34" i="8"/>
  <c r="M34" i="8"/>
  <c r="N34" i="8"/>
  <c r="O34" i="8"/>
  <c r="P34" i="8"/>
  <c r="Q34" i="8"/>
  <c r="R34" i="8"/>
  <c r="S34" i="8"/>
  <c r="T34" i="8"/>
  <c r="U34" i="8"/>
  <c r="K35" i="8"/>
  <c r="L35" i="8"/>
  <c r="M35" i="8"/>
  <c r="N35" i="8"/>
  <c r="O35" i="8"/>
  <c r="P35" i="8"/>
  <c r="Q35" i="8"/>
  <c r="R35" i="8"/>
  <c r="S35" i="8"/>
  <c r="T35" i="8"/>
  <c r="U35" i="8"/>
  <c r="K37" i="8"/>
  <c r="L37" i="8"/>
  <c r="M37" i="8"/>
  <c r="N37" i="8"/>
  <c r="O37" i="8"/>
  <c r="P37" i="8"/>
  <c r="Q37" i="8"/>
  <c r="R37" i="8"/>
  <c r="S37" i="8"/>
  <c r="T37" i="8"/>
  <c r="U37" i="8"/>
  <c r="K38" i="8"/>
  <c r="L38" i="8"/>
  <c r="M38" i="8"/>
  <c r="N38" i="8"/>
  <c r="O38" i="8"/>
  <c r="P38" i="8"/>
  <c r="Q38" i="8"/>
  <c r="R38" i="8"/>
  <c r="S38" i="8"/>
  <c r="T38" i="8"/>
  <c r="U38" i="8"/>
  <c r="K39" i="8"/>
  <c r="L39" i="8"/>
  <c r="M39" i="8"/>
  <c r="N39" i="8"/>
  <c r="O39" i="8"/>
  <c r="P39" i="8"/>
  <c r="Q39" i="8"/>
  <c r="R39" i="8"/>
  <c r="S39" i="8"/>
  <c r="T39" i="8"/>
  <c r="U39" i="8"/>
  <c r="K41" i="8"/>
  <c r="L41" i="8"/>
  <c r="M41" i="8"/>
  <c r="N41" i="8"/>
  <c r="O41" i="8"/>
  <c r="P41" i="8"/>
  <c r="Q41" i="8"/>
  <c r="R41" i="8"/>
  <c r="S41" i="8"/>
  <c r="T41" i="8"/>
  <c r="U41" i="8"/>
  <c r="K42" i="8"/>
  <c r="L42" i="8"/>
  <c r="M42" i="8"/>
  <c r="N42" i="8"/>
  <c r="O42" i="8"/>
  <c r="P42" i="8"/>
  <c r="Q42" i="8"/>
  <c r="R42" i="8"/>
  <c r="S42" i="8"/>
  <c r="T42" i="8"/>
  <c r="U42" i="8"/>
  <c r="K45" i="8"/>
  <c r="L45" i="8"/>
  <c r="M45" i="8"/>
  <c r="N45" i="8"/>
  <c r="O45" i="8"/>
  <c r="P45" i="8"/>
  <c r="Q45" i="8"/>
  <c r="R45" i="8"/>
  <c r="S45" i="8"/>
  <c r="T45" i="8"/>
  <c r="U45" i="8"/>
  <c r="J92" i="8"/>
  <c r="J145" i="8"/>
  <c r="J144" i="8"/>
  <c r="J143" i="8"/>
  <c r="J142" i="8"/>
  <c r="J141" i="8"/>
  <c r="J140" i="8"/>
  <c r="J139" i="8"/>
  <c r="J137" i="8"/>
  <c r="J136" i="8"/>
  <c r="J135" i="8"/>
  <c r="J134" i="8"/>
  <c r="J132" i="8"/>
  <c r="J131" i="8"/>
  <c r="J130" i="8"/>
  <c r="J129" i="8"/>
  <c r="J128" i="8"/>
  <c r="J127" i="8"/>
  <c r="J126" i="8"/>
  <c r="J125" i="8"/>
  <c r="J124" i="8"/>
  <c r="J123" i="8"/>
  <c r="J122" i="8"/>
  <c r="J121" i="8"/>
  <c r="J120" i="8"/>
  <c r="J118" i="8"/>
  <c r="J117" i="8"/>
  <c r="J116" i="8"/>
  <c r="J115" i="8"/>
  <c r="J114" i="8"/>
  <c r="J113" i="8"/>
  <c r="J112" i="8"/>
  <c r="J111" i="8"/>
  <c r="J110" i="8"/>
  <c r="J109" i="8"/>
  <c r="J108" i="8"/>
  <c r="J107" i="8"/>
  <c r="J105" i="8"/>
  <c r="J104" i="8"/>
  <c r="J103" i="8"/>
  <c r="J102" i="8"/>
  <c r="J101" i="8"/>
  <c r="J100" i="8"/>
  <c r="J99" i="8"/>
  <c r="J98" i="8"/>
  <c r="J97" i="8"/>
  <c r="J96" i="8"/>
  <c r="J95" i="8"/>
  <c r="J94" i="8"/>
  <c r="J93" i="8"/>
  <c r="J91" i="8"/>
  <c r="J90" i="8"/>
  <c r="J88" i="8"/>
  <c r="J87" i="8"/>
  <c r="J86" i="8"/>
  <c r="J85" i="8"/>
  <c r="J84" i="8"/>
  <c r="J83" i="8"/>
  <c r="J82" i="8"/>
  <c r="J81" i="8"/>
  <c r="J80" i="8"/>
  <c r="J79" i="8"/>
  <c r="J77" i="8"/>
  <c r="J76" i="8"/>
  <c r="J75" i="8"/>
  <c r="J74" i="8"/>
  <c r="J73" i="8"/>
  <c r="J71" i="8"/>
  <c r="J70" i="8"/>
  <c r="J69" i="8"/>
  <c r="J68" i="8"/>
  <c r="J67" i="8"/>
  <c r="J66" i="8"/>
  <c r="J65" i="8"/>
  <c r="J64" i="8"/>
  <c r="J63" i="8"/>
  <c r="J62" i="8"/>
  <c r="J60" i="8"/>
  <c r="J59" i="8"/>
  <c r="J58" i="8"/>
  <c r="J57" i="8"/>
  <c r="J56" i="8"/>
  <c r="J55" i="8"/>
  <c r="J54" i="8"/>
  <c r="J53" i="8"/>
  <c r="J52" i="8"/>
  <c r="J51" i="8"/>
  <c r="J50" i="8"/>
  <c r="J49" i="8"/>
  <c r="J48" i="8"/>
  <c r="J46" i="8"/>
  <c r="J45" i="8"/>
  <c r="J44" i="8"/>
  <c r="J43" i="8"/>
  <c r="J42" i="8"/>
  <c r="J41" i="8"/>
  <c r="J40" i="8"/>
  <c r="J39" i="8"/>
  <c r="J38" i="8"/>
  <c r="J37" i="8"/>
  <c r="J35" i="8"/>
  <c r="J34" i="8"/>
  <c r="J33" i="8"/>
  <c r="J32" i="8"/>
  <c r="J31" i="8"/>
  <c r="J30" i="8"/>
  <c r="J29" i="8"/>
  <c r="J28" i="8"/>
  <c r="J27" i="8"/>
  <c r="J26" i="8"/>
  <c r="J13" i="8"/>
  <c r="J14" i="8"/>
  <c r="J15" i="8"/>
  <c r="J16" i="8"/>
  <c r="J17" i="8"/>
  <c r="J18" i="8"/>
  <c r="J19" i="8"/>
  <c r="J20" i="8"/>
  <c r="J21" i="8"/>
  <c r="J22" i="8"/>
  <c r="J23" i="8"/>
  <c r="J24" i="8"/>
  <c r="J12" i="8"/>
  <c r="J92" i="7"/>
  <c r="J145" i="7"/>
  <c r="J144" i="7"/>
  <c r="J143" i="7"/>
  <c r="J142" i="7"/>
  <c r="J141" i="7"/>
  <c r="J140" i="7"/>
  <c r="J139" i="7"/>
  <c r="J137" i="7"/>
  <c r="J135" i="7"/>
  <c r="J134" i="7"/>
  <c r="J132" i="7"/>
  <c r="J131" i="7"/>
  <c r="J130" i="7"/>
  <c r="J129" i="7"/>
  <c r="J128" i="7"/>
  <c r="J127" i="7"/>
  <c r="J126" i="7"/>
  <c r="J125" i="7"/>
  <c r="J124" i="7"/>
  <c r="J123" i="7"/>
  <c r="J122" i="7"/>
  <c r="J121" i="7"/>
  <c r="J120" i="7"/>
  <c r="J118" i="7"/>
  <c r="J117" i="7"/>
  <c r="J116" i="7"/>
  <c r="J115" i="7"/>
  <c r="J114" i="7"/>
  <c r="J113" i="7"/>
  <c r="J112" i="7"/>
  <c r="J111" i="7"/>
  <c r="J110" i="7"/>
  <c r="J109" i="7"/>
  <c r="J108" i="7"/>
  <c r="J107" i="7"/>
  <c r="J105" i="7"/>
  <c r="J104" i="7"/>
  <c r="J103" i="7"/>
  <c r="J102" i="7"/>
  <c r="J101" i="7"/>
  <c r="J100" i="7"/>
  <c r="J99" i="7"/>
  <c r="J98" i="7"/>
  <c r="J97" i="7"/>
  <c r="J96" i="7"/>
  <c r="J95" i="7"/>
  <c r="J94" i="7"/>
  <c r="J93" i="7"/>
  <c r="J91" i="7"/>
  <c r="J90" i="7"/>
  <c r="J88" i="7"/>
  <c r="J87" i="7"/>
  <c r="J86" i="7"/>
  <c r="J85" i="7"/>
  <c r="J84" i="7"/>
  <c r="J83" i="7"/>
  <c r="J82" i="7"/>
  <c r="J81" i="7"/>
  <c r="J80" i="7"/>
  <c r="J79" i="7"/>
  <c r="J77" i="7"/>
  <c r="J76" i="7"/>
  <c r="J75" i="7"/>
  <c r="J74" i="7"/>
  <c r="J73" i="7"/>
  <c r="J71" i="7"/>
  <c r="J70" i="7"/>
  <c r="J69" i="7"/>
  <c r="J68" i="7"/>
  <c r="J67" i="7"/>
  <c r="J66" i="7"/>
  <c r="J65" i="7"/>
  <c r="J64" i="7"/>
  <c r="J63" i="7"/>
  <c r="J62" i="7"/>
  <c r="J60" i="7"/>
  <c r="J59" i="7"/>
  <c r="J58" i="7"/>
  <c r="J57" i="7"/>
  <c r="J56" i="7"/>
  <c r="J55" i="7"/>
  <c r="J54" i="7"/>
  <c r="J53" i="7"/>
  <c r="J52" i="7"/>
  <c r="J51" i="7"/>
  <c r="J50" i="7"/>
  <c r="J49" i="7"/>
  <c r="J48" i="7"/>
  <c r="J46" i="7"/>
  <c r="J45" i="7"/>
  <c r="J44" i="7"/>
  <c r="J43" i="7"/>
  <c r="J42" i="7"/>
  <c r="J41" i="7"/>
  <c r="J40" i="7"/>
  <c r="J39" i="7"/>
  <c r="J38" i="7"/>
  <c r="J37" i="7"/>
  <c r="J35" i="7"/>
  <c r="J34" i="7"/>
  <c r="J33" i="7"/>
  <c r="J32" i="7"/>
  <c r="J31" i="7"/>
  <c r="J30" i="7"/>
  <c r="J29" i="7"/>
  <c r="J28" i="7"/>
  <c r="J27" i="7"/>
  <c r="J26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G145" i="7"/>
  <c r="G144" i="7"/>
  <c r="G143" i="7"/>
  <c r="G142" i="7"/>
  <c r="G141" i="7"/>
  <c r="G140" i="7"/>
  <c r="G139" i="7"/>
  <c r="G137" i="7"/>
  <c r="G135" i="7"/>
  <c r="G134" i="7"/>
  <c r="G132" i="7"/>
  <c r="G131" i="7"/>
  <c r="G130" i="7"/>
  <c r="G129" i="7"/>
  <c r="G128" i="7"/>
  <c r="G127" i="7"/>
  <c r="G126" i="7"/>
  <c r="G125" i="7"/>
  <c r="G124" i="7"/>
  <c r="G123" i="7"/>
  <c r="G122" i="7"/>
  <c r="G121" i="7"/>
  <c r="G120" i="7"/>
  <c r="G118" i="7"/>
  <c r="G117" i="7"/>
  <c r="G116" i="7"/>
  <c r="G115" i="7"/>
  <c r="G114" i="7"/>
  <c r="G113" i="7"/>
  <c r="G112" i="7"/>
  <c r="G111" i="7"/>
  <c r="G110" i="7"/>
  <c r="G109" i="7"/>
  <c r="G108" i="7"/>
  <c r="G107" i="7"/>
  <c r="G105" i="7"/>
  <c r="G104" i="7"/>
  <c r="G103" i="7"/>
  <c r="G102" i="7"/>
  <c r="G101" i="7"/>
  <c r="G100" i="7"/>
  <c r="G99" i="7"/>
  <c r="G98" i="7"/>
  <c r="G97" i="7"/>
  <c r="G96" i="7"/>
  <c r="G95" i="7"/>
  <c r="G94" i="7"/>
  <c r="G93" i="7"/>
  <c r="G92" i="7"/>
  <c r="G91" i="7"/>
  <c r="G90" i="7"/>
  <c r="G88" i="7"/>
  <c r="G87" i="7"/>
  <c r="G86" i="7"/>
  <c r="G85" i="7"/>
  <c r="G84" i="7"/>
  <c r="G83" i="7"/>
  <c r="G82" i="7"/>
  <c r="G81" i="7"/>
  <c r="G80" i="7"/>
  <c r="G79" i="7"/>
  <c r="G77" i="7"/>
  <c r="G76" i="7"/>
  <c r="G75" i="7"/>
  <c r="G74" i="7"/>
  <c r="G73" i="7"/>
  <c r="G71" i="7"/>
  <c r="G70" i="7"/>
  <c r="G69" i="7"/>
  <c r="G68" i="7"/>
  <c r="G67" i="7"/>
  <c r="G66" i="7"/>
  <c r="G65" i="7"/>
  <c r="G64" i="7"/>
  <c r="G63" i="7"/>
  <c r="G62" i="7"/>
  <c r="G60" i="7"/>
  <c r="G59" i="7"/>
  <c r="G58" i="7"/>
  <c r="G57" i="7"/>
  <c r="G56" i="7"/>
  <c r="G55" i="7"/>
  <c r="G54" i="7"/>
  <c r="G53" i="7"/>
  <c r="G52" i="7"/>
  <c r="G51" i="7"/>
  <c r="G50" i="7"/>
  <c r="G49" i="7"/>
  <c r="G48" i="7"/>
  <c r="G46" i="7"/>
  <c r="G45" i="7"/>
  <c r="G44" i="7"/>
  <c r="G43" i="7"/>
  <c r="G42" i="7"/>
  <c r="G41" i="7"/>
  <c r="G40" i="7"/>
  <c r="G39" i="7"/>
  <c r="G38" i="7"/>
  <c r="G37" i="7"/>
  <c r="G35" i="7"/>
  <c r="G34" i="7"/>
  <c r="G33" i="7"/>
  <c r="G32" i="7"/>
  <c r="G31" i="7"/>
  <c r="G30" i="7"/>
  <c r="G29" i="7"/>
  <c r="G28" i="7"/>
  <c r="G27" i="7"/>
  <c r="G26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AC145" i="6"/>
  <c r="AB145" i="6"/>
  <c r="AA145" i="6"/>
  <c r="Z145" i="6"/>
  <c r="Y145" i="6"/>
  <c r="X145" i="6"/>
  <c r="W145" i="6"/>
  <c r="V145" i="6"/>
  <c r="U145" i="6"/>
  <c r="T145" i="6"/>
  <c r="S145" i="6"/>
  <c r="R145" i="6"/>
  <c r="AC143" i="6"/>
  <c r="AB143" i="6"/>
  <c r="AA143" i="6"/>
  <c r="Z143" i="6"/>
  <c r="Y143" i="6"/>
  <c r="X143" i="6"/>
  <c r="W143" i="6"/>
  <c r="V143" i="6"/>
  <c r="U143" i="6"/>
  <c r="T143" i="6"/>
  <c r="S143" i="6"/>
  <c r="R143" i="6"/>
  <c r="AC140" i="6"/>
  <c r="AB140" i="6"/>
  <c r="AA140" i="6"/>
  <c r="Z140" i="6"/>
  <c r="Y140" i="6"/>
  <c r="X140" i="6"/>
  <c r="W140" i="6"/>
  <c r="V140" i="6"/>
  <c r="U140" i="6"/>
  <c r="T140" i="6"/>
  <c r="S140" i="6"/>
  <c r="R140" i="6"/>
  <c r="AC139" i="6"/>
  <c r="AB139" i="6"/>
  <c r="AA139" i="6"/>
  <c r="Z139" i="6"/>
  <c r="Y139" i="6"/>
  <c r="X139" i="6"/>
  <c r="W139" i="6"/>
  <c r="V139" i="6"/>
  <c r="U139" i="6"/>
  <c r="T139" i="6"/>
  <c r="S139" i="6"/>
  <c r="R139" i="6"/>
  <c r="AC134" i="6"/>
  <c r="AB134" i="6"/>
  <c r="AA134" i="6"/>
  <c r="Z134" i="6"/>
  <c r="Y134" i="6"/>
  <c r="X134" i="6"/>
  <c r="W134" i="6"/>
  <c r="V134" i="6"/>
  <c r="U134" i="6"/>
  <c r="T134" i="6"/>
  <c r="S134" i="6"/>
  <c r="R134" i="6"/>
  <c r="AC123" i="6"/>
  <c r="AB123" i="6"/>
  <c r="AA123" i="6"/>
  <c r="Z123" i="6"/>
  <c r="Y123" i="6"/>
  <c r="X123" i="6"/>
  <c r="W123" i="6"/>
  <c r="V123" i="6"/>
  <c r="U123" i="6"/>
  <c r="T123" i="6"/>
  <c r="S123" i="6"/>
  <c r="R123" i="6"/>
  <c r="AC122" i="6"/>
  <c r="AB122" i="6"/>
  <c r="AA122" i="6"/>
  <c r="Z122" i="6"/>
  <c r="Y122" i="6"/>
  <c r="X122" i="6"/>
  <c r="W122" i="6"/>
  <c r="V122" i="6"/>
  <c r="U122" i="6"/>
  <c r="T122" i="6"/>
  <c r="S122" i="6"/>
  <c r="R122" i="6"/>
  <c r="AC121" i="6"/>
  <c r="AB121" i="6"/>
  <c r="AA121" i="6"/>
  <c r="Z121" i="6"/>
  <c r="Y121" i="6"/>
  <c r="X121" i="6"/>
  <c r="W121" i="6"/>
  <c r="V121" i="6"/>
  <c r="U121" i="6"/>
  <c r="T121" i="6"/>
  <c r="S121" i="6"/>
  <c r="R121" i="6"/>
  <c r="AC120" i="6"/>
  <c r="AB120" i="6"/>
  <c r="AA120" i="6"/>
  <c r="Z120" i="6"/>
  <c r="Y120" i="6"/>
  <c r="X120" i="6"/>
  <c r="W120" i="6"/>
  <c r="V120" i="6"/>
  <c r="U120" i="6"/>
  <c r="T120" i="6"/>
  <c r="S120" i="6"/>
  <c r="R120" i="6"/>
  <c r="AC116" i="6"/>
  <c r="AB116" i="6"/>
  <c r="AA116" i="6"/>
  <c r="Z116" i="6"/>
  <c r="Y116" i="6"/>
  <c r="X116" i="6"/>
  <c r="W116" i="6"/>
  <c r="V116" i="6"/>
  <c r="U116" i="6"/>
  <c r="T116" i="6"/>
  <c r="S116" i="6"/>
  <c r="R116" i="6"/>
  <c r="AC114" i="6"/>
  <c r="AB114" i="6"/>
  <c r="AA114" i="6"/>
  <c r="Z114" i="6"/>
  <c r="Y114" i="6"/>
  <c r="X114" i="6"/>
  <c r="W114" i="6"/>
  <c r="V114" i="6"/>
  <c r="U114" i="6"/>
  <c r="T114" i="6"/>
  <c r="S114" i="6"/>
  <c r="R114" i="6"/>
  <c r="AC113" i="6"/>
  <c r="AB113" i="6"/>
  <c r="AA113" i="6"/>
  <c r="Z113" i="6"/>
  <c r="Y113" i="6"/>
  <c r="X113" i="6"/>
  <c r="W113" i="6"/>
  <c r="V113" i="6"/>
  <c r="U113" i="6"/>
  <c r="T113" i="6"/>
  <c r="S113" i="6"/>
  <c r="R113" i="6"/>
  <c r="AC111" i="6"/>
  <c r="AB111" i="6"/>
  <c r="AA111" i="6"/>
  <c r="Z111" i="6"/>
  <c r="Y111" i="6"/>
  <c r="X111" i="6"/>
  <c r="W111" i="6"/>
  <c r="V111" i="6"/>
  <c r="U111" i="6"/>
  <c r="T111" i="6"/>
  <c r="S111" i="6"/>
  <c r="R111" i="6"/>
  <c r="AC110" i="6"/>
  <c r="AB110" i="6"/>
  <c r="AA110" i="6"/>
  <c r="Z110" i="6"/>
  <c r="Y110" i="6"/>
  <c r="X110" i="6"/>
  <c r="W110" i="6"/>
  <c r="V110" i="6"/>
  <c r="U110" i="6"/>
  <c r="T110" i="6"/>
  <c r="S110" i="6"/>
  <c r="R110" i="6"/>
  <c r="AC109" i="6"/>
  <c r="AB109" i="6"/>
  <c r="AA109" i="6"/>
  <c r="Z109" i="6"/>
  <c r="Y109" i="6"/>
  <c r="X109" i="6"/>
  <c r="W109" i="6"/>
  <c r="V109" i="6"/>
  <c r="U109" i="6"/>
  <c r="T109" i="6"/>
  <c r="S109" i="6"/>
  <c r="R109" i="6"/>
  <c r="AC108" i="6"/>
  <c r="AB108" i="6"/>
  <c r="AA108" i="6"/>
  <c r="Z108" i="6"/>
  <c r="Y108" i="6"/>
  <c r="X108" i="6"/>
  <c r="W108" i="6"/>
  <c r="V108" i="6"/>
  <c r="U108" i="6"/>
  <c r="T108" i="6"/>
  <c r="S108" i="6"/>
  <c r="R108" i="6"/>
  <c r="AC105" i="6"/>
  <c r="AB105" i="6"/>
  <c r="AA105" i="6"/>
  <c r="Z105" i="6"/>
  <c r="Y105" i="6"/>
  <c r="X105" i="6"/>
  <c r="W105" i="6"/>
  <c r="V105" i="6"/>
  <c r="U105" i="6"/>
  <c r="T105" i="6"/>
  <c r="S105" i="6"/>
  <c r="R105" i="6"/>
  <c r="AC104" i="6"/>
  <c r="AB104" i="6"/>
  <c r="AA104" i="6"/>
  <c r="Z104" i="6"/>
  <c r="Y104" i="6"/>
  <c r="X104" i="6"/>
  <c r="W104" i="6"/>
  <c r="V104" i="6"/>
  <c r="U104" i="6"/>
  <c r="T104" i="6"/>
  <c r="S104" i="6"/>
  <c r="R104" i="6"/>
  <c r="AC103" i="6"/>
  <c r="AB103" i="6"/>
  <c r="AA103" i="6"/>
  <c r="Z103" i="6"/>
  <c r="Y103" i="6"/>
  <c r="X103" i="6"/>
  <c r="W103" i="6"/>
  <c r="V103" i="6"/>
  <c r="U103" i="6"/>
  <c r="T103" i="6"/>
  <c r="S103" i="6"/>
  <c r="R103" i="6"/>
  <c r="AC99" i="6"/>
  <c r="AB99" i="6"/>
  <c r="AA99" i="6"/>
  <c r="Z99" i="6"/>
  <c r="Y99" i="6"/>
  <c r="X99" i="6"/>
  <c r="W99" i="6"/>
  <c r="V99" i="6"/>
  <c r="U99" i="6"/>
  <c r="T99" i="6"/>
  <c r="S99" i="6"/>
  <c r="R99" i="6"/>
  <c r="AC98" i="6"/>
  <c r="AB98" i="6"/>
  <c r="AA98" i="6"/>
  <c r="Z98" i="6"/>
  <c r="Y98" i="6"/>
  <c r="X98" i="6"/>
  <c r="W98" i="6"/>
  <c r="V98" i="6"/>
  <c r="U98" i="6"/>
  <c r="T98" i="6"/>
  <c r="S98" i="6"/>
  <c r="R98" i="6"/>
  <c r="AC93" i="6"/>
  <c r="AB93" i="6"/>
  <c r="AA93" i="6"/>
  <c r="Z93" i="6"/>
  <c r="Y93" i="6"/>
  <c r="X93" i="6"/>
  <c r="W93" i="6"/>
  <c r="V93" i="6"/>
  <c r="U93" i="6"/>
  <c r="T93" i="6"/>
  <c r="S93" i="6"/>
  <c r="R93" i="6"/>
  <c r="AC92" i="6"/>
  <c r="AB92" i="6"/>
  <c r="AA92" i="6"/>
  <c r="Z92" i="6"/>
  <c r="Y92" i="6"/>
  <c r="X92" i="6"/>
  <c r="W92" i="6"/>
  <c r="V92" i="6"/>
  <c r="U92" i="6"/>
  <c r="T92" i="6"/>
  <c r="S92" i="6"/>
  <c r="R92" i="6"/>
  <c r="AC91" i="6"/>
  <c r="AB91" i="6"/>
  <c r="AA91" i="6"/>
  <c r="Z91" i="6"/>
  <c r="Y91" i="6"/>
  <c r="X91" i="6"/>
  <c r="W91" i="6"/>
  <c r="V91" i="6"/>
  <c r="U91" i="6"/>
  <c r="T91" i="6"/>
  <c r="S91" i="6"/>
  <c r="R91" i="6"/>
  <c r="AC90" i="6"/>
  <c r="AB90" i="6"/>
  <c r="AA90" i="6"/>
  <c r="Z90" i="6"/>
  <c r="Y90" i="6"/>
  <c r="X90" i="6"/>
  <c r="W90" i="6"/>
  <c r="V90" i="6"/>
  <c r="U90" i="6"/>
  <c r="T90" i="6"/>
  <c r="S90" i="6"/>
  <c r="R90" i="6"/>
  <c r="AC88" i="6"/>
  <c r="AB88" i="6"/>
  <c r="AA88" i="6"/>
  <c r="Z88" i="6"/>
  <c r="Y88" i="6"/>
  <c r="X88" i="6"/>
  <c r="W88" i="6"/>
  <c r="V88" i="6"/>
  <c r="U88" i="6"/>
  <c r="T88" i="6"/>
  <c r="S88" i="6"/>
  <c r="R88" i="6"/>
  <c r="AC87" i="6"/>
  <c r="AB87" i="6"/>
  <c r="AA87" i="6"/>
  <c r="Z87" i="6"/>
  <c r="Y87" i="6"/>
  <c r="X87" i="6"/>
  <c r="W87" i="6"/>
  <c r="V87" i="6"/>
  <c r="U87" i="6"/>
  <c r="T87" i="6"/>
  <c r="S87" i="6"/>
  <c r="R87" i="6"/>
  <c r="AC81" i="6"/>
  <c r="AB81" i="6"/>
  <c r="AA81" i="6"/>
  <c r="Z81" i="6"/>
  <c r="Y81" i="6"/>
  <c r="X81" i="6"/>
  <c r="W81" i="6"/>
  <c r="V81" i="6"/>
  <c r="U81" i="6"/>
  <c r="T81" i="6"/>
  <c r="S81" i="6"/>
  <c r="R81" i="6"/>
  <c r="AC79" i="6"/>
  <c r="AB79" i="6"/>
  <c r="AA79" i="6"/>
  <c r="Z79" i="6"/>
  <c r="Y79" i="6"/>
  <c r="X79" i="6"/>
  <c r="W79" i="6"/>
  <c r="V79" i="6"/>
  <c r="U79" i="6"/>
  <c r="T79" i="6"/>
  <c r="S79" i="6"/>
  <c r="R79" i="6"/>
  <c r="AC77" i="6"/>
  <c r="AB77" i="6"/>
  <c r="AA77" i="6"/>
  <c r="Z77" i="6"/>
  <c r="Y77" i="6"/>
  <c r="X77" i="6"/>
  <c r="W77" i="6"/>
  <c r="V77" i="6"/>
  <c r="U77" i="6"/>
  <c r="T77" i="6"/>
  <c r="S77" i="6"/>
  <c r="R77" i="6"/>
  <c r="AC76" i="6"/>
  <c r="AB76" i="6"/>
  <c r="AA76" i="6"/>
  <c r="Z76" i="6"/>
  <c r="Y76" i="6"/>
  <c r="X76" i="6"/>
  <c r="W76" i="6"/>
  <c r="V76" i="6"/>
  <c r="U76" i="6"/>
  <c r="T76" i="6"/>
  <c r="S76" i="6"/>
  <c r="R76" i="6"/>
  <c r="AC75" i="6"/>
  <c r="AB75" i="6"/>
  <c r="AA75" i="6"/>
  <c r="Z75" i="6"/>
  <c r="Y75" i="6"/>
  <c r="X75" i="6"/>
  <c r="W75" i="6"/>
  <c r="V75" i="6"/>
  <c r="U75" i="6"/>
  <c r="T75" i="6"/>
  <c r="S75" i="6"/>
  <c r="R75" i="6"/>
  <c r="AC73" i="6"/>
  <c r="AB73" i="6"/>
  <c r="AA73" i="6"/>
  <c r="Z73" i="6"/>
  <c r="Y73" i="6"/>
  <c r="X73" i="6"/>
  <c r="W73" i="6"/>
  <c r="V73" i="6"/>
  <c r="U73" i="6"/>
  <c r="T73" i="6"/>
  <c r="S73" i="6"/>
  <c r="R73" i="6"/>
  <c r="AC62" i="6"/>
  <c r="AB62" i="6"/>
  <c r="AA62" i="6"/>
  <c r="Z62" i="6"/>
  <c r="Y62" i="6"/>
  <c r="X62" i="6"/>
  <c r="W62" i="6"/>
  <c r="V62" i="6"/>
  <c r="U62" i="6"/>
  <c r="T62" i="6"/>
  <c r="S62" i="6"/>
  <c r="R62" i="6"/>
  <c r="AC57" i="6"/>
  <c r="AB57" i="6"/>
  <c r="AA57" i="6"/>
  <c r="Z57" i="6"/>
  <c r="Y57" i="6"/>
  <c r="X57" i="6"/>
  <c r="W57" i="6"/>
  <c r="V57" i="6"/>
  <c r="U57" i="6"/>
  <c r="T57" i="6"/>
  <c r="S57" i="6"/>
  <c r="R57" i="6"/>
  <c r="AC56" i="6"/>
  <c r="AB56" i="6"/>
  <c r="AA56" i="6"/>
  <c r="Z56" i="6"/>
  <c r="Y56" i="6"/>
  <c r="X56" i="6"/>
  <c r="W56" i="6"/>
  <c r="V56" i="6"/>
  <c r="U56" i="6"/>
  <c r="T56" i="6"/>
  <c r="S56" i="6"/>
  <c r="R56" i="6"/>
  <c r="AC51" i="6"/>
  <c r="AB51" i="6"/>
  <c r="AA51" i="6"/>
  <c r="Z51" i="6"/>
  <c r="Y51" i="6"/>
  <c r="X51" i="6"/>
  <c r="W51" i="6"/>
  <c r="V51" i="6"/>
  <c r="U51" i="6"/>
  <c r="T51" i="6"/>
  <c r="S51" i="6"/>
  <c r="R51" i="6"/>
  <c r="AC48" i="6"/>
  <c r="AB48" i="6"/>
  <c r="AA48" i="6"/>
  <c r="Z48" i="6"/>
  <c r="Y48" i="6"/>
  <c r="X48" i="6"/>
  <c r="W48" i="6"/>
  <c r="V48" i="6"/>
  <c r="U48" i="6"/>
  <c r="T48" i="6"/>
  <c r="S48" i="6"/>
  <c r="R48" i="6"/>
  <c r="AC45" i="6"/>
  <c r="AB45" i="6"/>
  <c r="AA45" i="6"/>
  <c r="Z45" i="6"/>
  <c r="Y45" i="6"/>
  <c r="X45" i="6"/>
  <c r="W45" i="6"/>
  <c r="V45" i="6"/>
  <c r="U45" i="6"/>
  <c r="T45" i="6"/>
  <c r="S45" i="6"/>
  <c r="R45" i="6"/>
  <c r="AC43" i="6"/>
  <c r="AB43" i="6"/>
  <c r="AA43" i="6"/>
  <c r="Z43" i="6"/>
  <c r="Y43" i="6"/>
  <c r="X43" i="6"/>
  <c r="W43" i="6"/>
  <c r="V43" i="6"/>
  <c r="U43" i="6"/>
  <c r="T43" i="6"/>
  <c r="S43" i="6"/>
  <c r="R43" i="6"/>
  <c r="AC41" i="6"/>
  <c r="AB41" i="6"/>
  <c r="AA41" i="6"/>
  <c r="Z41" i="6"/>
  <c r="Y41" i="6"/>
  <c r="X41" i="6"/>
  <c r="W41" i="6"/>
  <c r="V41" i="6"/>
  <c r="U41" i="6"/>
  <c r="T41" i="6"/>
  <c r="S41" i="6"/>
  <c r="R41" i="6"/>
  <c r="AC39" i="6"/>
  <c r="AB39" i="6"/>
  <c r="AA39" i="6"/>
  <c r="Z39" i="6"/>
  <c r="Y39" i="6"/>
  <c r="X39" i="6"/>
  <c r="W39" i="6"/>
  <c r="V39" i="6"/>
  <c r="U39" i="6"/>
  <c r="T39" i="6"/>
  <c r="S39" i="6"/>
  <c r="R39" i="6"/>
  <c r="AC38" i="6"/>
  <c r="AB38" i="6"/>
  <c r="AA38" i="6"/>
  <c r="Z38" i="6"/>
  <c r="Y38" i="6"/>
  <c r="X38" i="6"/>
  <c r="W38" i="6"/>
  <c r="V38" i="6"/>
  <c r="U38" i="6"/>
  <c r="T38" i="6"/>
  <c r="S38" i="6"/>
  <c r="R38" i="6"/>
  <c r="AC37" i="6"/>
  <c r="AB37" i="6"/>
  <c r="AA37" i="6"/>
  <c r="Z37" i="6"/>
  <c r="Y37" i="6"/>
  <c r="X37" i="6"/>
  <c r="W37" i="6"/>
  <c r="V37" i="6"/>
  <c r="U37" i="6"/>
  <c r="T37" i="6"/>
  <c r="S37" i="6"/>
  <c r="R37" i="6"/>
  <c r="AC35" i="6"/>
  <c r="AB35" i="6"/>
  <c r="AA35" i="6"/>
  <c r="Z35" i="6"/>
  <c r="Y35" i="6"/>
  <c r="X35" i="6"/>
  <c r="W35" i="6"/>
  <c r="V35" i="6"/>
  <c r="U35" i="6"/>
  <c r="T35" i="6"/>
  <c r="S35" i="6"/>
  <c r="R35" i="6"/>
  <c r="AC33" i="6"/>
  <c r="AB33" i="6"/>
  <c r="AA33" i="6"/>
  <c r="Z33" i="6"/>
  <c r="Y33" i="6"/>
  <c r="X33" i="6"/>
  <c r="W33" i="6"/>
  <c r="V33" i="6"/>
  <c r="U33" i="6"/>
  <c r="T33" i="6"/>
  <c r="S33" i="6"/>
  <c r="R33" i="6"/>
  <c r="AC32" i="6"/>
  <c r="AB32" i="6"/>
  <c r="AA32" i="6"/>
  <c r="Z32" i="6"/>
  <c r="Y32" i="6"/>
  <c r="X32" i="6"/>
  <c r="W32" i="6"/>
  <c r="V32" i="6"/>
  <c r="U32" i="6"/>
  <c r="T32" i="6"/>
  <c r="S32" i="6"/>
  <c r="R32" i="6"/>
  <c r="AC30" i="6"/>
  <c r="AB30" i="6"/>
  <c r="AA30" i="6"/>
  <c r="Z30" i="6"/>
  <c r="Y30" i="6"/>
  <c r="X30" i="6"/>
  <c r="W30" i="6"/>
  <c r="V30" i="6"/>
  <c r="U30" i="6"/>
  <c r="T30" i="6"/>
  <c r="S30" i="6"/>
  <c r="R30" i="6"/>
  <c r="AC29" i="6"/>
  <c r="AB29" i="6"/>
  <c r="AA29" i="6"/>
  <c r="Z29" i="6"/>
  <c r="Y29" i="6"/>
  <c r="X29" i="6"/>
  <c r="W29" i="6"/>
  <c r="V29" i="6"/>
  <c r="U29" i="6"/>
  <c r="T29" i="6"/>
  <c r="S29" i="6"/>
  <c r="R29" i="6"/>
  <c r="AC28" i="6"/>
  <c r="AB28" i="6"/>
  <c r="AA28" i="6"/>
  <c r="Z28" i="6"/>
  <c r="Y28" i="6"/>
  <c r="X28" i="6"/>
  <c r="W28" i="6"/>
  <c r="V28" i="6"/>
  <c r="U28" i="6"/>
  <c r="T28" i="6"/>
  <c r="S28" i="6"/>
  <c r="R28" i="6"/>
  <c r="AC27" i="6"/>
  <c r="AB27" i="6"/>
  <c r="AA27" i="6"/>
  <c r="Z27" i="6"/>
  <c r="Y27" i="6"/>
  <c r="X27" i="6"/>
  <c r="W27" i="6"/>
  <c r="V27" i="6"/>
  <c r="U27" i="6"/>
  <c r="T27" i="6"/>
  <c r="S27" i="6"/>
  <c r="R27" i="6"/>
  <c r="AC26" i="6"/>
  <c r="AB26" i="6"/>
  <c r="AA26" i="6"/>
  <c r="Z26" i="6"/>
  <c r="Y26" i="6"/>
  <c r="X26" i="6"/>
  <c r="W26" i="6"/>
  <c r="V26" i="6"/>
  <c r="U26" i="6"/>
  <c r="T26" i="6"/>
  <c r="S26" i="6"/>
  <c r="R26" i="6"/>
  <c r="AC24" i="6"/>
  <c r="AB24" i="6"/>
  <c r="AA24" i="6"/>
  <c r="Z24" i="6"/>
  <c r="Y24" i="6"/>
  <c r="X24" i="6"/>
  <c r="W24" i="6"/>
  <c r="V24" i="6"/>
  <c r="U24" i="6"/>
  <c r="T24" i="6"/>
  <c r="S24" i="6"/>
  <c r="R24" i="6"/>
  <c r="AC23" i="6"/>
  <c r="AB23" i="6"/>
  <c r="AA23" i="6"/>
  <c r="Z23" i="6"/>
  <c r="Y23" i="6"/>
  <c r="X23" i="6"/>
  <c r="W23" i="6"/>
  <c r="V23" i="6"/>
  <c r="U23" i="6"/>
  <c r="T23" i="6"/>
  <c r="S23" i="6"/>
  <c r="R23" i="6"/>
  <c r="AC22" i="6"/>
  <c r="AB22" i="6"/>
  <c r="AA22" i="6"/>
  <c r="Z22" i="6"/>
  <c r="Y22" i="6"/>
  <c r="X22" i="6"/>
  <c r="W22" i="6"/>
  <c r="V22" i="6"/>
  <c r="U22" i="6"/>
  <c r="T22" i="6"/>
  <c r="S22" i="6"/>
  <c r="R22" i="6"/>
  <c r="AC21" i="6"/>
  <c r="AB21" i="6"/>
  <c r="AA21" i="6"/>
  <c r="Z21" i="6"/>
  <c r="Y21" i="6"/>
  <c r="X21" i="6"/>
  <c r="W21" i="6"/>
  <c r="V21" i="6"/>
  <c r="U21" i="6"/>
  <c r="T21" i="6"/>
  <c r="S21" i="6"/>
  <c r="R21" i="6"/>
  <c r="AC20" i="6"/>
  <c r="AB20" i="6"/>
  <c r="AA20" i="6"/>
  <c r="Z20" i="6"/>
  <c r="Y20" i="6"/>
  <c r="X20" i="6"/>
  <c r="W20" i="6"/>
  <c r="V20" i="6"/>
  <c r="U20" i="6"/>
  <c r="T20" i="6"/>
  <c r="S20" i="6"/>
  <c r="R20" i="6"/>
  <c r="AC18" i="6"/>
  <c r="AB18" i="6"/>
  <c r="AA18" i="6"/>
  <c r="Z18" i="6"/>
  <c r="Y18" i="6"/>
  <c r="X18" i="6"/>
  <c r="W18" i="6"/>
  <c r="V18" i="6"/>
  <c r="U18" i="6"/>
  <c r="T18" i="6"/>
  <c r="S18" i="6"/>
  <c r="R18" i="6"/>
  <c r="AC17" i="6"/>
  <c r="AB17" i="6"/>
  <c r="AA17" i="6"/>
  <c r="Z17" i="6"/>
  <c r="Y17" i="6"/>
  <c r="X17" i="6"/>
  <c r="W17" i="6"/>
  <c r="V17" i="6"/>
  <c r="U17" i="6"/>
  <c r="T17" i="6"/>
  <c r="S17" i="6"/>
  <c r="R17" i="6"/>
  <c r="AC16" i="6"/>
  <c r="AB16" i="6"/>
  <c r="AA16" i="6"/>
  <c r="Z16" i="6"/>
  <c r="Y16" i="6"/>
  <c r="X16" i="6"/>
  <c r="W16" i="6"/>
  <c r="V16" i="6"/>
  <c r="U16" i="6"/>
  <c r="T16" i="6"/>
  <c r="S16" i="6"/>
  <c r="R16" i="6"/>
  <c r="AC15" i="6"/>
  <c r="AB15" i="6"/>
  <c r="AA15" i="6"/>
  <c r="Z15" i="6"/>
  <c r="Y15" i="6"/>
  <c r="X15" i="6"/>
  <c r="W15" i="6"/>
  <c r="V15" i="6"/>
  <c r="U15" i="6"/>
  <c r="T15" i="6"/>
  <c r="S15" i="6"/>
  <c r="R15" i="6"/>
  <c r="AC14" i="6"/>
  <c r="AB14" i="6"/>
  <c r="AA14" i="6"/>
  <c r="Z14" i="6"/>
  <c r="Y14" i="6"/>
  <c r="X14" i="6"/>
  <c r="W14" i="6"/>
  <c r="V14" i="6"/>
  <c r="U14" i="6"/>
  <c r="T14" i="6"/>
  <c r="S14" i="6"/>
  <c r="R14" i="6"/>
  <c r="AC13" i="6"/>
  <c r="AB13" i="6"/>
  <c r="AA13" i="6"/>
  <c r="Z13" i="6"/>
  <c r="Y13" i="6"/>
  <c r="X13" i="6"/>
  <c r="W13" i="6"/>
  <c r="V13" i="6"/>
  <c r="U13" i="6"/>
  <c r="T13" i="6"/>
  <c r="S13" i="6"/>
  <c r="R13" i="6"/>
  <c r="AC12" i="6"/>
  <c r="AB12" i="6"/>
  <c r="AA12" i="6"/>
  <c r="Z12" i="6"/>
  <c r="Y12" i="6"/>
  <c r="X12" i="6"/>
  <c r="W12" i="6"/>
  <c r="V12" i="6"/>
  <c r="U12" i="6"/>
  <c r="T12" i="6"/>
  <c r="S12" i="6"/>
  <c r="R12" i="6"/>
  <c r="P145" i="6"/>
  <c r="O145" i="6"/>
  <c r="N145" i="6"/>
  <c r="M145" i="6"/>
  <c r="L145" i="6"/>
  <c r="K145" i="6"/>
  <c r="J145" i="6"/>
  <c r="I145" i="6"/>
  <c r="H145" i="6"/>
  <c r="G145" i="6"/>
  <c r="F145" i="6"/>
  <c r="E145" i="6"/>
  <c r="P143" i="6"/>
  <c r="O143" i="6"/>
  <c r="N143" i="6"/>
  <c r="M143" i="6"/>
  <c r="L143" i="6"/>
  <c r="K143" i="6"/>
  <c r="J143" i="6"/>
  <c r="I143" i="6"/>
  <c r="H143" i="6"/>
  <c r="G143" i="6"/>
  <c r="F143" i="6"/>
  <c r="E143" i="6"/>
  <c r="P140" i="6"/>
  <c r="O140" i="6"/>
  <c r="N140" i="6"/>
  <c r="M140" i="6"/>
  <c r="L140" i="6"/>
  <c r="K140" i="6"/>
  <c r="J140" i="6"/>
  <c r="I140" i="6"/>
  <c r="H140" i="6"/>
  <c r="G140" i="6"/>
  <c r="F140" i="6"/>
  <c r="E140" i="6"/>
  <c r="P139" i="6"/>
  <c r="O139" i="6"/>
  <c r="N139" i="6"/>
  <c r="M139" i="6"/>
  <c r="L139" i="6"/>
  <c r="K139" i="6"/>
  <c r="J139" i="6"/>
  <c r="I139" i="6"/>
  <c r="H139" i="6"/>
  <c r="G139" i="6"/>
  <c r="F139" i="6"/>
  <c r="E139" i="6"/>
  <c r="P134" i="6"/>
  <c r="O134" i="6"/>
  <c r="N134" i="6"/>
  <c r="M134" i="6"/>
  <c r="L134" i="6"/>
  <c r="K134" i="6"/>
  <c r="J134" i="6"/>
  <c r="I134" i="6"/>
  <c r="H134" i="6"/>
  <c r="G134" i="6"/>
  <c r="F134" i="6"/>
  <c r="E134" i="6"/>
  <c r="P123" i="6"/>
  <c r="O123" i="6"/>
  <c r="N123" i="6"/>
  <c r="M123" i="6"/>
  <c r="L123" i="6"/>
  <c r="K123" i="6"/>
  <c r="J123" i="6"/>
  <c r="I123" i="6"/>
  <c r="H123" i="6"/>
  <c r="G123" i="6"/>
  <c r="F123" i="6"/>
  <c r="E123" i="6"/>
  <c r="P122" i="6"/>
  <c r="O122" i="6"/>
  <c r="N122" i="6"/>
  <c r="M122" i="6"/>
  <c r="L122" i="6"/>
  <c r="K122" i="6"/>
  <c r="J122" i="6"/>
  <c r="I122" i="6"/>
  <c r="H122" i="6"/>
  <c r="G122" i="6"/>
  <c r="F122" i="6"/>
  <c r="E122" i="6"/>
  <c r="P121" i="6"/>
  <c r="O121" i="6"/>
  <c r="N121" i="6"/>
  <c r="M121" i="6"/>
  <c r="L121" i="6"/>
  <c r="K121" i="6"/>
  <c r="J121" i="6"/>
  <c r="I121" i="6"/>
  <c r="H121" i="6"/>
  <c r="G121" i="6"/>
  <c r="F121" i="6"/>
  <c r="E121" i="6"/>
  <c r="P120" i="6"/>
  <c r="O120" i="6"/>
  <c r="N120" i="6"/>
  <c r="M120" i="6"/>
  <c r="L120" i="6"/>
  <c r="K120" i="6"/>
  <c r="J120" i="6"/>
  <c r="I120" i="6"/>
  <c r="H120" i="6"/>
  <c r="G120" i="6"/>
  <c r="F120" i="6"/>
  <c r="E120" i="6"/>
  <c r="P116" i="6"/>
  <c r="O116" i="6"/>
  <c r="N116" i="6"/>
  <c r="M116" i="6"/>
  <c r="L116" i="6"/>
  <c r="K116" i="6"/>
  <c r="J116" i="6"/>
  <c r="I116" i="6"/>
  <c r="H116" i="6"/>
  <c r="G116" i="6"/>
  <c r="F116" i="6"/>
  <c r="E116" i="6"/>
  <c r="P114" i="6"/>
  <c r="O114" i="6"/>
  <c r="N114" i="6"/>
  <c r="M114" i="6"/>
  <c r="L114" i="6"/>
  <c r="K114" i="6"/>
  <c r="J114" i="6"/>
  <c r="I114" i="6"/>
  <c r="H114" i="6"/>
  <c r="G114" i="6"/>
  <c r="F114" i="6"/>
  <c r="E114" i="6"/>
  <c r="P113" i="6"/>
  <c r="O113" i="6"/>
  <c r="N113" i="6"/>
  <c r="M113" i="6"/>
  <c r="L113" i="6"/>
  <c r="K113" i="6"/>
  <c r="J113" i="6"/>
  <c r="I113" i="6"/>
  <c r="H113" i="6"/>
  <c r="G113" i="6"/>
  <c r="F113" i="6"/>
  <c r="E113" i="6"/>
  <c r="P111" i="6"/>
  <c r="O111" i="6"/>
  <c r="N111" i="6"/>
  <c r="M111" i="6"/>
  <c r="L111" i="6"/>
  <c r="K111" i="6"/>
  <c r="J111" i="6"/>
  <c r="I111" i="6"/>
  <c r="H111" i="6"/>
  <c r="G111" i="6"/>
  <c r="F111" i="6"/>
  <c r="E111" i="6"/>
  <c r="P110" i="6"/>
  <c r="O110" i="6"/>
  <c r="N110" i="6"/>
  <c r="M110" i="6"/>
  <c r="L110" i="6"/>
  <c r="K110" i="6"/>
  <c r="J110" i="6"/>
  <c r="I110" i="6"/>
  <c r="H110" i="6"/>
  <c r="G110" i="6"/>
  <c r="F110" i="6"/>
  <c r="E110" i="6"/>
  <c r="P109" i="6"/>
  <c r="O109" i="6"/>
  <c r="N109" i="6"/>
  <c r="M109" i="6"/>
  <c r="L109" i="6"/>
  <c r="K109" i="6"/>
  <c r="J109" i="6"/>
  <c r="I109" i="6"/>
  <c r="H109" i="6"/>
  <c r="G109" i="6"/>
  <c r="F109" i="6"/>
  <c r="E109" i="6"/>
  <c r="P108" i="6"/>
  <c r="O108" i="6"/>
  <c r="N108" i="6"/>
  <c r="M108" i="6"/>
  <c r="L108" i="6"/>
  <c r="K108" i="6"/>
  <c r="J108" i="6"/>
  <c r="I108" i="6"/>
  <c r="H108" i="6"/>
  <c r="G108" i="6"/>
  <c r="F108" i="6"/>
  <c r="E108" i="6"/>
  <c r="P105" i="6"/>
  <c r="O105" i="6"/>
  <c r="N105" i="6"/>
  <c r="M105" i="6"/>
  <c r="L105" i="6"/>
  <c r="K105" i="6"/>
  <c r="J105" i="6"/>
  <c r="I105" i="6"/>
  <c r="H105" i="6"/>
  <c r="G105" i="6"/>
  <c r="F105" i="6"/>
  <c r="E105" i="6"/>
  <c r="P104" i="6"/>
  <c r="O104" i="6"/>
  <c r="N104" i="6"/>
  <c r="M104" i="6"/>
  <c r="L104" i="6"/>
  <c r="K104" i="6"/>
  <c r="J104" i="6"/>
  <c r="I104" i="6"/>
  <c r="H104" i="6"/>
  <c r="G104" i="6"/>
  <c r="F104" i="6"/>
  <c r="E104" i="6"/>
  <c r="P103" i="6"/>
  <c r="O103" i="6"/>
  <c r="N103" i="6"/>
  <c r="M103" i="6"/>
  <c r="L103" i="6"/>
  <c r="K103" i="6"/>
  <c r="J103" i="6"/>
  <c r="I103" i="6"/>
  <c r="H103" i="6"/>
  <c r="G103" i="6"/>
  <c r="F103" i="6"/>
  <c r="E103" i="6"/>
  <c r="P99" i="6"/>
  <c r="O99" i="6"/>
  <c r="N99" i="6"/>
  <c r="M99" i="6"/>
  <c r="L99" i="6"/>
  <c r="K99" i="6"/>
  <c r="J99" i="6"/>
  <c r="I99" i="6"/>
  <c r="H99" i="6"/>
  <c r="G99" i="6"/>
  <c r="F99" i="6"/>
  <c r="E99" i="6"/>
  <c r="P98" i="6"/>
  <c r="O98" i="6"/>
  <c r="N98" i="6"/>
  <c r="M98" i="6"/>
  <c r="L98" i="6"/>
  <c r="K98" i="6"/>
  <c r="J98" i="6"/>
  <c r="I98" i="6"/>
  <c r="H98" i="6"/>
  <c r="G98" i="6"/>
  <c r="F98" i="6"/>
  <c r="E98" i="6"/>
  <c r="P93" i="6"/>
  <c r="O93" i="6"/>
  <c r="N93" i="6"/>
  <c r="M93" i="6"/>
  <c r="L93" i="6"/>
  <c r="K93" i="6"/>
  <c r="J93" i="6"/>
  <c r="I93" i="6"/>
  <c r="H93" i="6"/>
  <c r="G93" i="6"/>
  <c r="F93" i="6"/>
  <c r="E93" i="6"/>
  <c r="P92" i="6"/>
  <c r="O92" i="6"/>
  <c r="N92" i="6"/>
  <c r="M92" i="6"/>
  <c r="L92" i="6"/>
  <c r="K92" i="6"/>
  <c r="J92" i="6"/>
  <c r="I92" i="6"/>
  <c r="H92" i="6"/>
  <c r="G92" i="6"/>
  <c r="F92" i="6"/>
  <c r="E92" i="6"/>
  <c r="P91" i="6"/>
  <c r="O91" i="6"/>
  <c r="N91" i="6"/>
  <c r="M91" i="6"/>
  <c r="L91" i="6"/>
  <c r="K91" i="6"/>
  <c r="J91" i="6"/>
  <c r="I91" i="6"/>
  <c r="H91" i="6"/>
  <c r="G91" i="6"/>
  <c r="F91" i="6"/>
  <c r="E91" i="6"/>
  <c r="P90" i="6"/>
  <c r="O90" i="6"/>
  <c r="N90" i="6"/>
  <c r="M90" i="6"/>
  <c r="L90" i="6"/>
  <c r="K90" i="6"/>
  <c r="J90" i="6"/>
  <c r="I90" i="6"/>
  <c r="H90" i="6"/>
  <c r="G90" i="6"/>
  <c r="F90" i="6"/>
  <c r="E90" i="6"/>
  <c r="P88" i="6"/>
  <c r="O88" i="6"/>
  <c r="N88" i="6"/>
  <c r="M88" i="6"/>
  <c r="L88" i="6"/>
  <c r="K88" i="6"/>
  <c r="J88" i="6"/>
  <c r="I88" i="6"/>
  <c r="H88" i="6"/>
  <c r="G88" i="6"/>
  <c r="F88" i="6"/>
  <c r="E88" i="6"/>
  <c r="P87" i="6"/>
  <c r="O87" i="6"/>
  <c r="N87" i="6"/>
  <c r="M87" i="6"/>
  <c r="L87" i="6"/>
  <c r="K87" i="6"/>
  <c r="J87" i="6"/>
  <c r="I87" i="6"/>
  <c r="H87" i="6"/>
  <c r="G87" i="6"/>
  <c r="F87" i="6"/>
  <c r="E87" i="6"/>
  <c r="P81" i="6"/>
  <c r="O81" i="6"/>
  <c r="N81" i="6"/>
  <c r="M81" i="6"/>
  <c r="L81" i="6"/>
  <c r="K81" i="6"/>
  <c r="J81" i="6"/>
  <c r="I81" i="6"/>
  <c r="H81" i="6"/>
  <c r="G81" i="6"/>
  <c r="F81" i="6"/>
  <c r="E81" i="6"/>
  <c r="P79" i="6"/>
  <c r="O79" i="6"/>
  <c r="N79" i="6"/>
  <c r="M79" i="6"/>
  <c r="L79" i="6"/>
  <c r="K79" i="6"/>
  <c r="J79" i="6"/>
  <c r="I79" i="6"/>
  <c r="H79" i="6"/>
  <c r="G79" i="6"/>
  <c r="F79" i="6"/>
  <c r="E79" i="6"/>
  <c r="P77" i="6"/>
  <c r="O77" i="6"/>
  <c r="N77" i="6"/>
  <c r="M77" i="6"/>
  <c r="L77" i="6"/>
  <c r="K77" i="6"/>
  <c r="J77" i="6"/>
  <c r="I77" i="6"/>
  <c r="H77" i="6"/>
  <c r="G77" i="6"/>
  <c r="F77" i="6"/>
  <c r="E77" i="6"/>
  <c r="P76" i="6"/>
  <c r="O76" i="6"/>
  <c r="N76" i="6"/>
  <c r="M76" i="6"/>
  <c r="L76" i="6"/>
  <c r="K76" i="6"/>
  <c r="J76" i="6"/>
  <c r="I76" i="6"/>
  <c r="H76" i="6"/>
  <c r="G76" i="6"/>
  <c r="F76" i="6"/>
  <c r="E76" i="6"/>
  <c r="P75" i="6"/>
  <c r="O75" i="6"/>
  <c r="N75" i="6"/>
  <c r="M75" i="6"/>
  <c r="L75" i="6"/>
  <c r="K75" i="6"/>
  <c r="J75" i="6"/>
  <c r="I75" i="6"/>
  <c r="H75" i="6"/>
  <c r="G75" i="6"/>
  <c r="F75" i="6"/>
  <c r="E75" i="6"/>
  <c r="P73" i="6"/>
  <c r="O73" i="6"/>
  <c r="N73" i="6"/>
  <c r="M73" i="6"/>
  <c r="L73" i="6"/>
  <c r="K73" i="6"/>
  <c r="J73" i="6"/>
  <c r="I73" i="6"/>
  <c r="H73" i="6"/>
  <c r="G73" i="6"/>
  <c r="F73" i="6"/>
  <c r="E73" i="6"/>
  <c r="P62" i="6"/>
  <c r="O62" i="6"/>
  <c r="N62" i="6"/>
  <c r="M62" i="6"/>
  <c r="L62" i="6"/>
  <c r="K62" i="6"/>
  <c r="J62" i="6"/>
  <c r="I62" i="6"/>
  <c r="H62" i="6"/>
  <c r="G62" i="6"/>
  <c r="F62" i="6"/>
  <c r="E62" i="6"/>
  <c r="P57" i="6"/>
  <c r="O57" i="6"/>
  <c r="N57" i="6"/>
  <c r="M57" i="6"/>
  <c r="L57" i="6"/>
  <c r="K57" i="6"/>
  <c r="J57" i="6"/>
  <c r="I57" i="6"/>
  <c r="H57" i="6"/>
  <c r="G57" i="6"/>
  <c r="F57" i="6"/>
  <c r="E57" i="6"/>
  <c r="P56" i="6"/>
  <c r="O56" i="6"/>
  <c r="N56" i="6"/>
  <c r="M56" i="6"/>
  <c r="L56" i="6"/>
  <c r="K56" i="6"/>
  <c r="J56" i="6"/>
  <c r="I56" i="6"/>
  <c r="H56" i="6"/>
  <c r="G56" i="6"/>
  <c r="F56" i="6"/>
  <c r="E56" i="6"/>
  <c r="P51" i="6"/>
  <c r="O51" i="6"/>
  <c r="N51" i="6"/>
  <c r="M51" i="6"/>
  <c r="L51" i="6"/>
  <c r="K51" i="6"/>
  <c r="J51" i="6"/>
  <c r="I51" i="6"/>
  <c r="H51" i="6"/>
  <c r="G51" i="6"/>
  <c r="F51" i="6"/>
  <c r="E51" i="6"/>
  <c r="P48" i="6"/>
  <c r="O48" i="6"/>
  <c r="N48" i="6"/>
  <c r="M48" i="6"/>
  <c r="L48" i="6"/>
  <c r="K48" i="6"/>
  <c r="J48" i="6"/>
  <c r="I48" i="6"/>
  <c r="H48" i="6"/>
  <c r="G48" i="6"/>
  <c r="F48" i="6"/>
  <c r="E48" i="6"/>
  <c r="P45" i="6"/>
  <c r="O45" i="6"/>
  <c r="N45" i="6"/>
  <c r="M45" i="6"/>
  <c r="L45" i="6"/>
  <c r="K45" i="6"/>
  <c r="J45" i="6"/>
  <c r="I45" i="6"/>
  <c r="H45" i="6"/>
  <c r="G45" i="6"/>
  <c r="F45" i="6"/>
  <c r="E45" i="6"/>
  <c r="P43" i="6"/>
  <c r="O43" i="6"/>
  <c r="N43" i="6"/>
  <c r="M43" i="6"/>
  <c r="L43" i="6"/>
  <c r="K43" i="6"/>
  <c r="J43" i="6"/>
  <c r="I43" i="6"/>
  <c r="H43" i="6"/>
  <c r="G43" i="6"/>
  <c r="F43" i="6"/>
  <c r="E43" i="6"/>
  <c r="P41" i="6"/>
  <c r="O41" i="6"/>
  <c r="N41" i="6"/>
  <c r="M41" i="6"/>
  <c r="L41" i="6"/>
  <c r="K41" i="6"/>
  <c r="J41" i="6"/>
  <c r="I41" i="6"/>
  <c r="H41" i="6"/>
  <c r="G41" i="6"/>
  <c r="F41" i="6"/>
  <c r="E41" i="6"/>
  <c r="P39" i="6"/>
  <c r="O39" i="6"/>
  <c r="N39" i="6"/>
  <c r="M39" i="6"/>
  <c r="L39" i="6"/>
  <c r="K39" i="6"/>
  <c r="J39" i="6"/>
  <c r="I39" i="6"/>
  <c r="H39" i="6"/>
  <c r="G39" i="6"/>
  <c r="F39" i="6"/>
  <c r="E39" i="6"/>
  <c r="P38" i="6"/>
  <c r="O38" i="6"/>
  <c r="N38" i="6"/>
  <c r="M38" i="6"/>
  <c r="L38" i="6"/>
  <c r="K38" i="6"/>
  <c r="J38" i="6"/>
  <c r="I38" i="6"/>
  <c r="H38" i="6"/>
  <c r="G38" i="6"/>
  <c r="F38" i="6"/>
  <c r="E38" i="6"/>
  <c r="P37" i="6"/>
  <c r="O37" i="6"/>
  <c r="N37" i="6"/>
  <c r="M37" i="6"/>
  <c r="L37" i="6"/>
  <c r="K37" i="6"/>
  <c r="J37" i="6"/>
  <c r="I37" i="6"/>
  <c r="H37" i="6"/>
  <c r="G37" i="6"/>
  <c r="F37" i="6"/>
  <c r="E37" i="6"/>
  <c r="P35" i="6"/>
  <c r="O35" i="6"/>
  <c r="N35" i="6"/>
  <c r="M35" i="6"/>
  <c r="L35" i="6"/>
  <c r="K35" i="6"/>
  <c r="J35" i="6"/>
  <c r="I35" i="6"/>
  <c r="H35" i="6"/>
  <c r="G35" i="6"/>
  <c r="F35" i="6"/>
  <c r="E35" i="6"/>
  <c r="P33" i="6"/>
  <c r="O33" i="6"/>
  <c r="N33" i="6"/>
  <c r="M33" i="6"/>
  <c r="L33" i="6"/>
  <c r="K33" i="6"/>
  <c r="J33" i="6"/>
  <c r="I33" i="6"/>
  <c r="H33" i="6"/>
  <c r="G33" i="6"/>
  <c r="F33" i="6"/>
  <c r="E33" i="6"/>
  <c r="P32" i="6"/>
  <c r="O32" i="6"/>
  <c r="N32" i="6"/>
  <c r="M32" i="6"/>
  <c r="L32" i="6"/>
  <c r="K32" i="6"/>
  <c r="J32" i="6"/>
  <c r="I32" i="6"/>
  <c r="H32" i="6"/>
  <c r="G32" i="6"/>
  <c r="F32" i="6"/>
  <c r="E32" i="6"/>
  <c r="P30" i="6"/>
  <c r="O30" i="6"/>
  <c r="N30" i="6"/>
  <c r="M30" i="6"/>
  <c r="L30" i="6"/>
  <c r="K30" i="6"/>
  <c r="J30" i="6"/>
  <c r="I30" i="6"/>
  <c r="H30" i="6"/>
  <c r="G30" i="6"/>
  <c r="F30" i="6"/>
  <c r="E30" i="6"/>
  <c r="P29" i="6"/>
  <c r="O29" i="6"/>
  <c r="N29" i="6"/>
  <c r="M29" i="6"/>
  <c r="L29" i="6"/>
  <c r="K29" i="6"/>
  <c r="J29" i="6"/>
  <c r="I29" i="6"/>
  <c r="H29" i="6"/>
  <c r="G29" i="6"/>
  <c r="F29" i="6"/>
  <c r="E29" i="6"/>
  <c r="P28" i="6"/>
  <c r="O28" i="6"/>
  <c r="N28" i="6"/>
  <c r="M28" i="6"/>
  <c r="L28" i="6"/>
  <c r="K28" i="6"/>
  <c r="J28" i="6"/>
  <c r="I28" i="6"/>
  <c r="H28" i="6"/>
  <c r="G28" i="6"/>
  <c r="F28" i="6"/>
  <c r="E28" i="6"/>
  <c r="P27" i="6"/>
  <c r="O27" i="6"/>
  <c r="N27" i="6"/>
  <c r="M27" i="6"/>
  <c r="L27" i="6"/>
  <c r="K27" i="6"/>
  <c r="J27" i="6"/>
  <c r="I27" i="6"/>
  <c r="H27" i="6"/>
  <c r="G27" i="6"/>
  <c r="F27" i="6"/>
  <c r="E27" i="6"/>
  <c r="P26" i="6"/>
  <c r="O26" i="6"/>
  <c r="N26" i="6"/>
  <c r="M26" i="6"/>
  <c r="L26" i="6"/>
  <c r="K26" i="6"/>
  <c r="J26" i="6"/>
  <c r="I26" i="6"/>
  <c r="H26" i="6"/>
  <c r="G26" i="6"/>
  <c r="F26" i="6"/>
  <c r="E26" i="6"/>
  <c r="P24" i="6"/>
  <c r="O24" i="6"/>
  <c r="N24" i="6"/>
  <c r="M24" i="6"/>
  <c r="L24" i="6"/>
  <c r="K24" i="6"/>
  <c r="J24" i="6"/>
  <c r="I24" i="6"/>
  <c r="H24" i="6"/>
  <c r="G24" i="6"/>
  <c r="F24" i="6"/>
  <c r="E24" i="6"/>
  <c r="P23" i="6"/>
  <c r="O23" i="6"/>
  <c r="N23" i="6"/>
  <c r="M23" i="6"/>
  <c r="L23" i="6"/>
  <c r="K23" i="6"/>
  <c r="J23" i="6"/>
  <c r="I23" i="6"/>
  <c r="H23" i="6"/>
  <c r="G23" i="6"/>
  <c r="F23" i="6"/>
  <c r="E23" i="6"/>
  <c r="P22" i="6"/>
  <c r="O22" i="6"/>
  <c r="N22" i="6"/>
  <c r="M22" i="6"/>
  <c r="L22" i="6"/>
  <c r="K22" i="6"/>
  <c r="J22" i="6"/>
  <c r="I22" i="6"/>
  <c r="H22" i="6"/>
  <c r="G22" i="6"/>
  <c r="F22" i="6"/>
  <c r="E22" i="6"/>
  <c r="P21" i="6"/>
  <c r="O21" i="6"/>
  <c r="N21" i="6"/>
  <c r="M21" i="6"/>
  <c r="L21" i="6"/>
  <c r="K21" i="6"/>
  <c r="J21" i="6"/>
  <c r="I21" i="6"/>
  <c r="H21" i="6"/>
  <c r="G21" i="6"/>
  <c r="F21" i="6"/>
  <c r="E21" i="6"/>
  <c r="P20" i="6"/>
  <c r="O20" i="6"/>
  <c r="N20" i="6"/>
  <c r="M20" i="6"/>
  <c r="L20" i="6"/>
  <c r="K20" i="6"/>
  <c r="J20" i="6"/>
  <c r="I20" i="6"/>
  <c r="H20" i="6"/>
  <c r="G20" i="6"/>
  <c r="F20" i="6"/>
  <c r="E20" i="6"/>
  <c r="P18" i="6"/>
  <c r="O18" i="6"/>
  <c r="N18" i="6"/>
  <c r="M18" i="6"/>
  <c r="L18" i="6"/>
  <c r="K18" i="6"/>
  <c r="J18" i="6"/>
  <c r="I18" i="6"/>
  <c r="H18" i="6"/>
  <c r="G18" i="6"/>
  <c r="F18" i="6"/>
  <c r="E18" i="6"/>
  <c r="P17" i="6"/>
  <c r="O17" i="6"/>
  <c r="N17" i="6"/>
  <c r="M17" i="6"/>
  <c r="L17" i="6"/>
  <c r="K17" i="6"/>
  <c r="J17" i="6"/>
  <c r="I17" i="6"/>
  <c r="H17" i="6"/>
  <c r="G17" i="6"/>
  <c r="F17" i="6"/>
  <c r="E17" i="6"/>
  <c r="P16" i="6"/>
  <c r="O16" i="6"/>
  <c r="N16" i="6"/>
  <c r="M16" i="6"/>
  <c r="L16" i="6"/>
  <c r="K16" i="6"/>
  <c r="J16" i="6"/>
  <c r="I16" i="6"/>
  <c r="H16" i="6"/>
  <c r="G16" i="6"/>
  <c r="F16" i="6"/>
  <c r="E16" i="6"/>
  <c r="P15" i="6"/>
  <c r="O15" i="6"/>
  <c r="N15" i="6"/>
  <c r="M15" i="6"/>
  <c r="L15" i="6"/>
  <c r="K15" i="6"/>
  <c r="J15" i="6"/>
  <c r="I15" i="6"/>
  <c r="H15" i="6"/>
  <c r="G15" i="6"/>
  <c r="F15" i="6"/>
  <c r="E15" i="6"/>
  <c r="P14" i="6"/>
  <c r="O14" i="6"/>
  <c r="N14" i="6"/>
  <c r="M14" i="6"/>
  <c r="L14" i="6"/>
  <c r="K14" i="6"/>
  <c r="J14" i="6"/>
  <c r="I14" i="6"/>
  <c r="H14" i="6"/>
  <c r="G14" i="6"/>
  <c r="F14" i="6"/>
  <c r="E14" i="6"/>
  <c r="P13" i="6"/>
  <c r="O13" i="6"/>
  <c r="N13" i="6"/>
  <c r="M13" i="6"/>
  <c r="L13" i="6"/>
  <c r="K13" i="6"/>
  <c r="J13" i="6"/>
  <c r="I13" i="6"/>
  <c r="H13" i="6"/>
  <c r="G13" i="6"/>
  <c r="F13" i="6"/>
  <c r="E13" i="6"/>
  <c r="P12" i="6"/>
  <c r="O12" i="6"/>
  <c r="N12" i="6"/>
  <c r="M12" i="6"/>
  <c r="L12" i="6"/>
  <c r="K12" i="6"/>
  <c r="J12" i="6"/>
  <c r="I12" i="6"/>
  <c r="H12" i="6"/>
  <c r="G12" i="6"/>
  <c r="F12" i="6"/>
  <c r="E12" i="6"/>
  <c r="P92" i="5"/>
  <c r="O92" i="5"/>
  <c r="N92" i="5"/>
  <c r="P145" i="5"/>
  <c r="O145" i="5"/>
  <c r="N145" i="5"/>
  <c r="M145" i="5"/>
  <c r="L145" i="5"/>
  <c r="K145" i="5"/>
  <c r="J145" i="5"/>
  <c r="I145" i="5"/>
  <c r="H145" i="5"/>
  <c r="G145" i="5"/>
  <c r="F145" i="5"/>
  <c r="E145" i="5"/>
  <c r="P144" i="5"/>
  <c r="O144" i="5"/>
  <c r="N144" i="5"/>
  <c r="M144" i="5"/>
  <c r="L144" i="5"/>
  <c r="K144" i="5"/>
  <c r="J144" i="5"/>
  <c r="I144" i="5"/>
  <c r="H144" i="5"/>
  <c r="G144" i="5"/>
  <c r="F144" i="5"/>
  <c r="E144" i="5"/>
  <c r="P143" i="5"/>
  <c r="O143" i="5"/>
  <c r="N143" i="5"/>
  <c r="M143" i="5"/>
  <c r="L143" i="5"/>
  <c r="K143" i="5"/>
  <c r="J143" i="5"/>
  <c r="I143" i="5"/>
  <c r="H143" i="5"/>
  <c r="G143" i="5"/>
  <c r="F143" i="5"/>
  <c r="E143" i="5"/>
  <c r="P142" i="5"/>
  <c r="O142" i="5"/>
  <c r="N142" i="5"/>
  <c r="M142" i="5"/>
  <c r="L142" i="5"/>
  <c r="K142" i="5"/>
  <c r="J142" i="5"/>
  <c r="I142" i="5"/>
  <c r="H142" i="5"/>
  <c r="G142" i="5"/>
  <c r="F142" i="5"/>
  <c r="E142" i="5"/>
  <c r="P141" i="5"/>
  <c r="O141" i="5"/>
  <c r="N141" i="5"/>
  <c r="M141" i="5"/>
  <c r="L141" i="5"/>
  <c r="K141" i="5"/>
  <c r="J141" i="5"/>
  <c r="I141" i="5"/>
  <c r="H141" i="5"/>
  <c r="G141" i="5"/>
  <c r="F141" i="5"/>
  <c r="E141" i="5"/>
  <c r="P140" i="5"/>
  <c r="O140" i="5"/>
  <c r="N140" i="5"/>
  <c r="M140" i="5"/>
  <c r="L140" i="5"/>
  <c r="K140" i="5"/>
  <c r="J140" i="5"/>
  <c r="I140" i="5"/>
  <c r="H140" i="5"/>
  <c r="G140" i="5"/>
  <c r="F140" i="5"/>
  <c r="E140" i="5"/>
  <c r="P139" i="5"/>
  <c r="O139" i="5"/>
  <c r="N139" i="5"/>
  <c r="M139" i="5"/>
  <c r="L139" i="5"/>
  <c r="K139" i="5"/>
  <c r="J139" i="5"/>
  <c r="I139" i="5"/>
  <c r="H139" i="5"/>
  <c r="G139" i="5"/>
  <c r="F139" i="5"/>
  <c r="E139" i="5"/>
  <c r="P137" i="5"/>
  <c r="O137" i="5"/>
  <c r="N137" i="5"/>
  <c r="M137" i="5"/>
  <c r="L137" i="5"/>
  <c r="K137" i="5"/>
  <c r="J137" i="5"/>
  <c r="I137" i="5"/>
  <c r="H137" i="5"/>
  <c r="G137" i="5"/>
  <c r="F137" i="5"/>
  <c r="E137" i="5"/>
  <c r="P135" i="5"/>
  <c r="O135" i="5"/>
  <c r="N135" i="5"/>
  <c r="M135" i="5"/>
  <c r="L135" i="5"/>
  <c r="K135" i="5"/>
  <c r="J135" i="5"/>
  <c r="I135" i="5"/>
  <c r="H135" i="5"/>
  <c r="G135" i="5"/>
  <c r="F135" i="5"/>
  <c r="E135" i="5"/>
  <c r="P134" i="5"/>
  <c r="O134" i="5"/>
  <c r="N134" i="5"/>
  <c r="M134" i="5"/>
  <c r="L134" i="5"/>
  <c r="K134" i="5"/>
  <c r="J134" i="5"/>
  <c r="I134" i="5"/>
  <c r="H134" i="5"/>
  <c r="G134" i="5"/>
  <c r="F134" i="5"/>
  <c r="E134" i="5"/>
  <c r="P132" i="5"/>
  <c r="O132" i="5"/>
  <c r="N132" i="5"/>
  <c r="M132" i="5"/>
  <c r="L132" i="5"/>
  <c r="K132" i="5"/>
  <c r="J132" i="5"/>
  <c r="I132" i="5"/>
  <c r="H132" i="5"/>
  <c r="G132" i="5"/>
  <c r="F132" i="5"/>
  <c r="E132" i="5"/>
  <c r="P131" i="5"/>
  <c r="O131" i="5"/>
  <c r="N131" i="5"/>
  <c r="M131" i="5"/>
  <c r="L131" i="5"/>
  <c r="K131" i="5"/>
  <c r="J131" i="5"/>
  <c r="I131" i="5"/>
  <c r="H131" i="5"/>
  <c r="G131" i="5"/>
  <c r="F131" i="5"/>
  <c r="E131" i="5"/>
  <c r="P130" i="5"/>
  <c r="O130" i="5"/>
  <c r="N130" i="5"/>
  <c r="M130" i="5"/>
  <c r="L130" i="5"/>
  <c r="K130" i="5"/>
  <c r="J130" i="5"/>
  <c r="I130" i="5"/>
  <c r="H130" i="5"/>
  <c r="G130" i="5"/>
  <c r="F130" i="5"/>
  <c r="E130" i="5"/>
  <c r="P129" i="5"/>
  <c r="O129" i="5"/>
  <c r="N129" i="5"/>
  <c r="M129" i="5"/>
  <c r="L129" i="5"/>
  <c r="K129" i="5"/>
  <c r="J129" i="5"/>
  <c r="I129" i="5"/>
  <c r="H129" i="5"/>
  <c r="G129" i="5"/>
  <c r="F129" i="5"/>
  <c r="E129" i="5"/>
  <c r="P128" i="5"/>
  <c r="O128" i="5"/>
  <c r="N128" i="5"/>
  <c r="M128" i="5"/>
  <c r="L128" i="5"/>
  <c r="K128" i="5"/>
  <c r="J128" i="5"/>
  <c r="I128" i="5"/>
  <c r="H128" i="5"/>
  <c r="G128" i="5"/>
  <c r="F128" i="5"/>
  <c r="E128" i="5"/>
  <c r="P127" i="5"/>
  <c r="O127" i="5"/>
  <c r="N127" i="5"/>
  <c r="M127" i="5"/>
  <c r="L127" i="5"/>
  <c r="K127" i="5"/>
  <c r="J127" i="5"/>
  <c r="I127" i="5"/>
  <c r="H127" i="5"/>
  <c r="G127" i="5"/>
  <c r="F127" i="5"/>
  <c r="E127" i="5"/>
  <c r="P126" i="5"/>
  <c r="O126" i="5"/>
  <c r="N126" i="5"/>
  <c r="M126" i="5"/>
  <c r="L126" i="5"/>
  <c r="K126" i="5"/>
  <c r="J126" i="5"/>
  <c r="I126" i="5"/>
  <c r="H126" i="5"/>
  <c r="G126" i="5"/>
  <c r="F126" i="5"/>
  <c r="E126" i="5"/>
  <c r="P125" i="5"/>
  <c r="O125" i="5"/>
  <c r="N125" i="5"/>
  <c r="M125" i="5"/>
  <c r="L125" i="5"/>
  <c r="K125" i="5"/>
  <c r="J125" i="5"/>
  <c r="I125" i="5"/>
  <c r="H125" i="5"/>
  <c r="G125" i="5"/>
  <c r="F125" i="5"/>
  <c r="E125" i="5"/>
  <c r="P124" i="5"/>
  <c r="O124" i="5"/>
  <c r="N124" i="5"/>
  <c r="M124" i="5"/>
  <c r="L124" i="5"/>
  <c r="K124" i="5"/>
  <c r="J124" i="5"/>
  <c r="I124" i="5"/>
  <c r="H124" i="5"/>
  <c r="G124" i="5"/>
  <c r="F124" i="5"/>
  <c r="E124" i="5"/>
  <c r="P123" i="5"/>
  <c r="O123" i="5"/>
  <c r="N123" i="5"/>
  <c r="M123" i="5"/>
  <c r="L123" i="5"/>
  <c r="K123" i="5"/>
  <c r="J123" i="5"/>
  <c r="I123" i="5"/>
  <c r="H123" i="5"/>
  <c r="G123" i="5"/>
  <c r="F123" i="5"/>
  <c r="E123" i="5"/>
  <c r="P122" i="5"/>
  <c r="O122" i="5"/>
  <c r="N122" i="5"/>
  <c r="M122" i="5"/>
  <c r="L122" i="5"/>
  <c r="K122" i="5"/>
  <c r="J122" i="5"/>
  <c r="I122" i="5"/>
  <c r="H122" i="5"/>
  <c r="G122" i="5"/>
  <c r="F122" i="5"/>
  <c r="E122" i="5"/>
  <c r="P121" i="5"/>
  <c r="O121" i="5"/>
  <c r="N121" i="5"/>
  <c r="M121" i="5"/>
  <c r="L121" i="5"/>
  <c r="K121" i="5"/>
  <c r="J121" i="5"/>
  <c r="I121" i="5"/>
  <c r="H121" i="5"/>
  <c r="G121" i="5"/>
  <c r="F121" i="5"/>
  <c r="E121" i="5"/>
  <c r="P120" i="5"/>
  <c r="O120" i="5"/>
  <c r="N120" i="5"/>
  <c r="M120" i="5"/>
  <c r="L120" i="5"/>
  <c r="K120" i="5"/>
  <c r="J120" i="5"/>
  <c r="I120" i="5"/>
  <c r="H120" i="5"/>
  <c r="G120" i="5"/>
  <c r="F120" i="5"/>
  <c r="E120" i="5"/>
  <c r="P118" i="5"/>
  <c r="O118" i="5"/>
  <c r="N118" i="5"/>
  <c r="M118" i="5"/>
  <c r="L118" i="5"/>
  <c r="K118" i="5"/>
  <c r="J118" i="5"/>
  <c r="I118" i="5"/>
  <c r="H118" i="5"/>
  <c r="G118" i="5"/>
  <c r="F118" i="5"/>
  <c r="E118" i="5"/>
  <c r="P117" i="5"/>
  <c r="O117" i="5"/>
  <c r="N117" i="5"/>
  <c r="M117" i="5"/>
  <c r="L117" i="5"/>
  <c r="K117" i="5"/>
  <c r="J117" i="5"/>
  <c r="I117" i="5"/>
  <c r="H117" i="5"/>
  <c r="G117" i="5"/>
  <c r="F117" i="5"/>
  <c r="E117" i="5"/>
  <c r="P116" i="5"/>
  <c r="O116" i="5"/>
  <c r="N116" i="5"/>
  <c r="M116" i="5"/>
  <c r="L116" i="5"/>
  <c r="K116" i="5"/>
  <c r="J116" i="5"/>
  <c r="I116" i="5"/>
  <c r="H116" i="5"/>
  <c r="G116" i="5"/>
  <c r="F116" i="5"/>
  <c r="E116" i="5"/>
  <c r="P115" i="5"/>
  <c r="O115" i="5"/>
  <c r="N115" i="5"/>
  <c r="M115" i="5"/>
  <c r="L115" i="5"/>
  <c r="K115" i="5"/>
  <c r="J115" i="5"/>
  <c r="I115" i="5"/>
  <c r="H115" i="5"/>
  <c r="G115" i="5"/>
  <c r="F115" i="5"/>
  <c r="E115" i="5"/>
  <c r="P114" i="5"/>
  <c r="O114" i="5"/>
  <c r="N114" i="5"/>
  <c r="M114" i="5"/>
  <c r="L114" i="5"/>
  <c r="K114" i="5"/>
  <c r="J114" i="5"/>
  <c r="I114" i="5"/>
  <c r="H114" i="5"/>
  <c r="G114" i="5"/>
  <c r="F114" i="5"/>
  <c r="E114" i="5"/>
  <c r="P113" i="5"/>
  <c r="O113" i="5"/>
  <c r="N113" i="5"/>
  <c r="M113" i="5"/>
  <c r="L113" i="5"/>
  <c r="K113" i="5"/>
  <c r="J113" i="5"/>
  <c r="I113" i="5"/>
  <c r="H113" i="5"/>
  <c r="G113" i="5"/>
  <c r="F113" i="5"/>
  <c r="E113" i="5"/>
  <c r="P112" i="5"/>
  <c r="O112" i="5"/>
  <c r="N112" i="5"/>
  <c r="M112" i="5"/>
  <c r="L112" i="5"/>
  <c r="K112" i="5"/>
  <c r="J112" i="5"/>
  <c r="I112" i="5"/>
  <c r="H112" i="5"/>
  <c r="G112" i="5"/>
  <c r="F112" i="5"/>
  <c r="E112" i="5"/>
  <c r="P111" i="5"/>
  <c r="O111" i="5"/>
  <c r="N111" i="5"/>
  <c r="M111" i="5"/>
  <c r="L111" i="5"/>
  <c r="K111" i="5"/>
  <c r="J111" i="5"/>
  <c r="I111" i="5"/>
  <c r="H111" i="5"/>
  <c r="G111" i="5"/>
  <c r="F111" i="5"/>
  <c r="E111" i="5"/>
  <c r="P110" i="5"/>
  <c r="O110" i="5"/>
  <c r="N110" i="5"/>
  <c r="M110" i="5"/>
  <c r="L110" i="5"/>
  <c r="K110" i="5"/>
  <c r="J110" i="5"/>
  <c r="I110" i="5"/>
  <c r="H110" i="5"/>
  <c r="G110" i="5"/>
  <c r="F110" i="5"/>
  <c r="E110" i="5"/>
  <c r="P109" i="5"/>
  <c r="O109" i="5"/>
  <c r="N109" i="5"/>
  <c r="M109" i="5"/>
  <c r="L109" i="5"/>
  <c r="K109" i="5"/>
  <c r="J109" i="5"/>
  <c r="I109" i="5"/>
  <c r="H109" i="5"/>
  <c r="G109" i="5"/>
  <c r="F109" i="5"/>
  <c r="E109" i="5"/>
  <c r="P108" i="5"/>
  <c r="O108" i="5"/>
  <c r="N108" i="5"/>
  <c r="M108" i="5"/>
  <c r="L108" i="5"/>
  <c r="K108" i="5"/>
  <c r="J108" i="5"/>
  <c r="I108" i="5"/>
  <c r="H108" i="5"/>
  <c r="G108" i="5"/>
  <c r="F108" i="5"/>
  <c r="E108" i="5"/>
  <c r="P107" i="5"/>
  <c r="O107" i="5"/>
  <c r="N107" i="5"/>
  <c r="M107" i="5"/>
  <c r="L107" i="5"/>
  <c r="K107" i="5"/>
  <c r="J107" i="5"/>
  <c r="I107" i="5"/>
  <c r="H107" i="5"/>
  <c r="G107" i="5"/>
  <c r="F107" i="5"/>
  <c r="E107" i="5"/>
  <c r="P105" i="5"/>
  <c r="O105" i="5"/>
  <c r="N105" i="5"/>
  <c r="M105" i="5"/>
  <c r="L105" i="5"/>
  <c r="K105" i="5"/>
  <c r="J105" i="5"/>
  <c r="I105" i="5"/>
  <c r="H105" i="5"/>
  <c r="G105" i="5"/>
  <c r="F105" i="5"/>
  <c r="E105" i="5"/>
  <c r="P104" i="5"/>
  <c r="O104" i="5"/>
  <c r="N104" i="5"/>
  <c r="M104" i="5"/>
  <c r="L104" i="5"/>
  <c r="K104" i="5"/>
  <c r="J104" i="5"/>
  <c r="I104" i="5"/>
  <c r="H104" i="5"/>
  <c r="G104" i="5"/>
  <c r="F104" i="5"/>
  <c r="E104" i="5"/>
  <c r="P103" i="5"/>
  <c r="O103" i="5"/>
  <c r="N103" i="5"/>
  <c r="M103" i="5"/>
  <c r="L103" i="5"/>
  <c r="K103" i="5"/>
  <c r="J103" i="5"/>
  <c r="I103" i="5"/>
  <c r="H103" i="5"/>
  <c r="G103" i="5"/>
  <c r="F103" i="5"/>
  <c r="E103" i="5"/>
  <c r="P102" i="5"/>
  <c r="O102" i="5"/>
  <c r="N102" i="5"/>
  <c r="M102" i="5"/>
  <c r="L102" i="5"/>
  <c r="K102" i="5"/>
  <c r="J102" i="5"/>
  <c r="I102" i="5"/>
  <c r="H102" i="5"/>
  <c r="G102" i="5"/>
  <c r="F102" i="5"/>
  <c r="E102" i="5"/>
  <c r="P101" i="5"/>
  <c r="O101" i="5"/>
  <c r="N101" i="5"/>
  <c r="M101" i="5"/>
  <c r="L101" i="5"/>
  <c r="K101" i="5"/>
  <c r="J101" i="5"/>
  <c r="I101" i="5"/>
  <c r="H101" i="5"/>
  <c r="G101" i="5"/>
  <c r="F101" i="5"/>
  <c r="E101" i="5"/>
  <c r="P100" i="5"/>
  <c r="O100" i="5"/>
  <c r="N100" i="5"/>
  <c r="M100" i="5"/>
  <c r="L100" i="5"/>
  <c r="K100" i="5"/>
  <c r="J100" i="5"/>
  <c r="I100" i="5"/>
  <c r="H100" i="5"/>
  <c r="G100" i="5"/>
  <c r="F100" i="5"/>
  <c r="E100" i="5"/>
  <c r="P99" i="5"/>
  <c r="O99" i="5"/>
  <c r="N99" i="5"/>
  <c r="M99" i="5"/>
  <c r="L99" i="5"/>
  <c r="K99" i="5"/>
  <c r="J99" i="5"/>
  <c r="I99" i="5"/>
  <c r="H99" i="5"/>
  <c r="G99" i="5"/>
  <c r="F99" i="5"/>
  <c r="E99" i="5"/>
  <c r="P98" i="5"/>
  <c r="O98" i="5"/>
  <c r="N98" i="5"/>
  <c r="M98" i="5"/>
  <c r="L98" i="5"/>
  <c r="K98" i="5"/>
  <c r="J98" i="5"/>
  <c r="I98" i="5"/>
  <c r="H98" i="5"/>
  <c r="G98" i="5"/>
  <c r="F98" i="5"/>
  <c r="E98" i="5"/>
  <c r="P97" i="5"/>
  <c r="O97" i="5"/>
  <c r="N97" i="5"/>
  <c r="M97" i="5"/>
  <c r="L97" i="5"/>
  <c r="K97" i="5"/>
  <c r="J97" i="5"/>
  <c r="I97" i="5"/>
  <c r="H97" i="5"/>
  <c r="G97" i="5"/>
  <c r="F97" i="5"/>
  <c r="E97" i="5"/>
  <c r="P96" i="5"/>
  <c r="O96" i="5"/>
  <c r="N96" i="5"/>
  <c r="M96" i="5"/>
  <c r="L96" i="5"/>
  <c r="K96" i="5"/>
  <c r="J96" i="5"/>
  <c r="I96" i="5"/>
  <c r="H96" i="5"/>
  <c r="G96" i="5"/>
  <c r="F96" i="5"/>
  <c r="E96" i="5"/>
  <c r="P95" i="5"/>
  <c r="O95" i="5"/>
  <c r="N95" i="5"/>
  <c r="M95" i="5"/>
  <c r="L95" i="5"/>
  <c r="K95" i="5"/>
  <c r="J95" i="5"/>
  <c r="I95" i="5"/>
  <c r="H95" i="5"/>
  <c r="G95" i="5"/>
  <c r="F95" i="5"/>
  <c r="E95" i="5"/>
  <c r="P94" i="5"/>
  <c r="O94" i="5"/>
  <c r="N94" i="5"/>
  <c r="M94" i="5"/>
  <c r="L94" i="5"/>
  <c r="K94" i="5"/>
  <c r="J94" i="5"/>
  <c r="I94" i="5"/>
  <c r="H94" i="5"/>
  <c r="G94" i="5"/>
  <c r="F94" i="5"/>
  <c r="E94" i="5"/>
  <c r="P93" i="5"/>
  <c r="O93" i="5"/>
  <c r="N93" i="5"/>
  <c r="M93" i="5"/>
  <c r="L93" i="5"/>
  <c r="K93" i="5"/>
  <c r="J93" i="5"/>
  <c r="I93" i="5"/>
  <c r="H93" i="5"/>
  <c r="G93" i="5"/>
  <c r="F93" i="5"/>
  <c r="E93" i="5"/>
  <c r="M92" i="5"/>
  <c r="L92" i="5"/>
  <c r="K92" i="5"/>
  <c r="J92" i="5"/>
  <c r="I92" i="5"/>
  <c r="H92" i="5"/>
  <c r="G92" i="5"/>
  <c r="F92" i="5"/>
  <c r="E92" i="5"/>
  <c r="P91" i="5"/>
  <c r="O91" i="5"/>
  <c r="N91" i="5"/>
  <c r="M91" i="5"/>
  <c r="L91" i="5"/>
  <c r="K91" i="5"/>
  <c r="J91" i="5"/>
  <c r="I91" i="5"/>
  <c r="H91" i="5"/>
  <c r="G91" i="5"/>
  <c r="F91" i="5"/>
  <c r="E91" i="5"/>
  <c r="P90" i="5"/>
  <c r="O90" i="5"/>
  <c r="N90" i="5"/>
  <c r="M90" i="5"/>
  <c r="L90" i="5"/>
  <c r="K90" i="5"/>
  <c r="J90" i="5"/>
  <c r="I90" i="5"/>
  <c r="H90" i="5"/>
  <c r="G90" i="5"/>
  <c r="F90" i="5"/>
  <c r="E90" i="5"/>
  <c r="P88" i="5"/>
  <c r="O88" i="5"/>
  <c r="N88" i="5"/>
  <c r="M88" i="5"/>
  <c r="L88" i="5"/>
  <c r="K88" i="5"/>
  <c r="J88" i="5"/>
  <c r="I88" i="5"/>
  <c r="H88" i="5"/>
  <c r="G88" i="5"/>
  <c r="F88" i="5"/>
  <c r="E88" i="5"/>
  <c r="P87" i="5"/>
  <c r="O87" i="5"/>
  <c r="N87" i="5"/>
  <c r="M87" i="5"/>
  <c r="L87" i="5"/>
  <c r="K87" i="5"/>
  <c r="J87" i="5"/>
  <c r="I87" i="5"/>
  <c r="H87" i="5"/>
  <c r="G87" i="5"/>
  <c r="F87" i="5"/>
  <c r="E87" i="5"/>
  <c r="P86" i="5"/>
  <c r="O86" i="5"/>
  <c r="N86" i="5"/>
  <c r="M86" i="5"/>
  <c r="L86" i="5"/>
  <c r="K86" i="5"/>
  <c r="J86" i="5"/>
  <c r="I86" i="5"/>
  <c r="H86" i="5"/>
  <c r="G86" i="5"/>
  <c r="F86" i="5"/>
  <c r="E86" i="5"/>
  <c r="P85" i="5"/>
  <c r="O85" i="5"/>
  <c r="N85" i="5"/>
  <c r="M85" i="5"/>
  <c r="L85" i="5"/>
  <c r="K85" i="5"/>
  <c r="J85" i="5"/>
  <c r="I85" i="5"/>
  <c r="H85" i="5"/>
  <c r="G85" i="5"/>
  <c r="F85" i="5"/>
  <c r="E85" i="5"/>
  <c r="P84" i="5"/>
  <c r="O84" i="5"/>
  <c r="N84" i="5"/>
  <c r="M84" i="5"/>
  <c r="L84" i="5"/>
  <c r="K84" i="5"/>
  <c r="J84" i="5"/>
  <c r="I84" i="5"/>
  <c r="H84" i="5"/>
  <c r="G84" i="5"/>
  <c r="F84" i="5"/>
  <c r="E84" i="5"/>
  <c r="P83" i="5"/>
  <c r="O83" i="5"/>
  <c r="N83" i="5"/>
  <c r="M83" i="5"/>
  <c r="L83" i="5"/>
  <c r="K83" i="5"/>
  <c r="J83" i="5"/>
  <c r="I83" i="5"/>
  <c r="H83" i="5"/>
  <c r="G83" i="5"/>
  <c r="F83" i="5"/>
  <c r="E83" i="5"/>
  <c r="P82" i="5"/>
  <c r="O82" i="5"/>
  <c r="N82" i="5"/>
  <c r="M82" i="5"/>
  <c r="L82" i="5"/>
  <c r="K82" i="5"/>
  <c r="J82" i="5"/>
  <c r="I82" i="5"/>
  <c r="H82" i="5"/>
  <c r="G82" i="5"/>
  <c r="F82" i="5"/>
  <c r="E82" i="5"/>
  <c r="P80" i="5"/>
  <c r="O80" i="5"/>
  <c r="N80" i="5"/>
  <c r="M80" i="5"/>
  <c r="L80" i="5"/>
  <c r="K80" i="5"/>
  <c r="J80" i="5"/>
  <c r="I80" i="5"/>
  <c r="H80" i="5"/>
  <c r="G80" i="5"/>
  <c r="F80" i="5"/>
  <c r="E80" i="5"/>
  <c r="P79" i="5"/>
  <c r="O79" i="5"/>
  <c r="N79" i="5"/>
  <c r="M79" i="5"/>
  <c r="L79" i="5"/>
  <c r="K79" i="5"/>
  <c r="J79" i="5"/>
  <c r="I79" i="5"/>
  <c r="H79" i="5"/>
  <c r="G79" i="5"/>
  <c r="F79" i="5"/>
  <c r="E79" i="5"/>
  <c r="P77" i="5"/>
  <c r="O77" i="5"/>
  <c r="N77" i="5"/>
  <c r="M77" i="5"/>
  <c r="L77" i="5"/>
  <c r="K77" i="5"/>
  <c r="J77" i="5"/>
  <c r="I77" i="5"/>
  <c r="H77" i="5"/>
  <c r="G77" i="5"/>
  <c r="F77" i="5"/>
  <c r="E77" i="5"/>
  <c r="P76" i="5"/>
  <c r="O76" i="5"/>
  <c r="N76" i="5"/>
  <c r="M76" i="5"/>
  <c r="L76" i="5"/>
  <c r="K76" i="5"/>
  <c r="J76" i="5"/>
  <c r="I76" i="5"/>
  <c r="H76" i="5"/>
  <c r="G76" i="5"/>
  <c r="F76" i="5"/>
  <c r="E76" i="5"/>
  <c r="P75" i="5"/>
  <c r="O75" i="5"/>
  <c r="N75" i="5"/>
  <c r="M75" i="5"/>
  <c r="L75" i="5"/>
  <c r="K75" i="5"/>
  <c r="J75" i="5"/>
  <c r="I75" i="5"/>
  <c r="H75" i="5"/>
  <c r="G75" i="5"/>
  <c r="F75" i="5"/>
  <c r="E75" i="5"/>
  <c r="P74" i="5"/>
  <c r="O74" i="5"/>
  <c r="N74" i="5"/>
  <c r="M74" i="5"/>
  <c r="L74" i="5"/>
  <c r="K74" i="5"/>
  <c r="J74" i="5"/>
  <c r="I74" i="5"/>
  <c r="H74" i="5"/>
  <c r="G74" i="5"/>
  <c r="F74" i="5"/>
  <c r="E74" i="5"/>
  <c r="P73" i="5"/>
  <c r="O73" i="5"/>
  <c r="N73" i="5"/>
  <c r="M73" i="5"/>
  <c r="L73" i="5"/>
  <c r="K73" i="5"/>
  <c r="J73" i="5"/>
  <c r="I73" i="5"/>
  <c r="H73" i="5"/>
  <c r="G73" i="5"/>
  <c r="F73" i="5"/>
  <c r="E73" i="5"/>
  <c r="P69" i="5"/>
  <c r="O69" i="5"/>
  <c r="N69" i="5"/>
  <c r="M69" i="5"/>
  <c r="L69" i="5"/>
  <c r="K69" i="5"/>
  <c r="J69" i="5"/>
  <c r="I69" i="5"/>
  <c r="H69" i="5"/>
  <c r="G69" i="5"/>
  <c r="F69" i="5"/>
  <c r="E69" i="5"/>
  <c r="P68" i="5"/>
  <c r="O68" i="5"/>
  <c r="N68" i="5"/>
  <c r="M68" i="5"/>
  <c r="L68" i="5"/>
  <c r="K68" i="5"/>
  <c r="J68" i="5"/>
  <c r="I68" i="5"/>
  <c r="H68" i="5"/>
  <c r="G68" i="5"/>
  <c r="F68" i="5"/>
  <c r="E68" i="5"/>
  <c r="P67" i="5"/>
  <c r="O67" i="5"/>
  <c r="N67" i="5"/>
  <c r="M67" i="5"/>
  <c r="L67" i="5"/>
  <c r="K67" i="5"/>
  <c r="J67" i="5"/>
  <c r="I67" i="5"/>
  <c r="H67" i="5"/>
  <c r="G67" i="5"/>
  <c r="F67" i="5"/>
  <c r="E67" i="5"/>
  <c r="P66" i="5"/>
  <c r="O66" i="5"/>
  <c r="N66" i="5"/>
  <c r="M66" i="5"/>
  <c r="L66" i="5"/>
  <c r="K66" i="5"/>
  <c r="J66" i="5"/>
  <c r="I66" i="5"/>
  <c r="H66" i="5"/>
  <c r="G66" i="5"/>
  <c r="F66" i="5"/>
  <c r="E66" i="5"/>
  <c r="P65" i="5"/>
  <c r="O65" i="5"/>
  <c r="N65" i="5"/>
  <c r="M65" i="5"/>
  <c r="L65" i="5"/>
  <c r="K65" i="5"/>
  <c r="J65" i="5"/>
  <c r="I65" i="5"/>
  <c r="H65" i="5"/>
  <c r="G65" i="5"/>
  <c r="F65" i="5"/>
  <c r="E65" i="5"/>
  <c r="P64" i="5"/>
  <c r="O64" i="5"/>
  <c r="N64" i="5"/>
  <c r="M64" i="5"/>
  <c r="L64" i="5"/>
  <c r="K64" i="5"/>
  <c r="J64" i="5"/>
  <c r="I64" i="5"/>
  <c r="H64" i="5"/>
  <c r="G64" i="5"/>
  <c r="F64" i="5"/>
  <c r="E64" i="5"/>
  <c r="P63" i="5"/>
  <c r="O63" i="5"/>
  <c r="N63" i="5"/>
  <c r="M63" i="5"/>
  <c r="L63" i="5"/>
  <c r="K63" i="5"/>
  <c r="J63" i="5"/>
  <c r="I63" i="5"/>
  <c r="H63" i="5"/>
  <c r="G63" i="5"/>
  <c r="F63" i="5"/>
  <c r="E63" i="5"/>
  <c r="P62" i="5"/>
  <c r="O62" i="5"/>
  <c r="N62" i="5"/>
  <c r="M62" i="5"/>
  <c r="L62" i="5"/>
  <c r="K62" i="5"/>
  <c r="J62" i="5"/>
  <c r="I62" i="5"/>
  <c r="H62" i="5"/>
  <c r="G62" i="5"/>
  <c r="F62" i="5"/>
  <c r="E62" i="5"/>
  <c r="P60" i="5"/>
  <c r="O60" i="5"/>
  <c r="N60" i="5"/>
  <c r="M60" i="5"/>
  <c r="L60" i="5"/>
  <c r="K60" i="5"/>
  <c r="J60" i="5"/>
  <c r="I60" i="5"/>
  <c r="H60" i="5"/>
  <c r="G60" i="5"/>
  <c r="F60" i="5"/>
  <c r="E60" i="5"/>
  <c r="P59" i="5"/>
  <c r="O59" i="5"/>
  <c r="N59" i="5"/>
  <c r="M59" i="5"/>
  <c r="L59" i="5"/>
  <c r="K59" i="5"/>
  <c r="J59" i="5"/>
  <c r="I59" i="5"/>
  <c r="H59" i="5"/>
  <c r="G59" i="5"/>
  <c r="F59" i="5"/>
  <c r="E59" i="5"/>
  <c r="P58" i="5"/>
  <c r="O58" i="5"/>
  <c r="N58" i="5"/>
  <c r="M58" i="5"/>
  <c r="L58" i="5"/>
  <c r="K58" i="5"/>
  <c r="J58" i="5"/>
  <c r="I58" i="5"/>
  <c r="H58" i="5"/>
  <c r="G58" i="5"/>
  <c r="F58" i="5"/>
  <c r="E58" i="5"/>
  <c r="P57" i="5"/>
  <c r="O57" i="5"/>
  <c r="N57" i="5"/>
  <c r="M57" i="5"/>
  <c r="L57" i="5"/>
  <c r="K57" i="5"/>
  <c r="J57" i="5"/>
  <c r="I57" i="5"/>
  <c r="H57" i="5"/>
  <c r="G57" i="5"/>
  <c r="F57" i="5"/>
  <c r="E57" i="5"/>
  <c r="P56" i="5"/>
  <c r="O56" i="5"/>
  <c r="N56" i="5"/>
  <c r="M56" i="5"/>
  <c r="L56" i="5"/>
  <c r="K56" i="5"/>
  <c r="J56" i="5"/>
  <c r="I56" i="5"/>
  <c r="H56" i="5"/>
  <c r="G56" i="5"/>
  <c r="F56" i="5"/>
  <c r="E56" i="5"/>
  <c r="P54" i="5"/>
  <c r="O54" i="5"/>
  <c r="N54" i="5"/>
  <c r="M54" i="5"/>
  <c r="L54" i="5"/>
  <c r="K54" i="5"/>
  <c r="J54" i="5"/>
  <c r="I54" i="5"/>
  <c r="H54" i="5"/>
  <c r="G54" i="5"/>
  <c r="F54" i="5"/>
  <c r="E54" i="5"/>
  <c r="P53" i="5"/>
  <c r="O53" i="5"/>
  <c r="N53" i="5"/>
  <c r="M53" i="5"/>
  <c r="L53" i="5"/>
  <c r="K53" i="5"/>
  <c r="J53" i="5"/>
  <c r="I53" i="5"/>
  <c r="H53" i="5"/>
  <c r="G53" i="5"/>
  <c r="F53" i="5"/>
  <c r="E53" i="5"/>
  <c r="P52" i="5"/>
  <c r="O52" i="5"/>
  <c r="N52" i="5"/>
  <c r="M52" i="5"/>
  <c r="L52" i="5"/>
  <c r="K52" i="5"/>
  <c r="J52" i="5"/>
  <c r="I52" i="5"/>
  <c r="H52" i="5"/>
  <c r="G52" i="5"/>
  <c r="F52" i="5"/>
  <c r="E52" i="5"/>
  <c r="P51" i="5"/>
  <c r="O51" i="5"/>
  <c r="N51" i="5"/>
  <c r="M51" i="5"/>
  <c r="L51" i="5"/>
  <c r="K51" i="5"/>
  <c r="J51" i="5"/>
  <c r="I51" i="5"/>
  <c r="H51" i="5"/>
  <c r="G51" i="5"/>
  <c r="F51" i="5"/>
  <c r="E51" i="5"/>
  <c r="P50" i="5"/>
  <c r="O50" i="5"/>
  <c r="N50" i="5"/>
  <c r="M50" i="5"/>
  <c r="L50" i="5"/>
  <c r="K50" i="5"/>
  <c r="J50" i="5"/>
  <c r="I50" i="5"/>
  <c r="H50" i="5"/>
  <c r="G50" i="5"/>
  <c r="F50" i="5"/>
  <c r="E50" i="5"/>
  <c r="P49" i="5"/>
  <c r="O49" i="5"/>
  <c r="N49" i="5"/>
  <c r="M49" i="5"/>
  <c r="L49" i="5"/>
  <c r="K49" i="5"/>
  <c r="J49" i="5"/>
  <c r="I49" i="5"/>
  <c r="H49" i="5"/>
  <c r="G49" i="5"/>
  <c r="F49" i="5"/>
  <c r="E49" i="5"/>
  <c r="P48" i="5"/>
  <c r="O48" i="5"/>
  <c r="N48" i="5"/>
  <c r="M48" i="5"/>
  <c r="L48" i="5"/>
  <c r="K48" i="5"/>
  <c r="J48" i="5"/>
  <c r="I48" i="5"/>
  <c r="H48" i="5"/>
  <c r="G48" i="5"/>
  <c r="F48" i="5"/>
  <c r="E48" i="5"/>
  <c r="P45" i="5"/>
  <c r="O45" i="5"/>
  <c r="N45" i="5"/>
  <c r="M45" i="5"/>
  <c r="L45" i="5"/>
  <c r="K45" i="5"/>
  <c r="J45" i="5"/>
  <c r="I45" i="5"/>
  <c r="H45" i="5"/>
  <c r="G45" i="5"/>
  <c r="F45" i="5"/>
  <c r="E45" i="5"/>
  <c r="P39" i="5"/>
  <c r="O39" i="5"/>
  <c r="N39" i="5"/>
  <c r="M39" i="5"/>
  <c r="L39" i="5"/>
  <c r="K39" i="5"/>
  <c r="J39" i="5"/>
  <c r="I39" i="5"/>
  <c r="H39" i="5"/>
  <c r="G39" i="5"/>
  <c r="F39" i="5"/>
  <c r="E39" i="5"/>
  <c r="P37" i="5"/>
  <c r="O37" i="5"/>
  <c r="N37" i="5"/>
  <c r="M37" i="5"/>
  <c r="L37" i="5"/>
  <c r="K37" i="5"/>
  <c r="J37" i="5"/>
  <c r="I37" i="5"/>
  <c r="H37" i="5"/>
  <c r="G37" i="5"/>
  <c r="F37" i="5"/>
  <c r="E37" i="5"/>
  <c r="P35" i="5"/>
  <c r="O35" i="5"/>
  <c r="N35" i="5"/>
  <c r="M35" i="5"/>
  <c r="L35" i="5"/>
  <c r="K35" i="5"/>
  <c r="J35" i="5"/>
  <c r="I35" i="5"/>
  <c r="H35" i="5"/>
  <c r="G35" i="5"/>
  <c r="F35" i="5"/>
  <c r="E35" i="5"/>
  <c r="P34" i="5"/>
  <c r="O34" i="5"/>
  <c r="N34" i="5"/>
  <c r="M34" i="5"/>
  <c r="L34" i="5"/>
  <c r="K34" i="5"/>
  <c r="J34" i="5"/>
  <c r="I34" i="5"/>
  <c r="H34" i="5"/>
  <c r="G34" i="5"/>
  <c r="F34" i="5"/>
  <c r="E34" i="5"/>
  <c r="P33" i="5"/>
  <c r="O33" i="5"/>
  <c r="N33" i="5"/>
  <c r="M33" i="5"/>
  <c r="L33" i="5"/>
  <c r="K33" i="5"/>
  <c r="J33" i="5"/>
  <c r="I33" i="5"/>
  <c r="H33" i="5"/>
  <c r="G33" i="5"/>
  <c r="F33" i="5"/>
  <c r="E33" i="5"/>
  <c r="P32" i="5"/>
  <c r="O32" i="5"/>
  <c r="N32" i="5"/>
  <c r="M32" i="5"/>
  <c r="L32" i="5"/>
  <c r="K32" i="5"/>
  <c r="J32" i="5"/>
  <c r="I32" i="5"/>
  <c r="H32" i="5"/>
  <c r="G32" i="5"/>
  <c r="F32" i="5"/>
  <c r="E32" i="5"/>
  <c r="P31" i="5"/>
  <c r="O31" i="5"/>
  <c r="N31" i="5"/>
  <c r="M31" i="5"/>
  <c r="L31" i="5"/>
  <c r="K31" i="5"/>
  <c r="J31" i="5"/>
  <c r="I31" i="5"/>
  <c r="H31" i="5"/>
  <c r="G31" i="5"/>
  <c r="F31" i="5"/>
  <c r="E31" i="5"/>
  <c r="P30" i="5"/>
  <c r="O30" i="5"/>
  <c r="N30" i="5"/>
  <c r="M30" i="5"/>
  <c r="L30" i="5"/>
  <c r="K30" i="5"/>
  <c r="J30" i="5"/>
  <c r="I30" i="5"/>
  <c r="H30" i="5"/>
  <c r="G30" i="5"/>
  <c r="F30" i="5"/>
  <c r="E30" i="5"/>
  <c r="P29" i="5"/>
  <c r="O29" i="5"/>
  <c r="N29" i="5"/>
  <c r="M29" i="5"/>
  <c r="L29" i="5"/>
  <c r="K29" i="5"/>
  <c r="J29" i="5"/>
  <c r="I29" i="5"/>
  <c r="H29" i="5"/>
  <c r="G29" i="5"/>
  <c r="F29" i="5"/>
  <c r="E29" i="5"/>
  <c r="P28" i="5"/>
  <c r="O28" i="5"/>
  <c r="N28" i="5"/>
  <c r="M28" i="5"/>
  <c r="L28" i="5"/>
  <c r="K28" i="5"/>
  <c r="J28" i="5"/>
  <c r="I28" i="5"/>
  <c r="H28" i="5"/>
  <c r="G28" i="5"/>
  <c r="F28" i="5"/>
  <c r="E28" i="5"/>
  <c r="P27" i="5"/>
  <c r="O27" i="5"/>
  <c r="N27" i="5"/>
  <c r="M27" i="5"/>
  <c r="L27" i="5"/>
  <c r="K27" i="5"/>
  <c r="J27" i="5"/>
  <c r="I27" i="5"/>
  <c r="H27" i="5"/>
  <c r="G27" i="5"/>
  <c r="F27" i="5"/>
  <c r="E27" i="5"/>
  <c r="P26" i="5"/>
  <c r="O26" i="5"/>
  <c r="N26" i="5"/>
  <c r="M26" i="5"/>
  <c r="L26" i="5"/>
  <c r="K26" i="5"/>
  <c r="J26" i="5"/>
  <c r="I26" i="5"/>
  <c r="H26" i="5"/>
  <c r="G26" i="5"/>
  <c r="F26" i="5"/>
  <c r="E26" i="5"/>
  <c r="P22" i="5"/>
  <c r="O22" i="5"/>
  <c r="N22" i="5"/>
  <c r="M22" i="5"/>
  <c r="L22" i="5"/>
  <c r="K22" i="5"/>
  <c r="J22" i="5"/>
  <c r="I22" i="5"/>
  <c r="H22" i="5"/>
  <c r="G22" i="5"/>
  <c r="F22" i="5"/>
  <c r="E22" i="5"/>
  <c r="P21" i="5"/>
  <c r="O21" i="5"/>
  <c r="N21" i="5"/>
  <c r="M21" i="5"/>
  <c r="L21" i="5"/>
  <c r="K21" i="5"/>
  <c r="J21" i="5"/>
  <c r="I21" i="5"/>
  <c r="H21" i="5"/>
  <c r="G21" i="5"/>
  <c r="F21" i="5"/>
  <c r="E21" i="5"/>
  <c r="P20" i="5"/>
  <c r="O20" i="5"/>
  <c r="N20" i="5"/>
  <c r="M20" i="5"/>
  <c r="L20" i="5"/>
  <c r="K20" i="5"/>
  <c r="J20" i="5"/>
  <c r="I20" i="5"/>
  <c r="H20" i="5"/>
  <c r="G20" i="5"/>
  <c r="F20" i="5"/>
  <c r="E20" i="5"/>
  <c r="P19" i="5"/>
  <c r="O19" i="5"/>
  <c r="N19" i="5"/>
  <c r="M19" i="5"/>
  <c r="L19" i="5"/>
  <c r="K19" i="5"/>
  <c r="J19" i="5"/>
  <c r="I19" i="5"/>
  <c r="H19" i="5"/>
  <c r="G19" i="5"/>
  <c r="F19" i="5"/>
  <c r="E19" i="5"/>
  <c r="P18" i="5"/>
  <c r="O18" i="5"/>
  <c r="N18" i="5"/>
  <c r="M18" i="5"/>
  <c r="L18" i="5"/>
  <c r="K18" i="5"/>
  <c r="J18" i="5"/>
  <c r="I18" i="5"/>
  <c r="H18" i="5"/>
  <c r="G18" i="5"/>
  <c r="F18" i="5"/>
  <c r="E18" i="5"/>
  <c r="P17" i="5"/>
  <c r="O17" i="5"/>
  <c r="N17" i="5"/>
  <c r="M17" i="5"/>
  <c r="L17" i="5"/>
  <c r="K17" i="5"/>
  <c r="J17" i="5"/>
  <c r="I17" i="5"/>
  <c r="H17" i="5"/>
  <c r="G17" i="5"/>
  <c r="F17" i="5"/>
  <c r="E17" i="5"/>
  <c r="P16" i="5"/>
  <c r="O16" i="5"/>
  <c r="N16" i="5"/>
  <c r="M16" i="5"/>
  <c r="L16" i="5"/>
  <c r="K16" i="5"/>
  <c r="J16" i="5"/>
  <c r="I16" i="5"/>
  <c r="H16" i="5"/>
  <c r="G16" i="5"/>
  <c r="F16" i="5"/>
  <c r="E16" i="5"/>
  <c r="P15" i="5"/>
  <c r="O15" i="5"/>
  <c r="N15" i="5"/>
  <c r="M15" i="5"/>
  <c r="L15" i="5"/>
  <c r="K15" i="5"/>
  <c r="J15" i="5"/>
  <c r="I15" i="5"/>
  <c r="H15" i="5"/>
  <c r="G15" i="5"/>
  <c r="F15" i="5"/>
  <c r="E15" i="5"/>
  <c r="P14" i="5"/>
  <c r="O14" i="5"/>
  <c r="N14" i="5"/>
  <c r="M14" i="5"/>
  <c r="L14" i="5"/>
  <c r="K14" i="5"/>
  <c r="J14" i="5"/>
  <c r="I14" i="5"/>
  <c r="H14" i="5"/>
  <c r="G14" i="5"/>
  <c r="F14" i="5"/>
  <c r="E14" i="5"/>
  <c r="P13" i="5"/>
  <c r="O13" i="5"/>
  <c r="N13" i="5"/>
  <c r="M13" i="5"/>
  <c r="L13" i="5"/>
  <c r="K13" i="5"/>
  <c r="J13" i="5"/>
  <c r="I13" i="5"/>
  <c r="H13" i="5"/>
  <c r="G13" i="5"/>
  <c r="F13" i="5"/>
  <c r="E13" i="5"/>
  <c r="P12" i="5"/>
  <c r="O12" i="5"/>
  <c r="N12" i="5"/>
  <c r="M12" i="5"/>
  <c r="L12" i="5"/>
  <c r="K12" i="5"/>
  <c r="J12" i="5"/>
  <c r="I12" i="5"/>
  <c r="H12" i="5"/>
  <c r="G12" i="5"/>
  <c r="F12" i="5"/>
  <c r="E12" i="5"/>
  <c r="AC92" i="4"/>
  <c r="AB92" i="4"/>
  <c r="AA92" i="4"/>
  <c r="P92" i="4"/>
  <c r="O92" i="4"/>
  <c r="N92" i="4"/>
  <c r="AC145" i="4"/>
  <c r="AB145" i="4"/>
  <c r="AA145" i="4"/>
  <c r="Z145" i="4"/>
  <c r="Y145" i="4"/>
  <c r="X145" i="4"/>
  <c r="W145" i="4"/>
  <c r="V145" i="4"/>
  <c r="U145" i="4"/>
  <c r="T145" i="4"/>
  <c r="S145" i="4"/>
  <c r="R145" i="4"/>
  <c r="AC144" i="4"/>
  <c r="AB144" i="4"/>
  <c r="AA144" i="4"/>
  <c r="Z144" i="4"/>
  <c r="Y144" i="4"/>
  <c r="X144" i="4"/>
  <c r="W144" i="4"/>
  <c r="V144" i="4"/>
  <c r="U144" i="4"/>
  <c r="T144" i="4"/>
  <c r="S144" i="4"/>
  <c r="R144" i="4"/>
  <c r="AC143" i="4"/>
  <c r="AB143" i="4"/>
  <c r="AA143" i="4"/>
  <c r="Z143" i="4"/>
  <c r="Y143" i="4"/>
  <c r="X143" i="4"/>
  <c r="W143" i="4"/>
  <c r="V143" i="4"/>
  <c r="U143" i="4"/>
  <c r="T143" i="4"/>
  <c r="S143" i="4"/>
  <c r="R143" i="4"/>
  <c r="AC142" i="4"/>
  <c r="AB142" i="4"/>
  <c r="AA142" i="4"/>
  <c r="Z142" i="4"/>
  <c r="Y142" i="4"/>
  <c r="X142" i="4"/>
  <c r="W142" i="4"/>
  <c r="V142" i="4"/>
  <c r="U142" i="4"/>
  <c r="T142" i="4"/>
  <c r="S142" i="4"/>
  <c r="R142" i="4"/>
  <c r="AC141" i="4"/>
  <c r="AB141" i="4"/>
  <c r="AA141" i="4"/>
  <c r="Z141" i="4"/>
  <c r="Y141" i="4"/>
  <c r="X141" i="4"/>
  <c r="W141" i="4"/>
  <c r="V141" i="4"/>
  <c r="U141" i="4"/>
  <c r="T141" i="4"/>
  <c r="S141" i="4"/>
  <c r="R141" i="4"/>
  <c r="AC140" i="4"/>
  <c r="AB140" i="4"/>
  <c r="AA140" i="4"/>
  <c r="Z140" i="4"/>
  <c r="Y140" i="4"/>
  <c r="X140" i="4"/>
  <c r="W140" i="4"/>
  <c r="V140" i="4"/>
  <c r="U140" i="4"/>
  <c r="T140" i="4"/>
  <c r="S140" i="4"/>
  <c r="R140" i="4"/>
  <c r="AC139" i="4"/>
  <c r="AB139" i="4"/>
  <c r="AA139" i="4"/>
  <c r="Z139" i="4"/>
  <c r="Y139" i="4"/>
  <c r="X139" i="4"/>
  <c r="W139" i="4"/>
  <c r="V139" i="4"/>
  <c r="U139" i="4"/>
  <c r="T139" i="4"/>
  <c r="S139" i="4"/>
  <c r="R139" i="4"/>
  <c r="AC134" i="4"/>
  <c r="AB134" i="4"/>
  <c r="AA134" i="4"/>
  <c r="Z134" i="4"/>
  <c r="Y134" i="4"/>
  <c r="X134" i="4"/>
  <c r="W134" i="4"/>
  <c r="V134" i="4"/>
  <c r="U134" i="4"/>
  <c r="T134" i="4"/>
  <c r="S134" i="4"/>
  <c r="R134" i="4"/>
  <c r="AC132" i="4"/>
  <c r="AB132" i="4"/>
  <c r="AA132" i="4"/>
  <c r="Z132" i="4"/>
  <c r="Y132" i="4"/>
  <c r="X132" i="4"/>
  <c r="W132" i="4"/>
  <c r="V132" i="4"/>
  <c r="U132" i="4"/>
  <c r="T132" i="4"/>
  <c r="S132" i="4"/>
  <c r="R132" i="4"/>
  <c r="AC131" i="4"/>
  <c r="AB131" i="4"/>
  <c r="AA131" i="4"/>
  <c r="Z131" i="4"/>
  <c r="Y131" i="4"/>
  <c r="X131" i="4"/>
  <c r="W131" i="4"/>
  <c r="V131" i="4"/>
  <c r="U131" i="4"/>
  <c r="T131" i="4"/>
  <c r="S131" i="4"/>
  <c r="R131" i="4"/>
  <c r="AC130" i="4"/>
  <c r="AB130" i="4"/>
  <c r="AA130" i="4"/>
  <c r="Z130" i="4"/>
  <c r="Y130" i="4"/>
  <c r="X130" i="4"/>
  <c r="W130" i="4"/>
  <c r="V130" i="4"/>
  <c r="U130" i="4"/>
  <c r="T130" i="4"/>
  <c r="S130" i="4"/>
  <c r="R130" i="4"/>
  <c r="AC129" i="4"/>
  <c r="AB129" i="4"/>
  <c r="AA129" i="4"/>
  <c r="Z129" i="4"/>
  <c r="Y129" i="4"/>
  <c r="X129" i="4"/>
  <c r="W129" i="4"/>
  <c r="V129" i="4"/>
  <c r="U129" i="4"/>
  <c r="T129" i="4"/>
  <c r="S129" i="4"/>
  <c r="R129" i="4"/>
  <c r="AC128" i="4"/>
  <c r="AB128" i="4"/>
  <c r="AA128" i="4"/>
  <c r="Z128" i="4"/>
  <c r="Y128" i="4"/>
  <c r="X128" i="4"/>
  <c r="W128" i="4"/>
  <c r="V128" i="4"/>
  <c r="U128" i="4"/>
  <c r="T128" i="4"/>
  <c r="S128" i="4"/>
  <c r="R128" i="4"/>
  <c r="AC127" i="4"/>
  <c r="AB127" i="4"/>
  <c r="AA127" i="4"/>
  <c r="Z127" i="4"/>
  <c r="Y127" i="4"/>
  <c r="X127" i="4"/>
  <c r="W127" i="4"/>
  <c r="V127" i="4"/>
  <c r="U127" i="4"/>
  <c r="T127" i="4"/>
  <c r="S127" i="4"/>
  <c r="R127" i="4"/>
  <c r="AC126" i="4"/>
  <c r="AB126" i="4"/>
  <c r="AA126" i="4"/>
  <c r="Z126" i="4"/>
  <c r="Y126" i="4"/>
  <c r="X126" i="4"/>
  <c r="W126" i="4"/>
  <c r="V126" i="4"/>
  <c r="U126" i="4"/>
  <c r="T126" i="4"/>
  <c r="S126" i="4"/>
  <c r="R126" i="4"/>
  <c r="AC125" i="4"/>
  <c r="AB125" i="4"/>
  <c r="AA125" i="4"/>
  <c r="Z125" i="4"/>
  <c r="Y125" i="4"/>
  <c r="X125" i="4"/>
  <c r="W125" i="4"/>
  <c r="V125" i="4"/>
  <c r="U125" i="4"/>
  <c r="T125" i="4"/>
  <c r="S125" i="4"/>
  <c r="R125" i="4"/>
  <c r="AC124" i="4"/>
  <c r="AB124" i="4"/>
  <c r="AA124" i="4"/>
  <c r="Z124" i="4"/>
  <c r="Y124" i="4"/>
  <c r="X124" i="4"/>
  <c r="W124" i="4"/>
  <c r="V124" i="4"/>
  <c r="U124" i="4"/>
  <c r="T124" i="4"/>
  <c r="S124" i="4"/>
  <c r="R124" i="4"/>
  <c r="AC123" i="4"/>
  <c r="AB123" i="4"/>
  <c r="AA123" i="4"/>
  <c r="Z123" i="4"/>
  <c r="Y123" i="4"/>
  <c r="X123" i="4"/>
  <c r="W123" i="4"/>
  <c r="V123" i="4"/>
  <c r="U123" i="4"/>
  <c r="T123" i="4"/>
  <c r="S123" i="4"/>
  <c r="R123" i="4"/>
  <c r="AC122" i="4"/>
  <c r="AB122" i="4"/>
  <c r="AA122" i="4"/>
  <c r="Z122" i="4"/>
  <c r="Y122" i="4"/>
  <c r="X122" i="4"/>
  <c r="W122" i="4"/>
  <c r="V122" i="4"/>
  <c r="U122" i="4"/>
  <c r="T122" i="4"/>
  <c r="S122" i="4"/>
  <c r="R122" i="4"/>
  <c r="AC121" i="4"/>
  <c r="AB121" i="4"/>
  <c r="AA121" i="4"/>
  <c r="Z121" i="4"/>
  <c r="Y121" i="4"/>
  <c r="X121" i="4"/>
  <c r="W121" i="4"/>
  <c r="V121" i="4"/>
  <c r="U121" i="4"/>
  <c r="T121" i="4"/>
  <c r="S121" i="4"/>
  <c r="R121" i="4"/>
  <c r="AC120" i="4"/>
  <c r="AB120" i="4"/>
  <c r="AA120" i="4"/>
  <c r="Z120" i="4"/>
  <c r="Y120" i="4"/>
  <c r="X120" i="4"/>
  <c r="W120" i="4"/>
  <c r="V120" i="4"/>
  <c r="U120" i="4"/>
  <c r="T120" i="4"/>
  <c r="S120" i="4"/>
  <c r="R120" i="4"/>
  <c r="AC118" i="4"/>
  <c r="AB118" i="4"/>
  <c r="AA118" i="4"/>
  <c r="Z118" i="4"/>
  <c r="Y118" i="4"/>
  <c r="X118" i="4"/>
  <c r="W118" i="4"/>
  <c r="V118" i="4"/>
  <c r="U118" i="4"/>
  <c r="T118" i="4"/>
  <c r="S118" i="4"/>
  <c r="R118" i="4"/>
  <c r="AC117" i="4"/>
  <c r="AB117" i="4"/>
  <c r="AA117" i="4"/>
  <c r="Z117" i="4"/>
  <c r="Y117" i="4"/>
  <c r="X117" i="4"/>
  <c r="W117" i="4"/>
  <c r="V117" i="4"/>
  <c r="U117" i="4"/>
  <c r="T117" i="4"/>
  <c r="S117" i="4"/>
  <c r="R117" i="4"/>
  <c r="AC116" i="4"/>
  <c r="AB116" i="4"/>
  <c r="AA116" i="4"/>
  <c r="Z116" i="4"/>
  <c r="Y116" i="4"/>
  <c r="X116" i="4"/>
  <c r="W116" i="4"/>
  <c r="V116" i="4"/>
  <c r="U116" i="4"/>
  <c r="T116" i="4"/>
  <c r="S116" i="4"/>
  <c r="R116" i="4"/>
  <c r="AC115" i="4"/>
  <c r="AB115" i="4"/>
  <c r="AA115" i="4"/>
  <c r="Z115" i="4"/>
  <c r="Y115" i="4"/>
  <c r="X115" i="4"/>
  <c r="W115" i="4"/>
  <c r="V115" i="4"/>
  <c r="U115" i="4"/>
  <c r="T115" i="4"/>
  <c r="S115" i="4"/>
  <c r="R115" i="4"/>
  <c r="AC114" i="4"/>
  <c r="AB114" i="4"/>
  <c r="AA114" i="4"/>
  <c r="Z114" i="4"/>
  <c r="Y114" i="4"/>
  <c r="X114" i="4"/>
  <c r="W114" i="4"/>
  <c r="V114" i="4"/>
  <c r="U114" i="4"/>
  <c r="T114" i="4"/>
  <c r="S114" i="4"/>
  <c r="R114" i="4"/>
  <c r="AC113" i="4"/>
  <c r="AB113" i="4"/>
  <c r="AA113" i="4"/>
  <c r="Z113" i="4"/>
  <c r="Y113" i="4"/>
  <c r="X113" i="4"/>
  <c r="W113" i="4"/>
  <c r="V113" i="4"/>
  <c r="U113" i="4"/>
  <c r="T113" i="4"/>
  <c r="S113" i="4"/>
  <c r="R113" i="4"/>
  <c r="AC112" i="4"/>
  <c r="AB112" i="4"/>
  <c r="AA112" i="4"/>
  <c r="Z112" i="4"/>
  <c r="Y112" i="4"/>
  <c r="X112" i="4"/>
  <c r="W112" i="4"/>
  <c r="V112" i="4"/>
  <c r="U112" i="4"/>
  <c r="T112" i="4"/>
  <c r="S112" i="4"/>
  <c r="R112" i="4"/>
  <c r="AC111" i="4"/>
  <c r="AB111" i="4"/>
  <c r="AA111" i="4"/>
  <c r="Z111" i="4"/>
  <c r="Y111" i="4"/>
  <c r="X111" i="4"/>
  <c r="W111" i="4"/>
  <c r="V111" i="4"/>
  <c r="U111" i="4"/>
  <c r="T111" i="4"/>
  <c r="S111" i="4"/>
  <c r="R111" i="4"/>
  <c r="AC110" i="4"/>
  <c r="AB110" i="4"/>
  <c r="AA110" i="4"/>
  <c r="Z110" i="4"/>
  <c r="Y110" i="4"/>
  <c r="X110" i="4"/>
  <c r="W110" i="4"/>
  <c r="V110" i="4"/>
  <c r="U110" i="4"/>
  <c r="T110" i="4"/>
  <c r="S110" i="4"/>
  <c r="R110" i="4"/>
  <c r="AC108" i="4"/>
  <c r="AB108" i="4"/>
  <c r="AA108" i="4"/>
  <c r="Z108" i="4"/>
  <c r="Y108" i="4"/>
  <c r="X108" i="4"/>
  <c r="W108" i="4"/>
  <c r="V108" i="4"/>
  <c r="U108" i="4"/>
  <c r="T108" i="4"/>
  <c r="S108" i="4"/>
  <c r="R108" i="4"/>
  <c r="AC107" i="4"/>
  <c r="AB107" i="4"/>
  <c r="AA107" i="4"/>
  <c r="Z107" i="4"/>
  <c r="Y107" i="4"/>
  <c r="X107" i="4"/>
  <c r="W107" i="4"/>
  <c r="V107" i="4"/>
  <c r="U107" i="4"/>
  <c r="T107" i="4"/>
  <c r="S107" i="4"/>
  <c r="R107" i="4"/>
  <c r="AC105" i="4"/>
  <c r="AB105" i="4"/>
  <c r="AA105" i="4"/>
  <c r="Z105" i="4"/>
  <c r="Y105" i="4"/>
  <c r="X105" i="4"/>
  <c r="W105" i="4"/>
  <c r="V105" i="4"/>
  <c r="U105" i="4"/>
  <c r="T105" i="4"/>
  <c r="S105" i="4"/>
  <c r="R105" i="4"/>
  <c r="AC104" i="4"/>
  <c r="AB104" i="4"/>
  <c r="AA104" i="4"/>
  <c r="Z104" i="4"/>
  <c r="Y104" i="4"/>
  <c r="X104" i="4"/>
  <c r="W104" i="4"/>
  <c r="V104" i="4"/>
  <c r="U104" i="4"/>
  <c r="T104" i="4"/>
  <c r="S104" i="4"/>
  <c r="R104" i="4"/>
  <c r="AC103" i="4"/>
  <c r="AB103" i="4"/>
  <c r="AA103" i="4"/>
  <c r="Z103" i="4"/>
  <c r="Y103" i="4"/>
  <c r="X103" i="4"/>
  <c r="W103" i="4"/>
  <c r="V103" i="4"/>
  <c r="U103" i="4"/>
  <c r="T103" i="4"/>
  <c r="S103" i="4"/>
  <c r="R103" i="4"/>
  <c r="AC102" i="4"/>
  <c r="AB102" i="4"/>
  <c r="AA102" i="4"/>
  <c r="Z102" i="4"/>
  <c r="Y102" i="4"/>
  <c r="X102" i="4"/>
  <c r="W102" i="4"/>
  <c r="V102" i="4"/>
  <c r="U102" i="4"/>
  <c r="T102" i="4"/>
  <c r="S102" i="4"/>
  <c r="R102" i="4"/>
  <c r="AC101" i="4"/>
  <c r="AB101" i="4"/>
  <c r="AA101" i="4"/>
  <c r="Z101" i="4"/>
  <c r="Y101" i="4"/>
  <c r="X101" i="4"/>
  <c r="W101" i="4"/>
  <c r="V101" i="4"/>
  <c r="U101" i="4"/>
  <c r="T101" i="4"/>
  <c r="S101" i="4"/>
  <c r="R101" i="4"/>
  <c r="AC100" i="4"/>
  <c r="AB100" i="4"/>
  <c r="AA100" i="4"/>
  <c r="Z100" i="4"/>
  <c r="Y100" i="4"/>
  <c r="X100" i="4"/>
  <c r="W100" i="4"/>
  <c r="V100" i="4"/>
  <c r="U100" i="4"/>
  <c r="T100" i="4"/>
  <c r="S100" i="4"/>
  <c r="R100" i="4"/>
  <c r="AC99" i="4"/>
  <c r="AB99" i="4"/>
  <c r="AA99" i="4"/>
  <c r="Z99" i="4"/>
  <c r="Y99" i="4"/>
  <c r="X99" i="4"/>
  <c r="W99" i="4"/>
  <c r="V99" i="4"/>
  <c r="U99" i="4"/>
  <c r="T99" i="4"/>
  <c r="S99" i="4"/>
  <c r="R99" i="4"/>
  <c r="AC98" i="4"/>
  <c r="AB98" i="4"/>
  <c r="AA98" i="4"/>
  <c r="Z98" i="4"/>
  <c r="Y98" i="4"/>
  <c r="X98" i="4"/>
  <c r="W98" i="4"/>
  <c r="V98" i="4"/>
  <c r="U98" i="4"/>
  <c r="T98" i="4"/>
  <c r="S98" i="4"/>
  <c r="R98" i="4"/>
  <c r="AC97" i="4"/>
  <c r="AB97" i="4"/>
  <c r="AA97" i="4"/>
  <c r="Z97" i="4"/>
  <c r="Y97" i="4"/>
  <c r="X97" i="4"/>
  <c r="W97" i="4"/>
  <c r="V97" i="4"/>
  <c r="U97" i="4"/>
  <c r="T97" i="4"/>
  <c r="S97" i="4"/>
  <c r="R97" i="4"/>
  <c r="AC96" i="4"/>
  <c r="AB96" i="4"/>
  <c r="AA96" i="4"/>
  <c r="Z96" i="4"/>
  <c r="Y96" i="4"/>
  <c r="X96" i="4"/>
  <c r="W96" i="4"/>
  <c r="V96" i="4"/>
  <c r="U96" i="4"/>
  <c r="T96" i="4"/>
  <c r="S96" i="4"/>
  <c r="R96" i="4"/>
  <c r="AC95" i="4"/>
  <c r="AB95" i="4"/>
  <c r="AA95" i="4"/>
  <c r="Z95" i="4"/>
  <c r="Y95" i="4"/>
  <c r="X95" i="4"/>
  <c r="W95" i="4"/>
  <c r="V95" i="4"/>
  <c r="U95" i="4"/>
  <c r="T95" i="4"/>
  <c r="S95" i="4"/>
  <c r="R95" i="4"/>
  <c r="AC94" i="4"/>
  <c r="AB94" i="4"/>
  <c r="AA94" i="4"/>
  <c r="Z94" i="4"/>
  <c r="Y94" i="4"/>
  <c r="X94" i="4"/>
  <c r="W94" i="4"/>
  <c r="V94" i="4"/>
  <c r="U94" i="4"/>
  <c r="T94" i="4"/>
  <c r="S94" i="4"/>
  <c r="R94" i="4"/>
  <c r="AC93" i="4"/>
  <c r="AB93" i="4"/>
  <c r="AA93" i="4"/>
  <c r="Z93" i="4"/>
  <c r="Y93" i="4"/>
  <c r="X93" i="4"/>
  <c r="W93" i="4"/>
  <c r="V93" i="4"/>
  <c r="U93" i="4"/>
  <c r="T93" i="4"/>
  <c r="S93" i="4"/>
  <c r="R93" i="4"/>
  <c r="Z92" i="4"/>
  <c r="Y92" i="4"/>
  <c r="X92" i="4"/>
  <c r="W92" i="4"/>
  <c r="V92" i="4"/>
  <c r="U92" i="4"/>
  <c r="T92" i="4"/>
  <c r="S92" i="4"/>
  <c r="R92" i="4"/>
  <c r="AC91" i="4"/>
  <c r="AB91" i="4"/>
  <c r="AA91" i="4"/>
  <c r="Z91" i="4"/>
  <c r="Y91" i="4"/>
  <c r="X91" i="4"/>
  <c r="W91" i="4"/>
  <c r="V91" i="4"/>
  <c r="U91" i="4"/>
  <c r="T91" i="4"/>
  <c r="S91" i="4"/>
  <c r="R91" i="4"/>
  <c r="AC90" i="4"/>
  <c r="AB90" i="4"/>
  <c r="AA90" i="4"/>
  <c r="Z90" i="4"/>
  <c r="Y90" i="4"/>
  <c r="X90" i="4"/>
  <c r="W90" i="4"/>
  <c r="V90" i="4"/>
  <c r="U90" i="4"/>
  <c r="T90" i="4"/>
  <c r="S90" i="4"/>
  <c r="R90" i="4"/>
  <c r="AC88" i="4"/>
  <c r="AB88" i="4"/>
  <c r="AA88" i="4"/>
  <c r="Z88" i="4"/>
  <c r="Y88" i="4"/>
  <c r="X88" i="4"/>
  <c r="W88" i="4"/>
  <c r="V88" i="4"/>
  <c r="U88" i="4"/>
  <c r="T88" i="4"/>
  <c r="S88" i="4"/>
  <c r="R88" i="4"/>
  <c r="AC87" i="4"/>
  <c r="AB87" i="4"/>
  <c r="AA87" i="4"/>
  <c r="Z87" i="4"/>
  <c r="Y87" i="4"/>
  <c r="X87" i="4"/>
  <c r="W87" i="4"/>
  <c r="V87" i="4"/>
  <c r="U87" i="4"/>
  <c r="T87" i="4"/>
  <c r="S87" i="4"/>
  <c r="R87" i="4"/>
  <c r="AC86" i="4"/>
  <c r="AB86" i="4"/>
  <c r="AA86" i="4"/>
  <c r="Z86" i="4"/>
  <c r="Y86" i="4"/>
  <c r="X86" i="4"/>
  <c r="W86" i="4"/>
  <c r="V86" i="4"/>
  <c r="U86" i="4"/>
  <c r="T86" i="4"/>
  <c r="S86" i="4"/>
  <c r="R86" i="4"/>
  <c r="AC85" i="4"/>
  <c r="AB85" i="4"/>
  <c r="AA85" i="4"/>
  <c r="Z85" i="4"/>
  <c r="Y85" i="4"/>
  <c r="X85" i="4"/>
  <c r="W85" i="4"/>
  <c r="V85" i="4"/>
  <c r="U85" i="4"/>
  <c r="T85" i="4"/>
  <c r="S85" i="4"/>
  <c r="R85" i="4"/>
  <c r="AC84" i="4"/>
  <c r="AB84" i="4"/>
  <c r="AA84" i="4"/>
  <c r="Z84" i="4"/>
  <c r="Y84" i="4"/>
  <c r="X84" i="4"/>
  <c r="W84" i="4"/>
  <c r="V84" i="4"/>
  <c r="U84" i="4"/>
  <c r="T84" i="4"/>
  <c r="S84" i="4"/>
  <c r="R84" i="4"/>
  <c r="AC83" i="4"/>
  <c r="AB83" i="4"/>
  <c r="AA83" i="4"/>
  <c r="Z83" i="4"/>
  <c r="Y83" i="4"/>
  <c r="X83" i="4"/>
  <c r="W83" i="4"/>
  <c r="V83" i="4"/>
  <c r="U83" i="4"/>
  <c r="T83" i="4"/>
  <c r="S83" i="4"/>
  <c r="R83" i="4"/>
  <c r="AC82" i="4"/>
  <c r="AB82" i="4"/>
  <c r="AA82" i="4"/>
  <c r="Z82" i="4"/>
  <c r="Y82" i="4"/>
  <c r="X82" i="4"/>
  <c r="W82" i="4"/>
  <c r="V82" i="4"/>
  <c r="U82" i="4"/>
  <c r="T82" i="4"/>
  <c r="S82" i="4"/>
  <c r="R82" i="4"/>
  <c r="AC81" i="4"/>
  <c r="AB81" i="4"/>
  <c r="AA81" i="4"/>
  <c r="Z81" i="4"/>
  <c r="Y81" i="4"/>
  <c r="X81" i="4"/>
  <c r="W81" i="4"/>
  <c r="V81" i="4"/>
  <c r="U81" i="4"/>
  <c r="T81" i="4"/>
  <c r="S81" i="4"/>
  <c r="R81" i="4"/>
  <c r="AC80" i="4"/>
  <c r="AB80" i="4"/>
  <c r="AA80" i="4"/>
  <c r="Z80" i="4"/>
  <c r="Y80" i="4"/>
  <c r="X80" i="4"/>
  <c r="W80" i="4"/>
  <c r="V80" i="4"/>
  <c r="U80" i="4"/>
  <c r="T80" i="4"/>
  <c r="S80" i="4"/>
  <c r="R80" i="4"/>
  <c r="AC79" i="4"/>
  <c r="AB79" i="4"/>
  <c r="AA79" i="4"/>
  <c r="Z79" i="4"/>
  <c r="Y79" i="4"/>
  <c r="X79" i="4"/>
  <c r="W79" i="4"/>
  <c r="V79" i="4"/>
  <c r="U79" i="4"/>
  <c r="T79" i="4"/>
  <c r="S79" i="4"/>
  <c r="R79" i="4"/>
  <c r="AC77" i="4"/>
  <c r="AB77" i="4"/>
  <c r="AA77" i="4"/>
  <c r="Z77" i="4"/>
  <c r="Y77" i="4"/>
  <c r="X77" i="4"/>
  <c r="W77" i="4"/>
  <c r="V77" i="4"/>
  <c r="U77" i="4"/>
  <c r="T77" i="4"/>
  <c r="S77" i="4"/>
  <c r="R77" i="4"/>
  <c r="AC76" i="4"/>
  <c r="AB76" i="4"/>
  <c r="AA76" i="4"/>
  <c r="Z76" i="4"/>
  <c r="Y76" i="4"/>
  <c r="X76" i="4"/>
  <c r="W76" i="4"/>
  <c r="V76" i="4"/>
  <c r="U76" i="4"/>
  <c r="T76" i="4"/>
  <c r="S76" i="4"/>
  <c r="R76" i="4"/>
  <c r="AC75" i="4"/>
  <c r="AB75" i="4"/>
  <c r="AA75" i="4"/>
  <c r="Z75" i="4"/>
  <c r="Y75" i="4"/>
  <c r="X75" i="4"/>
  <c r="W75" i="4"/>
  <c r="V75" i="4"/>
  <c r="U75" i="4"/>
  <c r="T75" i="4"/>
  <c r="S75" i="4"/>
  <c r="R75" i="4"/>
  <c r="AC74" i="4"/>
  <c r="AB74" i="4"/>
  <c r="AA74" i="4"/>
  <c r="Z74" i="4"/>
  <c r="Y74" i="4"/>
  <c r="X74" i="4"/>
  <c r="W74" i="4"/>
  <c r="V74" i="4"/>
  <c r="U74" i="4"/>
  <c r="T74" i="4"/>
  <c r="S74" i="4"/>
  <c r="R74" i="4"/>
  <c r="AC73" i="4"/>
  <c r="AB73" i="4"/>
  <c r="AA73" i="4"/>
  <c r="Z73" i="4"/>
  <c r="Y73" i="4"/>
  <c r="X73" i="4"/>
  <c r="W73" i="4"/>
  <c r="V73" i="4"/>
  <c r="U73" i="4"/>
  <c r="T73" i="4"/>
  <c r="S73" i="4"/>
  <c r="R73" i="4"/>
  <c r="AC68" i="4"/>
  <c r="AB68" i="4"/>
  <c r="AA68" i="4"/>
  <c r="Z68" i="4"/>
  <c r="Y68" i="4"/>
  <c r="X68" i="4"/>
  <c r="W68" i="4"/>
  <c r="V68" i="4"/>
  <c r="U68" i="4"/>
  <c r="T68" i="4"/>
  <c r="S68" i="4"/>
  <c r="R68" i="4"/>
  <c r="AC67" i="4"/>
  <c r="AB67" i="4"/>
  <c r="AA67" i="4"/>
  <c r="Z67" i="4"/>
  <c r="Y67" i="4"/>
  <c r="X67" i="4"/>
  <c r="W67" i="4"/>
  <c r="V67" i="4"/>
  <c r="U67" i="4"/>
  <c r="T67" i="4"/>
  <c r="S67" i="4"/>
  <c r="R67" i="4"/>
  <c r="AC66" i="4"/>
  <c r="AB66" i="4"/>
  <c r="AA66" i="4"/>
  <c r="Z66" i="4"/>
  <c r="Y66" i="4"/>
  <c r="X66" i="4"/>
  <c r="W66" i="4"/>
  <c r="V66" i="4"/>
  <c r="U66" i="4"/>
  <c r="T66" i="4"/>
  <c r="S66" i="4"/>
  <c r="R66" i="4"/>
  <c r="AC63" i="4"/>
  <c r="AB63" i="4"/>
  <c r="AA63" i="4"/>
  <c r="Z63" i="4"/>
  <c r="Y63" i="4"/>
  <c r="X63" i="4"/>
  <c r="W63" i="4"/>
  <c r="V63" i="4"/>
  <c r="U63" i="4"/>
  <c r="T63" i="4"/>
  <c r="S63" i="4"/>
  <c r="R63" i="4"/>
  <c r="AC62" i="4"/>
  <c r="AB62" i="4"/>
  <c r="AA62" i="4"/>
  <c r="Z62" i="4"/>
  <c r="Y62" i="4"/>
  <c r="X62" i="4"/>
  <c r="W62" i="4"/>
  <c r="V62" i="4"/>
  <c r="U62" i="4"/>
  <c r="T62" i="4"/>
  <c r="S62" i="4"/>
  <c r="R62" i="4"/>
  <c r="AC60" i="4"/>
  <c r="AB60" i="4"/>
  <c r="AA60" i="4"/>
  <c r="Z60" i="4"/>
  <c r="Y60" i="4"/>
  <c r="X60" i="4"/>
  <c r="W60" i="4"/>
  <c r="V60" i="4"/>
  <c r="U60" i="4"/>
  <c r="T60" i="4"/>
  <c r="S60" i="4"/>
  <c r="R60" i="4"/>
  <c r="AC59" i="4"/>
  <c r="AB59" i="4"/>
  <c r="AA59" i="4"/>
  <c r="Z59" i="4"/>
  <c r="Y59" i="4"/>
  <c r="X59" i="4"/>
  <c r="W59" i="4"/>
  <c r="V59" i="4"/>
  <c r="U59" i="4"/>
  <c r="T59" i="4"/>
  <c r="S59" i="4"/>
  <c r="R59" i="4"/>
  <c r="AC58" i="4"/>
  <c r="AB58" i="4"/>
  <c r="AA58" i="4"/>
  <c r="Z58" i="4"/>
  <c r="Y58" i="4"/>
  <c r="X58" i="4"/>
  <c r="W58" i="4"/>
  <c r="V58" i="4"/>
  <c r="U58" i="4"/>
  <c r="T58" i="4"/>
  <c r="S58" i="4"/>
  <c r="R58" i="4"/>
  <c r="AC57" i="4"/>
  <c r="AB57" i="4"/>
  <c r="AA57" i="4"/>
  <c r="Z57" i="4"/>
  <c r="Y57" i="4"/>
  <c r="X57" i="4"/>
  <c r="W57" i="4"/>
  <c r="V57" i="4"/>
  <c r="U57" i="4"/>
  <c r="T57" i="4"/>
  <c r="S57" i="4"/>
  <c r="R57" i="4"/>
  <c r="AC56" i="4"/>
  <c r="AB56" i="4"/>
  <c r="AA56" i="4"/>
  <c r="Z56" i="4"/>
  <c r="Y56" i="4"/>
  <c r="X56" i="4"/>
  <c r="W56" i="4"/>
  <c r="V56" i="4"/>
  <c r="U56" i="4"/>
  <c r="T56" i="4"/>
  <c r="S56" i="4"/>
  <c r="R56" i="4"/>
  <c r="AC54" i="4"/>
  <c r="AB54" i="4"/>
  <c r="AA54" i="4"/>
  <c r="Z54" i="4"/>
  <c r="Y54" i="4"/>
  <c r="X54" i="4"/>
  <c r="W54" i="4"/>
  <c r="V54" i="4"/>
  <c r="U54" i="4"/>
  <c r="T54" i="4"/>
  <c r="S54" i="4"/>
  <c r="R54" i="4"/>
  <c r="AC53" i="4"/>
  <c r="AB53" i="4"/>
  <c r="AA53" i="4"/>
  <c r="Z53" i="4"/>
  <c r="Y53" i="4"/>
  <c r="X53" i="4"/>
  <c r="W53" i="4"/>
  <c r="V53" i="4"/>
  <c r="U53" i="4"/>
  <c r="T53" i="4"/>
  <c r="S53" i="4"/>
  <c r="R53" i="4"/>
  <c r="AC51" i="4"/>
  <c r="AB51" i="4"/>
  <c r="AA51" i="4"/>
  <c r="Z51" i="4"/>
  <c r="Y51" i="4"/>
  <c r="X51" i="4"/>
  <c r="W51" i="4"/>
  <c r="V51" i="4"/>
  <c r="U51" i="4"/>
  <c r="T51" i="4"/>
  <c r="S51" i="4"/>
  <c r="R51" i="4"/>
  <c r="AC50" i="4"/>
  <c r="AB50" i="4"/>
  <c r="AA50" i="4"/>
  <c r="Z50" i="4"/>
  <c r="Y50" i="4"/>
  <c r="X50" i="4"/>
  <c r="W50" i="4"/>
  <c r="V50" i="4"/>
  <c r="U50" i="4"/>
  <c r="T50" i="4"/>
  <c r="S50" i="4"/>
  <c r="R50" i="4"/>
  <c r="AC49" i="4"/>
  <c r="AB49" i="4"/>
  <c r="AA49" i="4"/>
  <c r="Z49" i="4"/>
  <c r="Y49" i="4"/>
  <c r="X49" i="4"/>
  <c r="W49" i="4"/>
  <c r="V49" i="4"/>
  <c r="U49" i="4"/>
  <c r="T49" i="4"/>
  <c r="S49" i="4"/>
  <c r="R49" i="4"/>
  <c r="AC48" i="4"/>
  <c r="AB48" i="4"/>
  <c r="AA48" i="4"/>
  <c r="Z48" i="4"/>
  <c r="Y48" i="4"/>
  <c r="X48" i="4"/>
  <c r="W48" i="4"/>
  <c r="V48" i="4"/>
  <c r="U48" i="4"/>
  <c r="T48" i="4"/>
  <c r="S48" i="4"/>
  <c r="R48" i="4"/>
  <c r="AC46" i="4"/>
  <c r="AB46" i="4"/>
  <c r="AA46" i="4"/>
  <c r="Z46" i="4"/>
  <c r="Y46" i="4"/>
  <c r="X46" i="4"/>
  <c r="W46" i="4"/>
  <c r="V46" i="4"/>
  <c r="U46" i="4"/>
  <c r="T46" i="4"/>
  <c r="S46" i="4"/>
  <c r="R46" i="4"/>
  <c r="AC45" i="4"/>
  <c r="AB45" i="4"/>
  <c r="AA45" i="4"/>
  <c r="Z45" i="4"/>
  <c r="Y45" i="4"/>
  <c r="X45" i="4"/>
  <c r="W45" i="4"/>
  <c r="V45" i="4"/>
  <c r="U45" i="4"/>
  <c r="T45" i="4"/>
  <c r="S45" i="4"/>
  <c r="R45" i="4"/>
  <c r="AC43" i="4"/>
  <c r="AB43" i="4"/>
  <c r="AA43" i="4"/>
  <c r="Z43" i="4"/>
  <c r="Y43" i="4"/>
  <c r="X43" i="4"/>
  <c r="W43" i="4"/>
  <c r="V43" i="4"/>
  <c r="U43" i="4"/>
  <c r="T43" i="4"/>
  <c r="S43" i="4"/>
  <c r="R43" i="4"/>
  <c r="AC42" i="4"/>
  <c r="AB42" i="4"/>
  <c r="AA42" i="4"/>
  <c r="Z42" i="4"/>
  <c r="Y42" i="4"/>
  <c r="X42" i="4"/>
  <c r="W42" i="4"/>
  <c r="V42" i="4"/>
  <c r="U42" i="4"/>
  <c r="T42" i="4"/>
  <c r="S42" i="4"/>
  <c r="R42" i="4"/>
  <c r="AC41" i="4"/>
  <c r="AB41" i="4"/>
  <c r="AA41" i="4"/>
  <c r="Z41" i="4"/>
  <c r="Y41" i="4"/>
  <c r="X41" i="4"/>
  <c r="W41" i="4"/>
  <c r="V41" i="4"/>
  <c r="U41" i="4"/>
  <c r="T41" i="4"/>
  <c r="S41" i="4"/>
  <c r="R41" i="4"/>
  <c r="AC39" i="4"/>
  <c r="AB39" i="4"/>
  <c r="AA39" i="4"/>
  <c r="Z39" i="4"/>
  <c r="Y39" i="4"/>
  <c r="X39" i="4"/>
  <c r="W39" i="4"/>
  <c r="V39" i="4"/>
  <c r="U39" i="4"/>
  <c r="T39" i="4"/>
  <c r="S39" i="4"/>
  <c r="R39" i="4"/>
  <c r="AC38" i="4"/>
  <c r="AB38" i="4"/>
  <c r="AA38" i="4"/>
  <c r="Z38" i="4"/>
  <c r="Y38" i="4"/>
  <c r="X38" i="4"/>
  <c r="W38" i="4"/>
  <c r="V38" i="4"/>
  <c r="U38" i="4"/>
  <c r="T38" i="4"/>
  <c r="S38" i="4"/>
  <c r="R38" i="4"/>
  <c r="AC37" i="4"/>
  <c r="AB37" i="4"/>
  <c r="AA37" i="4"/>
  <c r="Z37" i="4"/>
  <c r="Y37" i="4"/>
  <c r="X37" i="4"/>
  <c r="W37" i="4"/>
  <c r="V37" i="4"/>
  <c r="U37" i="4"/>
  <c r="T37" i="4"/>
  <c r="S37" i="4"/>
  <c r="R37" i="4"/>
  <c r="AC35" i="4"/>
  <c r="AB35" i="4"/>
  <c r="AA35" i="4"/>
  <c r="Z35" i="4"/>
  <c r="Y35" i="4"/>
  <c r="X35" i="4"/>
  <c r="W35" i="4"/>
  <c r="V35" i="4"/>
  <c r="U35" i="4"/>
  <c r="T35" i="4"/>
  <c r="S35" i="4"/>
  <c r="R35" i="4"/>
  <c r="AC34" i="4"/>
  <c r="AB34" i="4"/>
  <c r="AA34" i="4"/>
  <c r="Z34" i="4"/>
  <c r="Y34" i="4"/>
  <c r="X34" i="4"/>
  <c r="W34" i="4"/>
  <c r="V34" i="4"/>
  <c r="U34" i="4"/>
  <c r="T34" i="4"/>
  <c r="S34" i="4"/>
  <c r="R34" i="4"/>
  <c r="AC33" i="4"/>
  <c r="AB33" i="4"/>
  <c r="AA33" i="4"/>
  <c r="Z33" i="4"/>
  <c r="Y33" i="4"/>
  <c r="X33" i="4"/>
  <c r="W33" i="4"/>
  <c r="V33" i="4"/>
  <c r="U33" i="4"/>
  <c r="T33" i="4"/>
  <c r="S33" i="4"/>
  <c r="R33" i="4"/>
  <c r="AC32" i="4"/>
  <c r="AB32" i="4"/>
  <c r="AA32" i="4"/>
  <c r="Z32" i="4"/>
  <c r="Y32" i="4"/>
  <c r="X32" i="4"/>
  <c r="W32" i="4"/>
  <c r="V32" i="4"/>
  <c r="U32" i="4"/>
  <c r="T32" i="4"/>
  <c r="S32" i="4"/>
  <c r="R32" i="4"/>
  <c r="AC31" i="4"/>
  <c r="AB31" i="4"/>
  <c r="AA31" i="4"/>
  <c r="Z31" i="4"/>
  <c r="Y31" i="4"/>
  <c r="X31" i="4"/>
  <c r="W31" i="4"/>
  <c r="V31" i="4"/>
  <c r="U31" i="4"/>
  <c r="T31" i="4"/>
  <c r="S31" i="4"/>
  <c r="R31" i="4"/>
  <c r="AC30" i="4"/>
  <c r="AB30" i="4"/>
  <c r="AA30" i="4"/>
  <c r="Z30" i="4"/>
  <c r="Y30" i="4"/>
  <c r="X30" i="4"/>
  <c r="W30" i="4"/>
  <c r="V30" i="4"/>
  <c r="U30" i="4"/>
  <c r="T30" i="4"/>
  <c r="S30" i="4"/>
  <c r="R30" i="4"/>
  <c r="AC29" i="4"/>
  <c r="AB29" i="4"/>
  <c r="AA29" i="4"/>
  <c r="Z29" i="4"/>
  <c r="Y29" i="4"/>
  <c r="X29" i="4"/>
  <c r="W29" i="4"/>
  <c r="V29" i="4"/>
  <c r="U29" i="4"/>
  <c r="T29" i="4"/>
  <c r="S29" i="4"/>
  <c r="R29" i="4"/>
  <c r="AC28" i="4"/>
  <c r="AB28" i="4"/>
  <c r="AA28" i="4"/>
  <c r="Z28" i="4"/>
  <c r="Y28" i="4"/>
  <c r="X28" i="4"/>
  <c r="W28" i="4"/>
  <c r="V28" i="4"/>
  <c r="U28" i="4"/>
  <c r="T28" i="4"/>
  <c r="S28" i="4"/>
  <c r="R28" i="4"/>
  <c r="AC27" i="4"/>
  <c r="AB27" i="4"/>
  <c r="AA27" i="4"/>
  <c r="Z27" i="4"/>
  <c r="Y27" i="4"/>
  <c r="X27" i="4"/>
  <c r="W27" i="4"/>
  <c r="V27" i="4"/>
  <c r="U27" i="4"/>
  <c r="T27" i="4"/>
  <c r="S27" i="4"/>
  <c r="R27" i="4"/>
  <c r="AC26" i="4"/>
  <c r="AB26" i="4"/>
  <c r="AA26" i="4"/>
  <c r="Z26" i="4"/>
  <c r="Y26" i="4"/>
  <c r="X26" i="4"/>
  <c r="W26" i="4"/>
  <c r="V26" i="4"/>
  <c r="U26" i="4"/>
  <c r="T26" i="4"/>
  <c r="S26" i="4"/>
  <c r="R26" i="4"/>
  <c r="AC24" i="4"/>
  <c r="AB24" i="4"/>
  <c r="AA24" i="4"/>
  <c r="Z24" i="4"/>
  <c r="Y24" i="4"/>
  <c r="X24" i="4"/>
  <c r="W24" i="4"/>
  <c r="V24" i="4"/>
  <c r="U24" i="4"/>
  <c r="T24" i="4"/>
  <c r="S24" i="4"/>
  <c r="R24" i="4"/>
  <c r="AC23" i="4"/>
  <c r="AB23" i="4"/>
  <c r="AA23" i="4"/>
  <c r="Z23" i="4"/>
  <c r="Y23" i="4"/>
  <c r="X23" i="4"/>
  <c r="W23" i="4"/>
  <c r="V23" i="4"/>
  <c r="U23" i="4"/>
  <c r="T23" i="4"/>
  <c r="S23" i="4"/>
  <c r="R23" i="4"/>
  <c r="AC22" i="4"/>
  <c r="AB22" i="4"/>
  <c r="AA22" i="4"/>
  <c r="Z22" i="4"/>
  <c r="Y22" i="4"/>
  <c r="X22" i="4"/>
  <c r="W22" i="4"/>
  <c r="V22" i="4"/>
  <c r="U22" i="4"/>
  <c r="T22" i="4"/>
  <c r="S22" i="4"/>
  <c r="R22" i="4"/>
  <c r="AC21" i="4"/>
  <c r="AB21" i="4"/>
  <c r="AA21" i="4"/>
  <c r="Z21" i="4"/>
  <c r="Y21" i="4"/>
  <c r="X21" i="4"/>
  <c r="W21" i="4"/>
  <c r="V21" i="4"/>
  <c r="U21" i="4"/>
  <c r="T21" i="4"/>
  <c r="S21" i="4"/>
  <c r="R21" i="4"/>
  <c r="AC20" i="4"/>
  <c r="AB20" i="4"/>
  <c r="AA20" i="4"/>
  <c r="Z20" i="4"/>
  <c r="Y20" i="4"/>
  <c r="X20" i="4"/>
  <c r="W20" i="4"/>
  <c r="V20" i="4"/>
  <c r="U20" i="4"/>
  <c r="T20" i="4"/>
  <c r="S20" i="4"/>
  <c r="R20" i="4"/>
  <c r="AC19" i="4"/>
  <c r="AB19" i="4"/>
  <c r="AA19" i="4"/>
  <c r="Z19" i="4"/>
  <c r="Y19" i="4"/>
  <c r="X19" i="4"/>
  <c r="W19" i="4"/>
  <c r="V19" i="4"/>
  <c r="U19" i="4"/>
  <c r="T19" i="4"/>
  <c r="S19" i="4"/>
  <c r="R19" i="4"/>
  <c r="AC18" i="4"/>
  <c r="AB18" i="4"/>
  <c r="AA18" i="4"/>
  <c r="Z18" i="4"/>
  <c r="Y18" i="4"/>
  <c r="X18" i="4"/>
  <c r="W18" i="4"/>
  <c r="V18" i="4"/>
  <c r="U18" i="4"/>
  <c r="T18" i="4"/>
  <c r="S18" i="4"/>
  <c r="R18" i="4"/>
  <c r="AC17" i="4"/>
  <c r="AB17" i="4"/>
  <c r="AA17" i="4"/>
  <c r="Z17" i="4"/>
  <c r="Y17" i="4"/>
  <c r="X17" i="4"/>
  <c r="W17" i="4"/>
  <c r="V17" i="4"/>
  <c r="U17" i="4"/>
  <c r="T17" i="4"/>
  <c r="S17" i="4"/>
  <c r="R17" i="4"/>
  <c r="AC16" i="4"/>
  <c r="AB16" i="4"/>
  <c r="AA16" i="4"/>
  <c r="Z16" i="4"/>
  <c r="Y16" i="4"/>
  <c r="X16" i="4"/>
  <c r="W16" i="4"/>
  <c r="V16" i="4"/>
  <c r="U16" i="4"/>
  <c r="T16" i="4"/>
  <c r="S16" i="4"/>
  <c r="R16" i="4"/>
  <c r="AC15" i="4"/>
  <c r="AB15" i="4"/>
  <c r="AA15" i="4"/>
  <c r="Z15" i="4"/>
  <c r="Y15" i="4"/>
  <c r="X15" i="4"/>
  <c r="W15" i="4"/>
  <c r="V15" i="4"/>
  <c r="U15" i="4"/>
  <c r="T15" i="4"/>
  <c r="S15" i="4"/>
  <c r="R15" i="4"/>
  <c r="AC14" i="4"/>
  <c r="AB14" i="4"/>
  <c r="AA14" i="4"/>
  <c r="Z14" i="4"/>
  <c r="Y14" i="4"/>
  <c r="X14" i="4"/>
  <c r="W14" i="4"/>
  <c r="V14" i="4"/>
  <c r="U14" i="4"/>
  <c r="T14" i="4"/>
  <c r="S14" i="4"/>
  <c r="R14" i="4"/>
  <c r="AC13" i="4"/>
  <c r="AB13" i="4"/>
  <c r="AA13" i="4"/>
  <c r="Z13" i="4"/>
  <c r="Y13" i="4"/>
  <c r="X13" i="4"/>
  <c r="W13" i="4"/>
  <c r="V13" i="4"/>
  <c r="U13" i="4"/>
  <c r="T13" i="4"/>
  <c r="S13" i="4"/>
  <c r="R13" i="4"/>
  <c r="P145" i="4"/>
  <c r="O145" i="4"/>
  <c r="N145" i="4"/>
  <c r="M145" i="4"/>
  <c r="L145" i="4"/>
  <c r="K145" i="4"/>
  <c r="J145" i="4"/>
  <c r="I145" i="4"/>
  <c r="H145" i="4"/>
  <c r="G145" i="4"/>
  <c r="F145" i="4"/>
  <c r="E145" i="4"/>
  <c r="P144" i="4"/>
  <c r="O144" i="4"/>
  <c r="N144" i="4"/>
  <c r="M144" i="4"/>
  <c r="L144" i="4"/>
  <c r="K144" i="4"/>
  <c r="J144" i="4"/>
  <c r="I144" i="4"/>
  <c r="H144" i="4"/>
  <c r="G144" i="4"/>
  <c r="F144" i="4"/>
  <c r="E144" i="4"/>
  <c r="P143" i="4"/>
  <c r="O143" i="4"/>
  <c r="N143" i="4"/>
  <c r="M143" i="4"/>
  <c r="L143" i="4"/>
  <c r="K143" i="4"/>
  <c r="J143" i="4"/>
  <c r="I143" i="4"/>
  <c r="H143" i="4"/>
  <c r="G143" i="4"/>
  <c r="F143" i="4"/>
  <c r="E143" i="4"/>
  <c r="P142" i="4"/>
  <c r="O142" i="4"/>
  <c r="N142" i="4"/>
  <c r="M142" i="4"/>
  <c r="L142" i="4"/>
  <c r="K142" i="4"/>
  <c r="J142" i="4"/>
  <c r="I142" i="4"/>
  <c r="H142" i="4"/>
  <c r="G142" i="4"/>
  <c r="F142" i="4"/>
  <c r="E142" i="4"/>
  <c r="P141" i="4"/>
  <c r="O141" i="4"/>
  <c r="N141" i="4"/>
  <c r="M141" i="4"/>
  <c r="L141" i="4"/>
  <c r="K141" i="4"/>
  <c r="J141" i="4"/>
  <c r="I141" i="4"/>
  <c r="H141" i="4"/>
  <c r="G141" i="4"/>
  <c r="F141" i="4"/>
  <c r="E141" i="4"/>
  <c r="P140" i="4"/>
  <c r="O140" i="4"/>
  <c r="N140" i="4"/>
  <c r="M140" i="4"/>
  <c r="L140" i="4"/>
  <c r="K140" i="4"/>
  <c r="J140" i="4"/>
  <c r="I140" i="4"/>
  <c r="H140" i="4"/>
  <c r="G140" i="4"/>
  <c r="F140" i="4"/>
  <c r="E140" i="4"/>
  <c r="P139" i="4"/>
  <c r="O139" i="4"/>
  <c r="N139" i="4"/>
  <c r="M139" i="4"/>
  <c r="L139" i="4"/>
  <c r="K139" i="4"/>
  <c r="J139" i="4"/>
  <c r="I139" i="4"/>
  <c r="H139" i="4"/>
  <c r="G139" i="4"/>
  <c r="F139" i="4"/>
  <c r="E139" i="4"/>
  <c r="P134" i="4"/>
  <c r="O134" i="4"/>
  <c r="N134" i="4"/>
  <c r="M134" i="4"/>
  <c r="L134" i="4"/>
  <c r="K134" i="4"/>
  <c r="J134" i="4"/>
  <c r="I134" i="4"/>
  <c r="H134" i="4"/>
  <c r="G134" i="4"/>
  <c r="F134" i="4"/>
  <c r="E134" i="4"/>
  <c r="P132" i="4"/>
  <c r="O132" i="4"/>
  <c r="N132" i="4"/>
  <c r="M132" i="4"/>
  <c r="L132" i="4"/>
  <c r="K132" i="4"/>
  <c r="J132" i="4"/>
  <c r="I132" i="4"/>
  <c r="H132" i="4"/>
  <c r="G132" i="4"/>
  <c r="F132" i="4"/>
  <c r="E132" i="4"/>
  <c r="P131" i="4"/>
  <c r="O131" i="4"/>
  <c r="N131" i="4"/>
  <c r="M131" i="4"/>
  <c r="L131" i="4"/>
  <c r="K131" i="4"/>
  <c r="J131" i="4"/>
  <c r="I131" i="4"/>
  <c r="H131" i="4"/>
  <c r="G131" i="4"/>
  <c r="F131" i="4"/>
  <c r="E131" i="4"/>
  <c r="P130" i="4"/>
  <c r="O130" i="4"/>
  <c r="N130" i="4"/>
  <c r="M130" i="4"/>
  <c r="L130" i="4"/>
  <c r="K130" i="4"/>
  <c r="J130" i="4"/>
  <c r="I130" i="4"/>
  <c r="H130" i="4"/>
  <c r="G130" i="4"/>
  <c r="F130" i="4"/>
  <c r="E130" i="4"/>
  <c r="P129" i="4"/>
  <c r="O129" i="4"/>
  <c r="N129" i="4"/>
  <c r="M129" i="4"/>
  <c r="L129" i="4"/>
  <c r="K129" i="4"/>
  <c r="J129" i="4"/>
  <c r="I129" i="4"/>
  <c r="H129" i="4"/>
  <c r="G129" i="4"/>
  <c r="F129" i="4"/>
  <c r="E129" i="4"/>
  <c r="P128" i="4"/>
  <c r="O128" i="4"/>
  <c r="N128" i="4"/>
  <c r="M128" i="4"/>
  <c r="L128" i="4"/>
  <c r="K128" i="4"/>
  <c r="J128" i="4"/>
  <c r="I128" i="4"/>
  <c r="H128" i="4"/>
  <c r="G128" i="4"/>
  <c r="F128" i="4"/>
  <c r="E128" i="4"/>
  <c r="P127" i="4"/>
  <c r="O127" i="4"/>
  <c r="N127" i="4"/>
  <c r="M127" i="4"/>
  <c r="L127" i="4"/>
  <c r="K127" i="4"/>
  <c r="J127" i="4"/>
  <c r="I127" i="4"/>
  <c r="H127" i="4"/>
  <c r="G127" i="4"/>
  <c r="F127" i="4"/>
  <c r="E127" i="4"/>
  <c r="P126" i="4"/>
  <c r="O126" i="4"/>
  <c r="N126" i="4"/>
  <c r="M126" i="4"/>
  <c r="L126" i="4"/>
  <c r="K126" i="4"/>
  <c r="J126" i="4"/>
  <c r="I126" i="4"/>
  <c r="H126" i="4"/>
  <c r="G126" i="4"/>
  <c r="F126" i="4"/>
  <c r="E126" i="4"/>
  <c r="P125" i="4"/>
  <c r="O125" i="4"/>
  <c r="N125" i="4"/>
  <c r="M125" i="4"/>
  <c r="L125" i="4"/>
  <c r="K125" i="4"/>
  <c r="J125" i="4"/>
  <c r="I125" i="4"/>
  <c r="H125" i="4"/>
  <c r="G125" i="4"/>
  <c r="F125" i="4"/>
  <c r="E125" i="4"/>
  <c r="P124" i="4"/>
  <c r="O124" i="4"/>
  <c r="N124" i="4"/>
  <c r="M124" i="4"/>
  <c r="L124" i="4"/>
  <c r="K124" i="4"/>
  <c r="J124" i="4"/>
  <c r="I124" i="4"/>
  <c r="H124" i="4"/>
  <c r="G124" i="4"/>
  <c r="F124" i="4"/>
  <c r="E124" i="4"/>
  <c r="P123" i="4"/>
  <c r="O123" i="4"/>
  <c r="N123" i="4"/>
  <c r="M123" i="4"/>
  <c r="L123" i="4"/>
  <c r="K123" i="4"/>
  <c r="J123" i="4"/>
  <c r="I123" i="4"/>
  <c r="H123" i="4"/>
  <c r="G123" i="4"/>
  <c r="F123" i="4"/>
  <c r="E123" i="4"/>
  <c r="P122" i="4"/>
  <c r="O122" i="4"/>
  <c r="N122" i="4"/>
  <c r="M122" i="4"/>
  <c r="L122" i="4"/>
  <c r="K122" i="4"/>
  <c r="J122" i="4"/>
  <c r="I122" i="4"/>
  <c r="H122" i="4"/>
  <c r="G122" i="4"/>
  <c r="F122" i="4"/>
  <c r="E122" i="4"/>
  <c r="P121" i="4"/>
  <c r="O121" i="4"/>
  <c r="N121" i="4"/>
  <c r="M121" i="4"/>
  <c r="L121" i="4"/>
  <c r="K121" i="4"/>
  <c r="J121" i="4"/>
  <c r="I121" i="4"/>
  <c r="H121" i="4"/>
  <c r="G121" i="4"/>
  <c r="F121" i="4"/>
  <c r="E121" i="4"/>
  <c r="P120" i="4"/>
  <c r="O120" i="4"/>
  <c r="N120" i="4"/>
  <c r="M120" i="4"/>
  <c r="L120" i="4"/>
  <c r="K120" i="4"/>
  <c r="J120" i="4"/>
  <c r="I120" i="4"/>
  <c r="H120" i="4"/>
  <c r="G120" i="4"/>
  <c r="F120" i="4"/>
  <c r="E120" i="4"/>
  <c r="P118" i="4"/>
  <c r="O118" i="4"/>
  <c r="N118" i="4"/>
  <c r="M118" i="4"/>
  <c r="L118" i="4"/>
  <c r="K118" i="4"/>
  <c r="J118" i="4"/>
  <c r="I118" i="4"/>
  <c r="H118" i="4"/>
  <c r="G118" i="4"/>
  <c r="F118" i="4"/>
  <c r="E118" i="4"/>
  <c r="P117" i="4"/>
  <c r="O117" i="4"/>
  <c r="N117" i="4"/>
  <c r="M117" i="4"/>
  <c r="L117" i="4"/>
  <c r="K117" i="4"/>
  <c r="J117" i="4"/>
  <c r="I117" i="4"/>
  <c r="H117" i="4"/>
  <c r="G117" i="4"/>
  <c r="F117" i="4"/>
  <c r="E117" i="4"/>
  <c r="P116" i="4"/>
  <c r="O116" i="4"/>
  <c r="N116" i="4"/>
  <c r="M116" i="4"/>
  <c r="L116" i="4"/>
  <c r="K116" i="4"/>
  <c r="J116" i="4"/>
  <c r="I116" i="4"/>
  <c r="H116" i="4"/>
  <c r="G116" i="4"/>
  <c r="F116" i="4"/>
  <c r="E116" i="4"/>
  <c r="P115" i="4"/>
  <c r="O115" i="4"/>
  <c r="N115" i="4"/>
  <c r="M115" i="4"/>
  <c r="L115" i="4"/>
  <c r="K115" i="4"/>
  <c r="J115" i="4"/>
  <c r="I115" i="4"/>
  <c r="H115" i="4"/>
  <c r="G115" i="4"/>
  <c r="F115" i="4"/>
  <c r="E115" i="4"/>
  <c r="P114" i="4"/>
  <c r="O114" i="4"/>
  <c r="N114" i="4"/>
  <c r="M114" i="4"/>
  <c r="L114" i="4"/>
  <c r="K114" i="4"/>
  <c r="J114" i="4"/>
  <c r="I114" i="4"/>
  <c r="H114" i="4"/>
  <c r="G114" i="4"/>
  <c r="F114" i="4"/>
  <c r="E114" i="4"/>
  <c r="P113" i="4"/>
  <c r="O113" i="4"/>
  <c r="N113" i="4"/>
  <c r="M113" i="4"/>
  <c r="L113" i="4"/>
  <c r="K113" i="4"/>
  <c r="J113" i="4"/>
  <c r="I113" i="4"/>
  <c r="H113" i="4"/>
  <c r="G113" i="4"/>
  <c r="F113" i="4"/>
  <c r="E113" i="4"/>
  <c r="P112" i="4"/>
  <c r="O112" i="4"/>
  <c r="N112" i="4"/>
  <c r="M112" i="4"/>
  <c r="L112" i="4"/>
  <c r="K112" i="4"/>
  <c r="J112" i="4"/>
  <c r="I112" i="4"/>
  <c r="H112" i="4"/>
  <c r="G112" i="4"/>
  <c r="F112" i="4"/>
  <c r="E112" i="4"/>
  <c r="P111" i="4"/>
  <c r="O111" i="4"/>
  <c r="N111" i="4"/>
  <c r="M111" i="4"/>
  <c r="L111" i="4"/>
  <c r="K111" i="4"/>
  <c r="J111" i="4"/>
  <c r="I111" i="4"/>
  <c r="H111" i="4"/>
  <c r="G111" i="4"/>
  <c r="F111" i="4"/>
  <c r="E111" i="4"/>
  <c r="P110" i="4"/>
  <c r="O110" i="4"/>
  <c r="N110" i="4"/>
  <c r="M110" i="4"/>
  <c r="L110" i="4"/>
  <c r="K110" i="4"/>
  <c r="J110" i="4"/>
  <c r="I110" i="4"/>
  <c r="H110" i="4"/>
  <c r="G110" i="4"/>
  <c r="F110" i="4"/>
  <c r="E110" i="4"/>
  <c r="P108" i="4"/>
  <c r="O108" i="4"/>
  <c r="N108" i="4"/>
  <c r="M108" i="4"/>
  <c r="L108" i="4"/>
  <c r="K108" i="4"/>
  <c r="J108" i="4"/>
  <c r="I108" i="4"/>
  <c r="H108" i="4"/>
  <c r="G108" i="4"/>
  <c r="F108" i="4"/>
  <c r="E108" i="4"/>
  <c r="P107" i="4"/>
  <c r="O107" i="4"/>
  <c r="N107" i="4"/>
  <c r="M107" i="4"/>
  <c r="L107" i="4"/>
  <c r="K107" i="4"/>
  <c r="J107" i="4"/>
  <c r="I107" i="4"/>
  <c r="H107" i="4"/>
  <c r="G107" i="4"/>
  <c r="F107" i="4"/>
  <c r="E107" i="4"/>
  <c r="P105" i="4"/>
  <c r="O105" i="4"/>
  <c r="N105" i="4"/>
  <c r="M105" i="4"/>
  <c r="L105" i="4"/>
  <c r="K105" i="4"/>
  <c r="J105" i="4"/>
  <c r="I105" i="4"/>
  <c r="H105" i="4"/>
  <c r="G105" i="4"/>
  <c r="F105" i="4"/>
  <c r="E105" i="4"/>
  <c r="P104" i="4"/>
  <c r="O104" i="4"/>
  <c r="N104" i="4"/>
  <c r="M104" i="4"/>
  <c r="L104" i="4"/>
  <c r="K104" i="4"/>
  <c r="J104" i="4"/>
  <c r="I104" i="4"/>
  <c r="H104" i="4"/>
  <c r="G104" i="4"/>
  <c r="F104" i="4"/>
  <c r="E104" i="4"/>
  <c r="P103" i="4"/>
  <c r="O103" i="4"/>
  <c r="N103" i="4"/>
  <c r="M103" i="4"/>
  <c r="L103" i="4"/>
  <c r="K103" i="4"/>
  <c r="J103" i="4"/>
  <c r="I103" i="4"/>
  <c r="H103" i="4"/>
  <c r="G103" i="4"/>
  <c r="F103" i="4"/>
  <c r="E103" i="4"/>
  <c r="P102" i="4"/>
  <c r="O102" i="4"/>
  <c r="N102" i="4"/>
  <c r="M102" i="4"/>
  <c r="L102" i="4"/>
  <c r="K102" i="4"/>
  <c r="J102" i="4"/>
  <c r="I102" i="4"/>
  <c r="H102" i="4"/>
  <c r="G102" i="4"/>
  <c r="F102" i="4"/>
  <c r="E102" i="4"/>
  <c r="P101" i="4"/>
  <c r="O101" i="4"/>
  <c r="N101" i="4"/>
  <c r="M101" i="4"/>
  <c r="L101" i="4"/>
  <c r="K101" i="4"/>
  <c r="J101" i="4"/>
  <c r="I101" i="4"/>
  <c r="H101" i="4"/>
  <c r="G101" i="4"/>
  <c r="F101" i="4"/>
  <c r="E101" i="4"/>
  <c r="P100" i="4"/>
  <c r="O100" i="4"/>
  <c r="N100" i="4"/>
  <c r="M100" i="4"/>
  <c r="L100" i="4"/>
  <c r="K100" i="4"/>
  <c r="J100" i="4"/>
  <c r="I100" i="4"/>
  <c r="H100" i="4"/>
  <c r="G100" i="4"/>
  <c r="F100" i="4"/>
  <c r="E100" i="4"/>
  <c r="P99" i="4"/>
  <c r="O99" i="4"/>
  <c r="N99" i="4"/>
  <c r="M99" i="4"/>
  <c r="L99" i="4"/>
  <c r="K99" i="4"/>
  <c r="J99" i="4"/>
  <c r="I99" i="4"/>
  <c r="H99" i="4"/>
  <c r="G99" i="4"/>
  <c r="F99" i="4"/>
  <c r="E99" i="4"/>
  <c r="P98" i="4"/>
  <c r="O98" i="4"/>
  <c r="N98" i="4"/>
  <c r="M98" i="4"/>
  <c r="L98" i="4"/>
  <c r="K98" i="4"/>
  <c r="J98" i="4"/>
  <c r="I98" i="4"/>
  <c r="H98" i="4"/>
  <c r="G98" i="4"/>
  <c r="F98" i="4"/>
  <c r="E98" i="4"/>
  <c r="P97" i="4"/>
  <c r="O97" i="4"/>
  <c r="N97" i="4"/>
  <c r="M97" i="4"/>
  <c r="L97" i="4"/>
  <c r="K97" i="4"/>
  <c r="J97" i="4"/>
  <c r="I97" i="4"/>
  <c r="H97" i="4"/>
  <c r="G97" i="4"/>
  <c r="F97" i="4"/>
  <c r="E97" i="4"/>
  <c r="P96" i="4"/>
  <c r="O96" i="4"/>
  <c r="N96" i="4"/>
  <c r="M96" i="4"/>
  <c r="L96" i="4"/>
  <c r="K96" i="4"/>
  <c r="J96" i="4"/>
  <c r="I96" i="4"/>
  <c r="H96" i="4"/>
  <c r="G96" i="4"/>
  <c r="F96" i="4"/>
  <c r="E96" i="4"/>
  <c r="P95" i="4"/>
  <c r="O95" i="4"/>
  <c r="N95" i="4"/>
  <c r="M95" i="4"/>
  <c r="L95" i="4"/>
  <c r="K95" i="4"/>
  <c r="J95" i="4"/>
  <c r="I95" i="4"/>
  <c r="H95" i="4"/>
  <c r="G95" i="4"/>
  <c r="F95" i="4"/>
  <c r="E95" i="4"/>
  <c r="P94" i="4"/>
  <c r="O94" i="4"/>
  <c r="N94" i="4"/>
  <c r="M94" i="4"/>
  <c r="L94" i="4"/>
  <c r="K94" i="4"/>
  <c r="J94" i="4"/>
  <c r="I94" i="4"/>
  <c r="H94" i="4"/>
  <c r="G94" i="4"/>
  <c r="F94" i="4"/>
  <c r="E94" i="4"/>
  <c r="P93" i="4"/>
  <c r="O93" i="4"/>
  <c r="N93" i="4"/>
  <c r="M93" i="4"/>
  <c r="L93" i="4"/>
  <c r="K93" i="4"/>
  <c r="J93" i="4"/>
  <c r="I93" i="4"/>
  <c r="H93" i="4"/>
  <c r="G93" i="4"/>
  <c r="F93" i="4"/>
  <c r="E93" i="4"/>
  <c r="M92" i="4"/>
  <c r="L92" i="4"/>
  <c r="K92" i="4"/>
  <c r="J92" i="4"/>
  <c r="I92" i="4"/>
  <c r="H92" i="4"/>
  <c r="G92" i="4"/>
  <c r="F92" i="4"/>
  <c r="E92" i="4"/>
  <c r="P91" i="4"/>
  <c r="O91" i="4"/>
  <c r="N91" i="4"/>
  <c r="M91" i="4"/>
  <c r="L91" i="4"/>
  <c r="K91" i="4"/>
  <c r="J91" i="4"/>
  <c r="I91" i="4"/>
  <c r="H91" i="4"/>
  <c r="G91" i="4"/>
  <c r="F91" i="4"/>
  <c r="E91" i="4"/>
  <c r="P90" i="4"/>
  <c r="O90" i="4"/>
  <c r="N90" i="4"/>
  <c r="M90" i="4"/>
  <c r="L90" i="4"/>
  <c r="K90" i="4"/>
  <c r="J90" i="4"/>
  <c r="I90" i="4"/>
  <c r="H90" i="4"/>
  <c r="G90" i="4"/>
  <c r="F90" i="4"/>
  <c r="E90" i="4"/>
  <c r="P88" i="4"/>
  <c r="O88" i="4"/>
  <c r="N88" i="4"/>
  <c r="M88" i="4"/>
  <c r="L88" i="4"/>
  <c r="K88" i="4"/>
  <c r="J88" i="4"/>
  <c r="I88" i="4"/>
  <c r="H88" i="4"/>
  <c r="G88" i="4"/>
  <c r="F88" i="4"/>
  <c r="E88" i="4"/>
  <c r="P87" i="4"/>
  <c r="O87" i="4"/>
  <c r="N87" i="4"/>
  <c r="M87" i="4"/>
  <c r="L87" i="4"/>
  <c r="K87" i="4"/>
  <c r="J87" i="4"/>
  <c r="I87" i="4"/>
  <c r="H87" i="4"/>
  <c r="G87" i="4"/>
  <c r="F87" i="4"/>
  <c r="E87" i="4"/>
  <c r="P86" i="4"/>
  <c r="O86" i="4"/>
  <c r="N86" i="4"/>
  <c r="M86" i="4"/>
  <c r="L86" i="4"/>
  <c r="K86" i="4"/>
  <c r="J86" i="4"/>
  <c r="I86" i="4"/>
  <c r="H86" i="4"/>
  <c r="G86" i="4"/>
  <c r="F86" i="4"/>
  <c r="E86" i="4"/>
  <c r="P85" i="4"/>
  <c r="O85" i="4"/>
  <c r="N85" i="4"/>
  <c r="M85" i="4"/>
  <c r="L85" i="4"/>
  <c r="K85" i="4"/>
  <c r="J85" i="4"/>
  <c r="I85" i="4"/>
  <c r="H85" i="4"/>
  <c r="G85" i="4"/>
  <c r="F85" i="4"/>
  <c r="E85" i="4"/>
  <c r="P84" i="4"/>
  <c r="O84" i="4"/>
  <c r="N84" i="4"/>
  <c r="M84" i="4"/>
  <c r="L84" i="4"/>
  <c r="K84" i="4"/>
  <c r="J84" i="4"/>
  <c r="I84" i="4"/>
  <c r="H84" i="4"/>
  <c r="G84" i="4"/>
  <c r="F84" i="4"/>
  <c r="E84" i="4"/>
  <c r="P83" i="4"/>
  <c r="O83" i="4"/>
  <c r="N83" i="4"/>
  <c r="M83" i="4"/>
  <c r="L83" i="4"/>
  <c r="K83" i="4"/>
  <c r="J83" i="4"/>
  <c r="I83" i="4"/>
  <c r="H83" i="4"/>
  <c r="G83" i="4"/>
  <c r="F83" i="4"/>
  <c r="E83" i="4"/>
  <c r="P82" i="4"/>
  <c r="O82" i="4"/>
  <c r="N82" i="4"/>
  <c r="M82" i="4"/>
  <c r="L82" i="4"/>
  <c r="K82" i="4"/>
  <c r="J82" i="4"/>
  <c r="I82" i="4"/>
  <c r="H82" i="4"/>
  <c r="G82" i="4"/>
  <c r="F82" i="4"/>
  <c r="E82" i="4"/>
  <c r="P81" i="4"/>
  <c r="O81" i="4"/>
  <c r="N81" i="4"/>
  <c r="M81" i="4"/>
  <c r="L81" i="4"/>
  <c r="K81" i="4"/>
  <c r="J81" i="4"/>
  <c r="I81" i="4"/>
  <c r="H81" i="4"/>
  <c r="G81" i="4"/>
  <c r="F81" i="4"/>
  <c r="E81" i="4"/>
  <c r="P80" i="4"/>
  <c r="O80" i="4"/>
  <c r="N80" i="4"/>
  <c r="M80" i="4"/>
  <c r="L80" i="4"/>
  <c r="K80" i="4"/>
  <c r="J80" i="4"/>
  <c r="I80" i="4"/>
  <c r="H80" i="4"/>
  <c r="G80" i="4"/>
  <c r="F80" i="4"/>
  <c r="E80" i="4"/>
  <c r="P79" i="4"/>
  <c r="O79" i="4"/>
  <c r="N79" i="4"/>
  <c r="M79" i="4"/>
  <c r="L79" i="4"/>
  <c r="K79" i="4"/>
  <c r="J79" i="4"/>
  <c r="I79" i="4"/>
  <c r="H79" i="4"/>
  <c r="G79" i="4"/>
  <c r="F79" i="4"/>
  <c r="E79" i="4"/>
  <c r="P77" i="4"/>
  <c r="O77" i="4"/>
  <c r="N77" i="4"/>
  <c r="M77" i="4"/>
  <c r="L77" i="4"/>
  <c r="K77" i="4"/>
  <c r="J77" i="4"/>
  <c r="I77" i="4"/>
  <c r="H77" i="4"/>
  <c r="G77" i="4"/>
  <c r="F77" i="4"/>
  <c r="E77" i="4"/>
  <c r="P76" i="4"/>
  <c r="O76" i="4"/>
  <c r="N76" i="4"/>
  <c r="M76" i="4"/>
  <c r="L76" i="4"/>
  <c r="K76" i="4"/>
  <c r="J76" i="4"/>
  <c r="I76" i="4"/>
  <c r="H76" i="4"/>
  <c r="G76" i="4"/>
  <c r="F76" i="4"/>
  <c r="E76" i="4"/>
  <c r="P75" i="4"/>
  <c r="O75" i="4"/>
  <c r="N75" i="4"/>
  <c r="M75" i="4"/>
  <c r="L75" i="4"/>
  <c r="K75" i="4"/>
  <c r="J75" i="4"/>
  <c r="I75" i="4"/>
  <c r="H75" i="4"/>
  <c r="G75" i="4"/>
  <c r="F75" i="4"/>
  <c r="E75" i="4"/>
  <c r="P74" i="4"/>
  <c r="O74" i="4"/>
  <c r="N74" i="4"/>
  <c r="M74" i="4"/>
  <c r="L74" i="4"/>
  <c r="K74" i="4"/>
  <c r="J74" i="4"/>
  <c r="I74" i="4"/>
  <c r="H74" i="4"/>
  <c r="G74" i="4"/>
  <c r="F74" i="4"/>
  <c r="E74" i="4"/>
  <c r="P73" i="4"/>
  <c r="O73" i="4"/>
  <c r="N73" i="4"/>
  <c r="M73" i="4"/>
  <c r="L73" i="4"/>
  <c r="K73" i="4"/>
  <c r="J73" i="4"/>
  <c r="I73" i="4"/>
  <c r="H73" i="4"/>
  <c r="G73" i="4"/>
  <c r="F73" i="4"/>
  <c r="E73" i="4"/>
  <c r="P68" i="4"/>
  <c r="O68" i="4"/>
  <c r="N68" i="4"/>
  <c r="M68" i="4"/>
  <c r="L68" i="4"/>
  <c r="K68" i="4"/>
  <c r="J68" i="4"/>
  <c r="I68" i="4"/>
  <c r="H68" i="4"/>
  <c r="G68" i="4"/>
  <c r="F68" i="4"/>
  <c r="E68" i="4"/>
  <c r="P67" i="4"/>
  <c r="O67" i="4"/>
  <c r="N67" i="4"/>
  <c r="M67" i="4"/>
  <c r="L67" i="4"/>
  <c r="K67" i="4"/>
  <c r="J67" i="4"/>
  <c r="I67" i="4"/>
  <c r="H67" i="4"/>
  <c r="G67" i="4"/>
  <c r="F67" i="4"/>
  <c r="E67" i="4"/>
  <c r="P66" i="4"/>
  <c r="O66" i="4"/>
  <c r="N66" i="4"/>
  <c r="M66" i="4"/>
  <c r="L66" i="4"/>
  <c r="K66" i="4"/>
  <c r="J66" i="4"/>
  <c r="I66" i="4"/>
  <c r="H66" i="4"/>
  <c r="G66" i="4"/>
  <c r="F66" i="4"/>
  <c r="E66" i="4"/>
  <c r="P63" i="4"/>
  <c r="O63" i="4"/>
  <c r="N63" i="4"/>
  <c r="M63" i="4"/>
  <c r="L63" i="4"/>
  <c r="K63" i="4"/>
  <c r="J63" i="4"/>
  <c r="I63" i="4"/>
  <c r="H63" i="4"/>
  <c r="G63" i="4"/>
  <c r="F63" i="4"/>
  <c r="E63" i="4"/>
  <c r="P62" i="4"/>
  <c r="O62" i="4"/>
  <c r="N62" i="4"/>
  <c r="M62" i="4"/>
  <c r="L62" i="4"/>
  <c r="K62" i="4"/>
  <c r="J62" i="4"/>
  <c r="I62" i="4"/>
  <c r="H62" i="4"/>
  <c r="G62" i="4"/>
  <c r="F62" i="4"/>
  <c r="E62" i="4"/>
  <c r="P60" i="4"/>
  <c r="O60" i="4"/>
  <c r="N60" i="4"/>
  <c r="M60" i="4"/>
  <c r="L60" i="4"/>
  <c r="K60" i="4"/>
  <c r="J60" i="4"/>
  <c r="I60" i="4"/>
  <c r="H60" i="4"/>
  <c r="G60" i="4"/>
  <c r="F60" i="4"/>
  <c r="E60" i="4"/>
  <c r="P59" i="4"/>
  <c r="O59" i="4"/>
  <c r="N59" i="4"/>
  <c r="M59" i="4"/>
  <c r="L59" i="4"/>
  <c r="K59" i="4"/>
  <c r="J59" i="4"/>
  <c r="I59" i="4"/>
  <c r="H59" i="4"/>
  <c r="G59" i="4"/>
  <c r="F59" i="4"/>
  <c r="E59" i="4"/>
  <c r="P58" i="4"/>
  <c r="O58" i="4"/>
  <c r="N58" i="4"/>
  <c r="M58" i="4"/>
  <c r="L58" i="4"/>
  <c r="K58" i="4"/>
  <c r="J58" i="4"/>
  <c r="I58" i="4"/>
  <c r="H58" i="4"/>
  <c r="G58" i="4"/>
  <c r="F58" i="4"/>
  <c r="E58" i="4"/>
  <c r="P57" i="4"/>
  <c r="O57" i="4"/>
  <c r="N57" i="4"/>
  <c r="M57" i="4"/>
  <c r="L57" i="4"/>
  <c r="K57" i="4"/>
  <c r="J57" i="4"/>
  <c r="I57" i="4"/>
  <c r="H57" i="4"/>
  <c r="G57" i="4"/>
  <c r="F57" i="4"/>
  <c r="E57" i="4"/>
  <c r="P56" i="4"/>
  <c r="O56" i="4"/>
  <c r="N56" i="4"/>
  <c r="M56" i="4"/>
  <c r="L56" i="4"/>
  <c r="K56" i="4"/>
  <c r="J56" i="4"/>
  <c r="I56" i="4"/>
  <c r="H56" i="4"/>
  <c r="G56" i="4"/>
  <c r="F56" i="4"/>
  <c r="E56" i="4"/>
  <c r="P54" i="4"/>
  <c r="O54" i="4"/>
  <c r="N54" i="4"/>
  <c r="M54" i="4"/>
  <c r="L54" i="4"/>
  <c r="K54" i="4"/>
  <c r="J54" i="4"/>
  <c r="I54" i="4"/>
  <c r="H54" i="4"/>
  <c r="G54" i="4"/>
  <c r="F54" i="4"/>
  <c r="E54" i="4"/>
  <c r="P53" i="4"/>
  <c r="O53" i="4"/>
  <c r="N53" i="4"/>
  <c r="M53" i="4"/>
  <c r="L53" i="4"/>
  <c r="K53" i="4"/>
  <c r="J53" i="4"/>
  <c r="I53" i="4"/>
  <c r="H53" i="4"/>
  <c r="G53" i="4"/>
  <c r="F53" i="4"/>
  <c r="E53" i="4"/>
  <c r="P51" i="4"/>
  <c r="O51" i="4"/>
  <c r="N51" i="4"/>
  <c r="M51" i="4"/>
  <c r="L51" i="4"/>
  <c r="K51" i="4"/>
  <c r="J51" i="4"/>
  <c r="I51" i="4"/>
  <c r="H51" i="4"/>
  <c r="G51" i="4"/>
  <c r="F51" i="4"/>
  <c r="E51" i="4"/>
  <c r="P50" i="4"/>
  <c r="O50" i="4"/>
  <c r="N50" i="4"/>
  <c r="M50" i="4"/>
  <c r="L50" i="4"/>
  <c r="K50" i="4"/>
  <c r="J50" i="4"/>
  <c r="I50" i="4"/>
  <c r="H50" i="4"/>
  <c r="G50" i="4"/>
  <c r="F50" i="4"/>
  <c r="E50" i="4"/>
  <c r="P49" i="4"/>
  <c r="O49" i="4"/>
  <c r="N49" i="4"/>
  <c r="M49" i="4"/>
  <c r="L49" i="4"/>
  <c r="K49" i="4"/>
  <c r="J49" i="4"/>
  <c r="I49" i="4"/>
  <c r="H49" i="4"/>
  <c r="G49" i="4"/>
  <c r="F49" i="4"/>
  <c r="E49" i="4"/>
  <c r="P48" i="4"/>
  <c r="O48" i="4"/>
  <c r="N48" i="4"/>
  <c r="M48" i="4"/>
  <c r="L48" i="4"/>
  <c r="K48" i="4"/>
  <c r="J48" i="4"/>
  <c r="I48" i="4"/>
  <c r="H48" i="4"/>
  <c r="G48" i="4"/>
  <c r="F48" i="4"/>
  <c r="E48" i="4"/>
  <c r="P46" i="4"/>
  <c r="O46" i="4"/>
  <c r="N46" i="4"/>
  <c r="M46" i="4"/>
  <c r="L46" i="4"/>
  <c r="K46" i="4"/>
  <c r="J46" i="4"/>
  <c r="I46" i="4"/>
  <c r="H46" i="4"/>
  <c r="G46" i="4"/>
  <c r="F46" i="4"/>
  <c r="E46" i="4"/>
  <c r="P45" i="4"/>
  <c r="O45" i="4"/>
  <c r="N45" i="4"/>
  <c r="M45" i="4"/>
  <c r="L45" i="4"/>
  <c r="K45" i="4"/>
  <c r="J45" i="4"/>
  <c r="I45" i="4"/>
  <c r="H45" i="4"/>
  <c r="G45" i="4"/>
  <c r="F45" i="4"/>
  <c r="E45" i="4"/>
  <c r="P43" i="4"/>
  <c r="O43" i="4"/>
  <c r="N43" i="4"/>
  <c r="M43" i="4"/>
  <c r="L43" i="4"/>
  <c r="K43" i="4"/>
  <c r="J43" i="4"/>
  <c r="I43" i="4"/>
  <c r="H43" i="4"/>
  <c r="G43" i="4"/>
  <c r="F43" i="4"/>
  <c r="E43" i="4"/>
  <c r="P42" i="4"/>
  <c r="O42" i="4"/>
  <c r="N42" i="4"/>
  <c r="M42" i="4"/>
  <c r="L42" i="4"/>
  <c r="K42" i="4"/>
  <c r="J42" i="4"/>
  <c r="I42" i="4"/>
  <c r="H42" i="4"/>
  <c r="G42" i="4"/>
  <c r="F42" i="4"/>
  <c r="E42" i="4"/>
  <c r="P41" i="4"/>
  <c r="O41" i="4"/>
  <c r="N41" i="4"/>
  <c r="M41" i="4"/>
  <c r="L41" i="4"/>
  <c r="K41" i="4"/>
  <c r="J41" i="4"/>
  <c r="I41" i="4"/>
  <c r="H41" i="4"/>
  <c r="G41" i="4"/>
  <c r="F41" i="4"/>
  <c r="E41" i="4"/>
  <c r="P39" i="4"/>
  <c r="O39" i="4"/>
  <c r="N39" i="4"/>
  <c r="M39" i="4"/>
  <c r="L39" i="4"/>
  <c r="K39" i="4"/>
  <c r="J39" i="4"/>
  <c r="I39" i="4"/>
  <c r="H39" i="4"/>
  <c r="G39" i="4"/>
  <c r="F39" i="4"/>
  <c r="E39" i="4"/>
  <c r="P38" i="4"/>
  <c r="O38" i="4"/>
  <c r="N38" i="4"/>
  <c r="M38" i="4"/>
  <c r="L38" i="4"/>
  <c r="K38" i="4"/>
  <c r="J38" i="4"/>
  <c r="I38" i="4"/>
  <c r="H38" i="4"/>
  <c r="G38" i="4"/>
  <c r="F38" i="4"/>
  <c r="E38" i="4"/>
  <c r="P37" i="4"/>
  <c r="O37" i="4"/>
  <c r="N37" i="4"/>
  <c r="M37" i="4"/>
  <c r="L37" i="4"/>
  <c r="K37" i="4"/>
  <c r="J37" i="4"/>
  <c r="I37" i="4"/>
  <c r="H37" i="4"/>
  <c r="G37" i="4"/>
  <c r="F37" i="4"/>
  <c r="E37" i="4"/>
  <c r="P35" i="4"/>
  <c r="O35" i="4"/>
  <c r="N35" i="4"/>
  <c r="M35" i="4"/>
  <c r="L35" i="4"/>
  <c r="K35" i="4"/>
  <c r="J35" i="4"/>
  <c r="I35" i="4"/>
  <c r="H35" i="4"/>
  <c r="G35" i="4"/>
  <c r="F35" i="4"/>
  <c r="E35" i="4"/>
  <c r="P34" i="4"/>
  <c r="O34" i="4"/>
  <c r="N34" i="4"/>
  <c r="M34" i="4"/>
  <c r="L34" i="4"/>
  <c r="K34" i="4"/>
  <c r="J34" i="4"/>
  <c r="I34" i="4"/>
  <c r="H34" i="4"/>
  <c r="G34" i="4"/>
  <c r="F34" i="4"/>
  <c r="E34" i="4"/>
  <c r="P33" i="4"/>
  <c r="O33" i="4"/>
  <c r="N33" i="4"/>
  <c r="M33" i="4"/>
  <c r="L33" i="4"/>
  <c r="K33" i="4"/>
  <c r="J33" i="4"/>
  <c r="I33" i="4"/>
  <c r="H33" i="4"/>
  <c r="G33" i="4"/>
  <c r="F33" i="4"/>
  <c r="E33" i="4"/>
  <c r="P32" i="4"/>
  <c r="O32" i="4"/>
  <c r="N32" i="4"/>
  <c r="M32" i="4"/>
  <c r="L32" i="4"/>
  <c r="K32" i="4"/>
  <c r="J32" i="4"/>
  <c r="I32" i="4"/>
  <c r="H32" i="4"/>
  <c r="G32" i="4"/>
  <c r="F32" i="4"/>
  <c r="E32" i="4"/>
  <c r="P31" i="4"/>
  <c r="O31" i="4"/>
  <c r="N31" i="4"/>
  <c r="M31" i="4"/>
  <c r="L31" i="4"/>
  <c r="K31" i="4"/>
  <c r="J31" i="4"/>
  <c r="I31" i="4"/>
  <c r="H31" i="4"/>
  <c r="G31" i="4"/>
  <c r="F31" i="4"/>
  <c r="E31" i="4"/>
  <c r="P30" i="4"/>
  <c r="O30" i="4"/>
  <c r="N30" i="4"/>
  <c r="M30" i="4"/>
  <c r="L30" i="4"/>
  <c r="K30" i="4"/>
  <c r="J30" i="4"/>
  <c r="I30" i="4"/>
  <c r="H30" i="4"/>
  <c r="G30" i="4"/>
  <c r="F30" i="4"/>
  <c r="E30" i="4"/>
  <c r="P29" i="4"/>
  <c r="O29" i="4"/>
  <c r="N29" i="4"/>
  <c r="M29" i="4"/>
  <c r="L29" i="4"/>
  <c r="K29" i="4"/>
  <c r="J29" i="4"/>
  <c r="I29" i="4"/>
  <c r="H29" i="4"/>
  <c r="G29" i="4"/>
  <c r="F29" i="4"/>
  <c r="E29" i="4"/>
  <c r="P28" i="4"/>
  <c r="O28" i="4"/>
  <c r="N28" i="4"/>
  <c r="M28" i="4"/>
  <c r="L28" i="4"/>
  <c r="K28" i="4"/>
  <c r="J28" i="4"/>
  <c r="I28" i="4"/>
  <c r="H28" i="4"/>
  <c r="G28" i="4"/>
  <c r="F28" i="4"/>
  <c r="E28" i="4"/>
  <c r="P27" i="4"/>
  <c r="O27" i="4"/>
  <c r="N27" i="4"/>
  <c r="M27" i="4"/>
  <c r="L27" i="4"/>
  <c r="K27" i="4"/>
  <c r="J27" i="4"/>
  <c r="I27" i="4"/>
  <c r="H27" i="4"/>
  <c r="G27" i="4"/>
  <c r="F27" i="4"/>
  <c r="E27" i="4"/>
  <c r="P26" i="4"/>
  <c r="O26" i="4"/>
  <c r="N26" i="4"/>
  <c r="M26" i="4"/>
  <c r="L26" i="4"/>
  <c r="K26" i="4"/>
  <c r="J26" i="4"/>
  <c r="I26" i="4"/>
  <c r="H26" i="4"/>
  <c r="G26" i="4"/>
  <c r="F26" i="4"/>
  <c r="E26" i="4"/>
  <c r="P24" i="4"/>
  <c r="O24" i="4"/>
  <c r="N24" i="4"/>
  <c r="M24" i="4"/>
  <c r="L24" i="4"/>
  <c r="K24" i="4"/>
  <c r="J24" i="4"/>
  <c r="I24" i="4"/>
  <c r="H24" i="4"/>
  <c r="G24" i="4"/>
  <c r="F24" i="4"/>
  <c r="E24" i="4"/>
  <c r="P23" i="4"/>
  <c r="O23" i="4"/>
  <c r="N23" i="4"/>
  <c r="M23" i="4"/>
  <c r="L23" i="4"/>
  <c r="K23" i="4"/>
  <c r="J23" i="4"/>
  <c r="I23" i="4"/>
  <c r="H23" i="4"/>
  <c r="G23" i="4"/>
  <c r="F23" i="4"/>
  <c r="E23" i="4"/>
  <c r="P22" i="4"/>
  <c r="O22" i="4"/>
  <c r="N22" i="4"/>
  <c r="M22" i="4"/>
  <c r="L22" i="4"/>
  <c r="K22" i="4"/>
  <c r="J22" i="4"/>
  <c r="I22" i="4"/>
  <c r="H22" i="4"/>
  <c r="G22" i="4"/>
  <c r="F22" i="4"/>
  <c r="E22" i="4"/>
  <c r="P21" i="4"/>
  <c r="O21" i="4"/>
  <c r="N21" i="4"/>
  <c r="M21" i="4"/>
  <c r="L21" i="4"/>
  <c r="K21" i="4"/>
  <c r="J21" i="4"/>
  <c r="I21" i="4"/>
  <c r="H21" i="4"/>
  <c r="G21" i="4"/>
  <c r="F21" i="4"/>
  <c r="E21" i="4"/>
  <c r="P20" i="4"/>
  <c r="O20" i="4"/>
  <c r="N20" i="4"/>
  <c r="M20" i="4"/>
  <c r="L20" i="4"/>
  <c r="K20" i="4"/>
  <c r="J20" i="4"/>
  <c r="I20" i="4"/>
  <c r="H20" i="4"/>
  <c r="G20" i="4"/>
  <c r="F20" i="4"/>
  <c r="E20" i="4"/>
  <c r="P19" i="4"/>
  <c r="O19" i="4"/>
  <c r="N19" i="4"/>
  <c r="M19" i="4"/>
  <c r="L19" i="4"/>
  <c r="K19" i="4"/>
  <c r="J19" i="4"/>
  <c r="I19" i="4"/>
  <c r="H19" i="4"/>
  <c r="G19" i="4"/>
  <c r="F19" i="4"/>
  <c r="E19" i="4"/>
  <c r="P18" i="4"/>
  <c r="O18" i="4"/>
  <c r="N18" i="4"/>
  <c r="M18" i="4"/>
  <c r="L18" i="4"/>
  <c r="K18" i="4"/>
  <c r="J18" i="4"/>
  <c r="I18" i="4"/>
  <c r="H18" i="4"/>
  <c r="G18" i="4"/>
  <c r="F18" i="4"/>
  <c r="E18" i="4"/>
  <c r="P17" i="4"/>
  <c r="O17" i="4"/>
  <c r="N17" i="4"/>
  <c r="M17" i="4"/>
  <c r="L17" i="4"/>
  <c r="K17" i="4"/>
  <c r="J17" i="4"/>
  <c r="I17" i="4"/>
  <c r="H17" i="4"/>
  <c r="G17" i="4"/>
  <c r="F17" i="4"/>
  <c r="E17" i="4"/>
  <c r="P16" i="4"/>
  <c r="O16" i="4"/>
  <c r="N16" i="4"/>
  <c r="M16" i="4"/>
  <c r="L16" i="4"/>
  <c r="K16" i="4"/>
  <c r="J16" i="4"/>
  <c r="I16" i="4"/>
  <c r="H16" i="4"/>
  <c r="G16" i="4"/>
  <c r="F16" i="4"/>
  <c r="E16" i="4"/>
  <c r="P15" i="4"/>
  <c r="O15" i="4"/>
  <c r="N15" i="4"/>
  <c r="M15" i="4"/>
  <c r="L15" i="4"/>
  <c r="K15" i="4"/>
  <c r="J15" i="4"/>
  <c r="I15" i="4"/>
  <c r="H15" i="4"/>
  <c r="G15" i="4"/>
  <c r="F15" i="4"/>
  <c r="E15" i="4"/>
  <c r="P14" i="4"/>
  <c r="O14" i="4"/>
  <c r="N14" i="4"/>
  <c r="M14" i="4"/>
  <c r="L14" i="4"/>
  <c r="K14" i="4"/>
  <c r="J14" i="4"/>
  <c r="I14" i="4"/>
  <c r="H14" i="4"/>
  <c r="G14" i="4"/>
  <c r="F14" i="4"/>
  <c r="E14" i="4"/>
  <c r="P13" i="4"/>
  <c r="O13" i="4"/>
  <c r="N13" i="4"/>
  <c r="M13" i="4"/>
  <c r="L13" i="4"/>
  <c r="K13" i="4"/>
  <c r="J13" i="4"/>
  <c r="I13" i="4"/>
  <c r="H13" i="4"/>
  <c r="G13" i="4"/>
  <c r="F13" i="4"/>
  <c r="E13" i="4"/>
  <c r="AC12" i="4"/>
  <c r="AB12" i="4"/>
  <c r="AA12" i="4"/>
  <c r="Z12" i="4"/>
  <c r="Y12" i="4"/>
  <c r="X12" i="4"/>
  <c r="W12" i="4"/>
  <c r="V12" i="4"/>
  <c r="U12" i="4"/>
  <c r="T12" i="4"/>
  <c r="S12" i="4"/>
  <c r="R12" i="4"/>
  <c r="P12" i="4"/>
  <c r="O12" i="4"/>
  <c r="N12" i="4"/>
  <c r="M12" i="4"/>
  <c r="L12" i="4"/>
  <c r="K12" i="4"/>
  <c r="J12" i="4"/>
  <c r="I12" i="4"/>
  <c r="H12" i="4"/>
  <c r="G12" i="4"/>
  <c r="F12" i="4"/>
  <c r="E12" i="4"/>
  <c r="P92" i="3"/>
  <c r="N92" i="3"/>
  <c r="P145" i="3" l="1"/>
  <c r="O145" i="3"/>
  <c r="N145" i="3"/>
  <c r="M145" i="3"/>
  <c r="L145" i="3"/>
  <c r="K145" i="3"/>
  <c r="J145" i="3"/>
  <c r="I145" i="3"/>
  <c r="H145" i="3"/>
  <c r="G145" i="3"/>
  <c r="F145" i="3"/>
  <c r="E145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P137" i="3"/>
  <c r="O137" i="3"/>
  <c r="N137" i="3"/>
  <c r="M137" i="3"/>
  <c r="L137" i="3"/>
  <c r="K137" i="3"/>
  <c r="J137" i="3"/>
  <c r="I137" i="3"/>
  <c r="H137" i="3"/>
  <c r="G137" i="3"/>
  <c r="F137" i="3"/>
  <c r="E137" i="3"/>
  <c r="P136" i="3"/>
  <c r="O136" i="3"/>
  <c r="N136" i="3"/>
  <c r="M136" i="3"/>
  <c r="L136" i="3"/>
  <c r="K136" i="3"/>
  <c r="J136" i="3"/>
  <c r="I136" i="3"/>
  <c r="H136" i="3"/>
  <c r="G136" i="3"/>
  <c r="F136" i="3"/>
  <c r="E136" i="3"/>
  <c r="P135" i="3"/>
  <c r="O135" i="3"/>
  <c r="N135" i="3"/>
  <c r="M135" i="3"/>
  <c r="L135" i="3"/>
  <c r="K135" i="3"/>
  <c r="J135" i="3"/>
  <c r="I135" i="3"/>
  <c r="H135" i="3"/>
  <c r="G135" i="3"/>
  <c r="F135" i="3"/>
  <c r="E135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P104" i="3"/>
  <c r="O104" i="3"/>
  <c r="N104" i="3"/>
  <c r="M104" i="3"/>
  <c r="L104" i="3"/>
  <c r="K104" i="3"/>
  <c r="J104" i="3"/>
  <c r="I104" i="3"/>
  <c r="H104" i="3"/>
  <c r="G104" i="3"/>
  <c r="F104" i="3"/>
  <c r="E104" i="3"/>
  <c r="P103" i="3"/>
  <c r="O103" i="3"/>
  <c r="N103" i="3"/>
  <c r="M103" i="3"/>
  <c r="L103" i="3"/>
  <c r="K103" i="3"/>
  <c r="J103" i="3"/>
  <c r="I103" i="3"/>
  <c r="H103" i="3"/>
  <c r="G103" i="3"/>
  <c r="F103" i="3"/>
  <c r="E103" i="3"/>
  <c r="P102" i="3"/>
  <c r="O102" i="3"/>
  <c r="N102" i="3"/>
  <c r="M102" i="3"/>
  <c r="L102" i="3"/>
  <c r="K102" i="3"/>
  <c r="J102" i="3"/>
  <c r="I102" i="3"/>
  <c r="H102" i="3"/>
  <c r="G102" i="3"/>
  <c r="F102" i="3"/>
  <c r="E102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P99" i="3"/>
  <c r="O99" i="3"/>
  <c r="N99" i="3"/>
  <c r="M99" i="3"/>
  <c r="L99" i="3"/>
  <c r="K99" i="3"/>
  <c r="J99" i="3"/>
  <c r="I99" i="3"/>
  <c r="H99" i="3"/>
  <c r="G99" i="3"/>
  <c r="F99" i="3"/>
  <c r="E99" i="3"/>
  <c r="P98" i="3"/>
  <c r="O98" i="3"/>
  <c r="N98" i="3"/>
  <c r="M98" i="3"/>
  <c r="L98" i="3"/>
  <c r="K98" i="3"/>
  <c r="J98" i="3"/>
  <c r="I98" i="3"/>
  <c r="H98" i="3"/>
  <c r="G98" i="3"/>
  <c r="F98" i="3"/>
  <c r="E98" i="3"/>
  <c r="P97" i="3"/>
  <c r="O97" i="3"/>
  <c r="N97" i="3"/>
  <c r="M97" i="3"/>
  <c r="L97" i="3"/>
  <c r="K97" i="3"/>
  <c r="J97" i="3"/>
  <c r="I97" i="3"/>
  <c r="H97" i="3"/>
  <c r="G97" i="3"/>
  <c r="F97" i="3"/>
  <c r="E97" i="3"/>
  <c r="P96" i="3"/>
  <c r="O96" i="3"/>
  <c r="N96" i="3"/>
  <c r="M96" i="3"/>
  <c r="L96" i="3"/>
  <c r="K96" i="3"/>
  <c r="J96" i="3"/>
  <c r="I96" i="3"/>
  <c r="H96" i="3"/>
  <c r="G96" i="3"/>
  <c r="F96" i="3"/>
  <c r="E96" i="3"/>
  <c r="P95" i="3"/>
  <c r="O95" i="3"/>
  <c r="N95" i="3"/>
  <c r="M95" i="3"/>
  <c r="L95" i="3"/>
  <c r="K95" i="3"/>
  <c r="J95" i="3"/>
  <c r="I95" i="3"/>
  <c r="H95" i="3"/>
  <c r="G95" i="3"/>
  <c r="F95" i="3"/>
  <c r="E95" i="3"/>
  <c r="P94" i="3"/>
  <c r="O94" i="3"/>
  <c r="N94" i="3"/>
  <c r="M94" i="3"/>
  <c r="L94" i="3"/>
  <c r="K94" i="3"/>
  <c r="J94" i="3"/>
  <c r="I94" i="3"/>
  <c r="H94" i="3"/>
  <c r="G94" i="3"/>
  <c r="F94" i="3"/>
  <c r="E94" i="3"/>
  <c r="P93" i="3"/>
  <c r="O93" i="3"/>
  <c r="N93" i="3"/>
  <c r="M93" i="3"/>
  <c r="L93" i="3"/>
  <c r="K93" i="3"/>
  <c r="J93" i="3"/>
  <c r="I93" i="3"/>
  <c r="H93" i="3"/>
  <c r="G93" i="3"/>
  <c r="F93" i="3"/>
  <c r="E93" i="3"/>
  <c r="O92" i="3"/>
  <c r="M92" i="3"/>
  <c r="L92" i="3"/>
  <c r="K92" i="3"/>
  <c r="J92" i="3"/>
  <c r="I92" i="3"/>
  <c r="H92" i="3"/>
  <c r="G92" i="3"/>
  <c r="F92" i="3"/>
  <c r="E92" i="3"/>
  <c r="P91" i="3"/>
  <c r="O91" i="3"/>
  <c r="N91" i="3"/>
  <c r="M91" i="3"/>
  <c r="L91" i="3"/>
  <c r="K91" i="3"/>
  <c r="J91" i="3"/>
  <c r="I91" i="3"/>
  <c r="H91" i="3"/>
  <c r="G91" i="3"/>
  <c r="F91" i="3"/>
  <c r="E91" i="3"/>
  <c r="P90" i="3"/>
  <c r="O90" i="3"/>
  <c r="N90" i="3"/>
  <c r="M90" i="3"/>
  <c r="L90" i="3"/>
  <c r="K90" i="3"/>
  <c r="J90" i="3"/>
  <c r="I90" i="3"/>
  <c r="H90" i="3"/>
  <c r="G90" i="3"/>
  <c r="F90" i="3"/>
  <c r="E90" i="3"/>
  <c r="P88" i="3"/>
  <c r="O88" i="3"/>
  <c r="N88" i="3"/>
  <c r="M88" i="3"/>
  <c r="L88" i="3"/>
  <c r="K88" i="3"/>
  <c r="J88" i="3"/>
  <c r="I88" i="3"/>
  <c r="H88" i="3"/>
  <c r="G88" i="3"/>
  <c r="F88" i="3"/>
  <c r="E88" i="3"/>
  <c r="P87" i="3"/>
  <c r="O87" i="3"/>
  <c r="N87" i="3"/>
  <c r="M87" i="3"/>
  <c r="L87" i="3"/>
  <c r="K87" i="3"/>
  <c r="J87" i="3"/>
  <c r="I87" i="3"/>
  <c r="H87" i="3"/>
  <c r="G87" i="3"/>
  <c r="F87" i="3"/>
  <c r="E87" i="3"/>
  <c r="P86" i="3"/>
  <c r="O86" i="3"/>
  <c r="N86" i="3"/>
  <c r="M86" i="3"/>
  <c r="L86" i="3"/>
  <c r="K86" i="3"/>
  <c r="J86" i="3"/>
  <c r="I86" i="3"/>
  <c r="H86" i="3"/>
  <c r="G86" i="3"/>
  <c r="F86" i="3"/>
  <c r="E86" i="3"/>
  <c r="P85" i="3"/>
  <c r="O85" i="3"/>
  <c r="N85" i="3"/>
  <c r="M85" i="3"/>
  <c r="L85" i="3"/>
  <c r="K85" i="3"/>
  <c r="J85" i="3"/>
  <c r="I85" i="3"/>
  <c r="H85" i="3"/>
  <c r="G85" i="3"/>
  <c r="F85" i="3"/>
  <c r="E85" i="3"/>
  <c r="P84" i="3"/>
  <c r="O84" i="3"/>
  <c r="N84" i="3"/>
  <c r="M84" i="3"/>
  <c r="L84" i="3"/>
  <c r="K84" i="3"/>
  <c r="J84" i="3"/>
  <c r="I84" i="3"/>
  <c r="H84" i="3"/>
  <c r="G84" i="3"/>
  <c r="F84" i="3"/>
  <c r="E84" i="3"/>
  <c r="P83" i="3"/>
  <c r="O83" i="3"/>
  <c r="N83" i="3"/>
  <c r="M83" i="3"/>
  <c r="L83" i="3"/>
  <c r="K83" i="3"/>
  <c r="J83" i="3"/>
  <c r="I83" i="3"/>
  <c r="H83" i="3"/>
  <c r="G83" i="3"/>
  <c r="F83" i="3"/>
  <c r="E83" i="3"/>
  <c r="P82" i="3"/>
  <c r="O82" i="3"/>
  <c r="N82" i="3"/>
  <c r="M82" i="3"/>
  <c r="L82" i="3"/>
  <c r="K82" i="3"/>
  <c r="J82" i="3"/>
  <c r="I82" i="3"/>
  <c r="H82" i="3"/>
  <c r="G82" i="3"/>
  <c r="F82" i="3"/>
  <c r="E82" i="3"/>
  <c r="P81" i="3"/>
  <c r="O81" i="3"/>
  <c r="N81" i="3"/>
  <c r="M81" i="3"/>
  <c r="L81" i="3"/>
  <c r="K81" i="3"/>
  <c r="J81" i="3"/>
  <c r="I81" i="3"/>
  <c r="H81" i="3"/>
  <c r="G81" i="3"/>
  <c r="F81" i="3"/>
  <c r="E81" i="3"/>
  <c r="P80" i="3"/>
  <c r="O80" i="3"/>
  <c r="N80" i="3"/>
  <c r="M80" i="3"/>
  <c r="L80" i="3"/>
  <c r="K80" i="3"/>
  <c r="J80" i="3"/>
  <c r="I80" i="3"/>
  <c r="H80" i="3"/>
  <c r="G80" i="3"/>
  <c r="F80" i="3"/>
  <c r="E80" i="3"/>
  <c r="P79" i="3"/>
  <c r="O79" i="3"/>
  <c r="N79" i="3"/>
  <c r="M79" i="3"/>
  <c r="L79" i="3"/>
  <c r="K79" i="3"/>
  <c r="J79" i="3"/>
  <c r="I79" i="3"/>
  <c r="H79" i="3"/>
  <c r="G79" i="3"/>
  <c r="F79" i="3"/>
  <c r="E79" i="3"/>
  <c r="P77" i="3"/>
  <c r="O77" i="3"/>
  <c r="N77" i="3"/>
  <c r="M77" i="3"/>
  <c r="L77" i="3"/>
  <c r="K77" i="3"/>
  <c r="J77" i="3"/>
  <c r="I77" i="3"/>
  <c r="H77" i="3"/>
  <c r="G77" i="3"/>
  <c r="F77" i="3"/>
  <c r="E77" i="3"/>
  <c r="P76" i="3"/>
  <c r="O76" i="3"/>
  <c r="N76" i="3"/>
  <c r="M76" i="3"/>
  <c r="L76" i="3"/>
  <c r="K76" i="3"/>
  <c r="J76" i="3"/>
  <c r="I76" i="3"/>
  <c r="H76" i="3"/>
  <c r="G76" i="3"/>
  <c r="F76" i="3"/>
  <c r="E76" i="3"/>
  <c r="P75" i="3"/>
  <c r="O75" i="3"/>
  <c r="N75" i="3"/>
  <c r="M75" i="3"/>
  <c r="L75" i="3"/>
  <c r="K75" i="3"/>
  <c r="J75" i="3"/>
  <c r="I75" i="3"/>
  <c r="H75" i="3"/>
  <c r="G75" i="3"/>
  <c r="F75" i="3"/>
  <c r="E75" i="3"/>
  <c r="P74" i="3"/>
  <c r="O74" i="3"/>
  <c r="N74" i="3"/>
  <c r="M74" i="3"/>
  <c r="L74" i="3"/>
  <c r="K74" i="3"/>
  <c r="J74" i="3"/>
  <c r="I74" i="3"/>
  <c r="H74" i="3"/>
  <c r="G74" i="3"/>
  <c r="F74" i="3"/>
  <c r="E74" i="3"/>
  <c r="P73" i="3"/>
  <c r="O73" i="3"/>
  <c r="N73" i="3"/>
  <c r="M73" i="3"/>
  <c r="L73" i="3"/>
  <c r="K73" i="3"/>
  <c r="J73" i="3"/>
  <c r="I73" i="3"/>
  <c r="H73" i="3"/>
  <c r="G73" i="3"/>
  <c r="F73" i="3"/>
  <c r="E73" i="3"/>
  <c r="P71" i="3"/>
  <c r="O71" i="3"/>
  <c r="N71" i="3"/>
  <c r="M71" i="3"/>
  <c r="L71" i="3"/>
  <c r="K71" i="3"/>
  <c r="J71" i="3"/>
  <c r="I71" i="3"/>
  <c r="H71" i="3"/>
  <c r="G71" i="3"/>
  <c r="F71" i="3"/>
  <c r="E71" i="3"/>
  <c r="P70" i="3"/>
  <c r="O70" i="3"/>
  <c r="N70" i="3"/>
  <c r="M70" i="3"/>
  <c r="L70" i="3"/>
  <c r="K70" i="3"/>
  <c r="J70" i="3"/>
  <c r="I70" i="3"/>
  <c r="H70" i="3"/>
  <c r="G70" i="3"/>
  <c r="F70" i="3"/>
  <c r="E70" i="3"/>
  <c r="P69" i="3"/>
  <c r="O69" i="3"/>
  <c r="N69" i="3"/>
  <c r="M69" i="3"/>
  <c r="L69" i="3"/>
  <c r="K69" i="3"/>
  <c r="J69" i="3"/>
  <c r="I69" i="3"/>
  <c r="H69" i="3"/>
  <c r="G69" i="3"/>
  <c r="F69" i="3"/>
  <c r="E69" i="3"/>
  <c r="P68" i="3"/>
  <c r="O68" i="3"/>
  <c r="N68" i="3"/>
  <c r="M68" i="3"/>
  <c r="L68" i="3"/>
  <c r="K68" i="3"/>
  <c r="J68" i="3"/>
  <c r="I68" i="3"/>
  <c r="H68" i="3"/>
  <c r="G68" i="3"/>
  <c r="F68" i="3"/>
  <c r="E68" i="3"/>
  <c r="P67" i="3"/>
  <c r="O67" i="3"/>
  <c r="N67" i="3"/>
  <c r="M67" i="3"/>
  <c r="L67" i="3"/>
  <c r="K67" i="3"/>
  <c r="J67" i="3"/>
  <c r="I67" i="3"/>
  <c r="H67" i="3"/>
  <c r="G67" i="3"/>
  <c r="F67" i="3"/>
  <c r="E67" i="3"/>
  <c r="P66" i="3"/>
  <c r="O66" i="3"/>
  <c r="N66" i="3"/>
  <c r="M66" i="3"/>
  <c r="L66" i="3"/>
  <c r="K66" i="3"/>
  <c r="J66" i="3"/>
  <c r="I66" i="3"/>
  <c r="H66" i="3"/>
  <c r="G66" i="3"/>
  <c r="F66" i="3"/>
  <c r="E66" i="3"/>
  <c r="P65" i="3"/>
  <c r="O65" i="3"/>
  <c r="N65" i="3"/>
  <c r="M65" i="3"/>
  <c r="L65" i="3"/>
  <c r="K65" i="3"/>
  <c r="J65" i="3"/>
  <c r="I65" i="3"/>
  <c r="H65" i="3"/>
  <c r="G65" i="3"/>
  <c r="F65" i="3"/>
  <c r="E65" i="3"/>
  <c r="P64" i="3"/>
  <c r="O64" i="3"/>
  <c r="N64" i="3"/>
  <c r="M64" i="3"/>
  <c r="L64" i="3"/>
  <c r="K64" i="3"/>
  <c r="J64" i="3"/>
  <c r="I64" i="3"/>
  <c r="H64" i="3"/>
  <c r="G64" i="3"/>
  <c r="F64" i="3"/>
  <c r="E64" i="3"/>
  <c r="P63" i="3"/>
  <c r="O63" i="3"/>
  <c r="N63" i="3"/>
  <c r="M63" i="3"/>
  <c r="L63" i="3"/>
  <c r="K63" i="3"/>
  <c r="J63" i="3"/>
  <c r="I63" i="3"/>
  <c r="H63" i="3"/>
  <c r="G63" i="3"/>
  <c r="F63" i="3"/>
  <c r="E63" i="3"/>
  <c r="P62" i="3"/>
  <c r="O62" i="3"/>
  <c r="N62" i="3"/>
  <c r="M62" i="3"/>
  <c r="L62" i="3"/>
  <c r="K62" i="3"/>
  <c r="J62" i="3"/>
  <c r="I62" i="3"/>
  <c r="H62" i="3"/>
  <c r="G62" i="3"/>
  <c r="F62" i="3"/>
  <c r="E62" i="3"/>
  <c r="P60" i="3"/>
  <c r="O60" i="3"/>
  <c r="N60" i="3"/>
  <c r="M60" i="3"/>
  <c r="L60" i="3"/>
  <c r="K60" i="3"/>
  <c r="J60" i="3"/>
  <c r="I60" i="3"/>
  <c r="H60" i="3"/>
  <c r="G60" i="3"/>
  <c r="F60" i="3"/>
  <c r="E60" i="3"/>
  <c r="P59" i="3"/>
  <c r="O59" i="3"/>
  <c r="N59" i="3"/>
  <c r="M59" i="3"/>
  <c r="L59" i="3"/>
  <c r="K59" i="3"/>
  <c r="J59" i="3"/>
  <c r="I59" i="3"/>
  <c r="H59" i="3"/>
  <c r="G59" i="3"/>
  <c r="F59" i="3"/>
  <c r="E59" i="3"/>
  <c r="P58" i="3"/>
  <c r="O58" i="3"/>
  <c r="N58" i="3"/>
  <c r="M58" i="3"/>
  <c r="L58" i="3"/>
  <c r="K58" i="3"/>
  <c r="J58" i="3"/>
  <c r="I58" i="3"/>
  <c r="H58" i="3"/>
  <c r="G58" i="3"/>
  <c r="F58" i="3"/>
  <c r="E58" i="3"/>
  <c r="P57" i="3"/>
  <c r="O57" i="3"/>
  <c r="N57" i="3"/>
  <c r="M57" i="3"/>
  <c r="L57" i="3"/>
  <c r="K57" i="3"/>
  <c r="J57" i="3"/>
  <c r="I57" i="3"/>
  <c r="H57" i="3"/>
  <c r="G57" i="3"/>
  <c r="F57" i="3"/>
  <c r="E57" i="3"/>
  <c r="P56" i="3"/>
  <c r="O56" i="3"/>
  <c r="N56" i="3"/>
  <c r="M56" i="3"/>
  <c r="L56" i="3"/>
  <c r="K56" i="3"/>
  <c r="J56" i="3"/>
  <c r="I56" i="3"/>
  <c r="H56" i="3"/>
  <c r="G56" i="3"/>
  <c r="F56" i="3"/>
  <c r="E56" i="3"/>
  <c r="P55" i="3"/>
  <c r="O55" i="3"/>
  <c r="N55" i="3"/>
  <c r="M55" i="3"/>
  <c r="L55" i="3"/>
  <c r="K55" i="3"/>
  <c r="J55" i="3"/>
  <c r="I55" i="3"/>
  <c r="H55" i="3"/>
  <c r="G55" i="3"/>
  <c r="F55" i="3"/>
  <c r="E55" i="3"/>
  <c r="P54" i="3"/>
  <c r="O54" i="3"/>
  <c r="N54" i="3"/>
  <c r="M54" i="3"/>
  <c r="L54" i="3"/>
  <c r="K54" i="3"/>
  <c r="J54" i="3"/>
  <c r="I54" i="3"/>
  <c r="H54" i="3"/>
  <c r="G54" i="3"/>
  <c r="F54" i="3"/>
  <c r="E54" i="3"/>
  <c r="P53" i="3"/>
  <c r="O53" i="3"/>
  <c r="N53" i="3"/>
  <c r="M53" i="3"/>
  <c r="L53" i="3"/>
  <c r="K53" i="3"/>
  <c r="J53" i="3"/>
  <c r="I53" i="3"/>
  <c r="H53" i="3"/>
  <c r="G53" i="3"/>
  <c r="F53" i="3"/>
  <c r="E53" i="3"/>
  <c r="P52" i="3"/>
  <c r="O52" i="3"/>
  <c r="N52" i="3"/>
  <c r="M52" i="3"/>
  <c r="L52" i="3"/>
  <c r="K52" i="3"/>
  <c r="J52" i="3"/>
  <c r="I52" i="3"/>
  <c r="H52" i="3"/>
  <c r="G52" i="3"/>
  <c r="F52" i="3"/>
  <c r="E52" i="3"/>
  <c r="P51" i="3"/>
  <c r="O51" i="3"/>
  <c r="N51" i="3"/>
  <c r="M51" i="3"/>
  <c r="L51" i="3"/>
  <c r="K51" i="3"/>
  <c r="J51" i="3"/>
  <c r="I51" i="3"/>
  <c r="H51" i="3"/>
  <c r="G51" i="3"/>
  <c r="F51" i="3"/>
  <c r="E51" i="3"/>
  <c r="P50" i="3"/>
  <c r="O50" i="3"/>
  <c r="N50" i="3"/>
  <c r="M50" i="3"/>
  <c r="L50" i="3"/>
  <c r="K50" i="3"/>
  <c r="J50" i="3"/>
  <c r="I50" i="3"/>
  <c r="H50" i="3"/>
  <c r="G50" i="3"/>
  <c r="F50" i="3"/>
  <c r="E50" i="3"/>
  <c r="P49" i="3"/>
  <c r="O49" i="3"/>
  <c r="N49" i="3"/>
  <c r="M49" i="3"/>
  <c r="L49" i="3"/>
  <c r="K49" i="3"/>
  <c r="J49" i="3"/>
  <c r="I49" i="3"/>
  <c r="H49" i="3"/>
  <c r="G49" i="3"/>
  <c r="F49" i="3"/>
  <c r="E49" i="3"/>
  <c r="P48" i="3"/>
  <c r="O48" i="3"/>
  <c r="N48" i="3"/>
  <c r="M48" i="3"/>
  <c r="L48" i="3"/>
  <c r="K48" i="3"/>
  <c r="J48" i="3"/>
  <c r="I48" i="3"/>
  <c r="H48" i="3"/>
  <c r="G48" i="3"/>
  <c r="F48" i="3"/>
  <c r="E48" i="3"/>
  <c r="P46" i="3"/>
  <c r="O46" i="3"/>
  <c r="N46" i="3"/>
  <c r="M46" i="3"/>
  <c r="L46" i="3"/>
  <c r="K46" i="3"/>
  <c r="J46" i="3"/>
  <c r="I46" i="3"/>
  <c r="H46" i="3"/>
  <c r="G46" i="3"/>
  <c r="F46" i="3"/>
  <c r="E46" i="3"/>
  <c r="P45" i="3"/>
  <c r="O45" i="3"/>
  <c r="N45" i="3"/>
  <c r="M45" i="3"/>
  <c r="L45" i="3"/>
  <c r="K45" i="3"/>
  <c r="J45" i="3"/>
  <c r="I45" i="3"/>
  <c r="H45" i="3"/>
  <c r="G45" i="3"/>
  <c r="F45" i="3"/>
  <c r="E45" i="3"/>
  <c r="P44" i="3"/>
  <c r="O44" i="3"/>
  <c r="N44" i="3"/>
  <c r="M44" i="3"/>
  <c r="L44" i="3"/>
  <c r="K44" i="3"/>
  <c r="J44" i="3"/>
  <c r="I44" i="3"/>
  <c r="H44" i="3"/>
  <c r="G44" i="3"/>
  <c r="F44" i="3"/>
  <c r="E44" i="3"/>
  <c r="P43" i="3"/>
  <c r="O43" i="3"/>
  <c r="N43" i="3"/>
  <c r="M43" i="3"/>
  <c r="L43" i="3"/>
  <c r="K43" i="3"/>
  <c r="J43" i="3"/>
  <c r="I43" i="3"/>
  <c r="H43" i="3"/>
  <c r="G43" i="3"/>
  <c r="F43" i="3"/>
  <c r="E43" i="3"/>
  <c r="P42" i="3"/>
  <c r="O42" i="3"/>
  <c r="N42" i="3"/>
  <c r="M42" i="3"/>
  <c r="L42" i="3"/>
  <c r="K42" i="3"/>
  <c r="J42" i="3"/>
  <c r="I42" i="3"/>
  <c r="H42" i="3"/>
  <c r="G42" i="3"/>
  <c r="F42" i="3"/>
  <c r="E42" i="3"/>
  <c r="P41" i="3"/>
  <c r="O41" i="3"/>
  <c r="N41" i="3"/>
  <c r="M41" i="3"/>
  <c r="L41" i="3"/>
  <c r="K41" i="3"/>
  <c r="J41" i="3"/>
  <c r="I41" i="3"/>
  <c r="H41" i="3"/>
  <c r="G41" i="3"/>
  <c r="F41" i="3"/>
  <c r="E41" i="3"/>
  <c r="P40" i="3"/>
  <c r="O40" i="3"/>
  <c r="N40" i="3"/>
  <c r="M40" i="3"/>
  <c r="L40" i="3"/>
  <c r="K40" i="3"/>
  <c r="J40" i="3"/>
  <c r="I40" i="3"/>
  <c r="H40" i="3"/>
  <c r="G40" i="3"/>
  <c r="F40" i="3"/>
  <c r="E40" i="3"/>
  <c r="P39" i="3"/>
  <c r="O39" i="3"/>
  <c r="N39" i="3"/>
  <c r="M39" i="3"/>
  <c r="L39" i="3"/>
  <c r="K39" i="3"/>
  <c r="J39" i="3"/>
  <c r="I39" i="3"/>
  <c r="H39" i="3"/>
  <c r="G39" i="3"/>
  <c r="F39" i="3"/>
  <c r="E39" i="3"/>
  <c r="P38" i="3"/>
  <c r="O38" i="3"/>
  <c r="N38" i="3"/>
  <c r="M38" i="3"/>
  <c r="L38" i="3"/>
  <c r="K38" i="3"/>
  <c r="J38" i="3"/>
  <c r="I38" i="3"/>
  <c r="H38" i="3"/>
  <c r="G38" i="3"/>
  <c r="F38" i="3"/>
  <c r="E38" i="3"/>
  <c r="P37" i="3"/>
  <c r="O37" i="3"/>
  <c r="N37" i="3"/>
  <c r="M37" i="3"/>
  <c r="L37" i="3"/>
  <c r="K37" i="3"/>
  <c r="J37" i="3"/>
  <c r="I37" i="3"/>
  <c r="H37" i="3"/>
  <c r="G37" i="3"/>
  <c r="F37" i="3"/>
  <c r="E37" i="3"/>
  <c r="P35" i="3"/>
  <c r="O35" i="3"/>
  <c r="N35" i="3"/>
  <c r="M35" i="3"/>
  <c r="L35" i="3"/>
  <c r="K35" i="3"/>
  <c r="J35" i="3"/>
  <c r="I35" i="3"/>
  <c r="H35" i="3"/>
  <c r="G35" i="3"/>
  <c r="F35" i="3"/>
  <c r="E35" i="3"/>
  <c r="P34" i="3"/>
  <c r="O34" i="3"/>
  <c r="N34" i="3"/>
  <c r="M34" i="3"/>
  <c r="L34" i="3"/>
  <c r="K34" i="3"/>
  <c r="J34" i="3"/>
  <c r="I34" i="3"/>
  <c r="H34" i="3"/>
  <c r="G34" i="3"/>
  <c r="F34" i="3"/>
  <c r="E34" i="3"/>
  <c r="P33" i="3"/>
  <c r="O33" i="3"/>
  <c r="N33" i="3"/>
  <c r="M33" i="3"/>
  <c r="L33" i="3"/>
  <c r="K33" i="3"/>
  <c r="J33" i="3"/>
  <c r="I33" i="3"/>
  <c r="H33" i="3"/>
  <c r="G33" i="3"/>
  <c r="F33" i="3"/>
  <c r="E33" i="3"/>
  <c r="P32" i="3"/>
  <c r="O32" i="3"/>
  <c r="N32" i="3"/>
  <c r="M32" i="3"/>
  <c r="L32" i="3"/>
  <c r="K32" i="3"/>
  <c r="J32" i="3"/>
  <c r="I32" i="3"/>
  <c r="H32" i="3"/>
  <c r="G32" i="3"/>
  <c r="F32" i="3"/>
  <c r="E32" i="3"/>
  <c r="P31" i="3"/>
  <c r="O31" i="3"/>
  <c r="N31" i="3"/>
  <c r="M31" i="3"/>
  <c r="L31" i="3"/>
  <c r="K31" i="3"/>
  <c r="J31" i="3"/>
  <c r="I31" i="3"/>
  <c r="H31" i="3"/>
  <c r="G31" i="3"/>
  <c r="F31" i="3"/>
  <c r="E31" i="3"/>
  <c r="P30" i="3"/>
  <c r="O30" i="3"/>
  <c r="N30" i="3"/>
  <c r="M30" i="3"/>
  <c r="L30" i="3"/>
  <c r="K30" i="3"/>
  <c r="J30" i="3"/>
  <c r="I30" i="3"/>
  <c r="H30" i="3"/>
  <c r="G30" i="3"/>
  <c r="F30" i="3"/>
  <c r="E30" i="3"/>
  <c r="P29" i="3"/>
  <c r="O29" i="3"/>
  <c r="N29" i="3"/>
  <c r="M29" i="3"/>
  <c r="L29" i="3"/>
  <c r="K29" i="3"/>
  <c r="J29" i="3"/>
  <c r="I29" i="3"/>
  <c r="H29" i="3"/>
  <c r="G29" i="3"/>
  <c r="F29" i="3"/>
  <c r="E29" i="3"/>
  <c r="P28" i="3"/>
  <c r="O28" i="3"/>
  <c r="N28" i="3"/>
  <c r="M28" i="3"/>
  <c r="L28" i="3"/>
  <c r="K28" i="3"/>
  <c r="J28" i="3"/>
  <c r="I28" i="3"/>
  <c r="H28" i="3"/>
  <c r="G28" i="3"/>
  <c r="F28" i="3"/>
  <c r="E28" i="3"/>
  <c r="P27" i="3"/>
  <c r="O27" i="3"/>
  <c r="N27" i="3"/>
  <c r="M27" i="3"/>
  <c r="L27" i="3"/>
  <c r="K27" i="3"/>
  <c r="J27" i="3"/>
  <c r="I27" i="3"/>
  <c r="H27" i="3"/>
  <c r="G27" i="3"/>
  <c r="F27" i="3"/>
  <c r="E27" i="3"/>
  <c r="P26" i="3"/>
  <c r="O26" i="3"/>
  <c r="N26" i="3"/>
  <c r="M26" i="3"/>
  <c r="L26" i="3"/>
  <c r="K26" i="3"/>
  <c r="J26" i="3"/>
  <c r="I26" i="3"/>
  <c r="H26" i="3"/>
  <c r="G26" i="3"/>
  <c r="F26" i="3"/>
  <c r="E26" i="3"/>
  <c r="P24" i="3"/>
  <c r="O24" i="3"/>
  <c r="N24" i="3"/>
  <c r="M24" i="3"/>
  <c r="L24" i="3"/>
  <c r="K24" i="3"/>
  <c r="J24" i="3"/>
  <c r="I24" i="3"/>
  <c r="H24" i="3"/>
  <c r="G24" i="3"/>
  <c r="F24" i="3"/>
  <c r="E24" i="3"/>
  <c r="P23" i="3"/>
  <c r="O23" i="3"/>
  <c r="N23" i="3"/>
  <c r="M23" i="3"/>
  <c r="L23" i="3"/>
  <c r="K23" i="3"/>
  <c r="J23" i="3"/>
  <c r="I23" i="3"/>
  <c r="H23" i="3"/>
  <c r="G23" i="3"/>
  <c r="F23" i="3"/>
  <c r="E23" i="3"/>
  <c r="P22" i="3"/>
  <c r="O22" i="3"/>
  <c r="N22" i="3"/>
  <c r="M22" i="3"/>
  <c r="L22" i="3"/>
  <c r="K22" i="3"/>
  <c r="J22" i="3"/>
  <c r="I22" i="3"/>
  <c r="H22" i="3"/>
  <c r="G22" i="3"/>
  <c r="F22" i="3"/>
  <c r="E22" i="3"/>
  <c r="P21" i="3"/>
  <c r="O21" i="3"/>
  <c r="N21" i="3"/>
  <c r="M21" i="3"/>
  <c r="L21" i="3"/>
  <c r="K21" i="3"/>
  <c r="J21" i="3"/>
  <c r="I21" i="3"/>
  <c r="H21" i="3"/>
  <c r="G21" i="3"/>
  <c r="F21" i="3"/>
  <c r="E21" i="3"/>
  <c r="P20" i="3"/>
  <c r="O20" i="3"/>
  <c r="N20" i="3"/>
  <c r="M20" i="3"/>
  <c r="L20" i="3"/>
  <c r="K20" i="3"/>
  <c r="J20" i="3"/>
  <c r="I20" i="3"/>
  <c r="H20" i="3"/>
  <c r="G20" i="3"/>
  <c r="F20" i="3"/>
  <c r="E20" i="3"/>
  <c r="P19" i="3"/>
  <c r="O19" i="3"/>
  <c r="N19" i="3"/>
  <c r="M19" i="3"/>
  <c r="L19" i="3"/>
  <c r="K19" i="3"/>
  <c r="J19" i="3"/>
  <c r="I19" i="3"/>
  <c r="H19" i="3"/>
  <c r="G19" i="3"/>
  <c r="F19" i="3"/>
  <c r="E19" i="3"/>
  <c r="P18" i="3"/>
  <c r="O18" i="3"/>
  <c r="N18" i="3"/>
  <c r="M18" i="3"/>
  <c r="L18" i="3"/>
  <c r="K18" i="3"/>
  <c r="J18" i="3"/>
  <c r="I18" i="3"/>
  <c r="H18" i="3"/>
  <c r="G18" i="3"/>
  <c r="F18" i="3"/>
  <c r="E18" i="3"/>
  <c r="P17" i="3"/>
  <c r="O17" i="3"/>
  <c r="N17" i="3"/>
  <c r="M17" i="3"/>
  <c r="L17" i="3"/>
  <c r="K17" i="3"/>
  <c r="J17" i="3"/>
  <c r="I17" i="3"/>
  <c r="H17" i="3"/>
  <c r="G17" i="3"/>
  <c r="F17" i="3"/>
  <c r="E17" i="3"/>
  <c r="P16" i="3"/>
  <c r="O16" i="3"/>
  <c r="N16" i="3"/>
  <c r="M16" i="3"/>
  <c r="L16" i="3"/>
  <c r="K16" i="3"/>
  <c r="J16" i="3"/>
  <c r="I16" i="3"/>
  <c r="H16" i="3"/>
  <c r="G16" i="3"/>
  <c r="F16" i="3"/>
  <c r="E16" i="3"/>
  <c r="P15" i="3"/>
  <c r="O15" i="3"/>
  <c r="N15" i="3"/>
  <c r="M15" i="3"/>
  <c r="L15" i="3"/>
  <c r="K15" i="3"/>
  <c r="J15" i="3"/>
  <c r="I15" i="3"/>
  <c r="H15" i="3"/>
  <c r="G15" i="3"/>
  <c r="F15" i="3"/>
  <c r="E15" i="3"/>
  <c r="P14" i="3"/>
  <c r="O14" i="3"/>
  <c r="N14" i="3"/>
  <c r="M14" i="3"/>
  <c r="L14" i="3"/>
  <c r="K14" i="3"/>
  <c r="J14" i="3"/>
  <c r="I14" i="3"/>
  <c r="H14" i="3"/>
  <c r="G14" i="3"/>
  <c r="F14" i="3"/>
  <c r="E14" i="3"/>
  <c r="P13" i="3"/>
  <c r="O13" i="3"/>
  <c r="N13" i="3"/>
  <c r="M13" i="3"/>
  <c r="L13" i="3"/>
  <c r="K13" i="3"/>
  <c r="J13" i="3"/>
  <c r="I13" i="3"/>
  <c r="H13" i="3"/>
  <c r="G13" i="3"/>
  <c r="F13" i="3"/>
  <c r="E13" i="3"/>
  <c r="P12" i="3"/>
  <c r="O12" i="3"/>
  <c r="N12" i="3"/>
  <c r="M12" i="3"/>
  <c r="L12" i="3"/>
  <c r="K12" i="3"/>
  <c r="J12" i="3"/>
  <c r="I12" i="3"/>
  <c r="H12" i="3"/>
  <c r="G12" i="3"/>
  <c r="F12" i="3"/>
  <c r="E12" i="3"/>
  <c r="X92" i="2"/>
  <c r="X145" i="2"/>
  <c r="X144" i="2"/>
  <c r="X143" i="2"/>
  <c r="X142" i="2"/>
  <c r="X141" i="2"/>
  <c r="X140" i="2"/>
  <c r="X139" i="2"/>
  <c r="X137" i="2"/>
  <c r="X136" i="2"/>
  <c r="X135" i="2"/>
  <c r="X134" i="2"/>
  <c r="X132" i="2"/>
  <c r="X131" i="2"/>
  <c r="X130" i="2"/>
  <c r="X129" i="2"/>
  <c r="X128" i="2"/>
  <c r="X127" i="2"/>
  <c r="X126" i="2"/>
  <c r="X125" i="2"/>
  <c r="X124" i="2"/>
  <c r="X123" i="2"/>
  <c r="X122" i="2"/>
  <c r="X121" i="2"/>
  <c r="X120" i="2"/>
  <c r="X118" i="2"/>
  <c r="X117" i="2"/>
  <c r="X116" i="2"/>
  <c r="X115" i="2"/>
  <c r="X114" i="2"/>
  <c r="X113" i="2"/>
  <c r="X112" i="2"/>
  <c r="X111" i="2"/>
  <c r="X110" i="2"/>
  <c r="X109" i="2"/>
  <c r="X108" i="2"/>
  <c r="X107" i="2"/>
  <c r="X105" i="2"/>
  <c r="X104" i="2"/>
  <c r="X103" i="2"/>
  <c r="X102" i="2"/>
  <c r="X101" i="2"/>
  <c r="X100" i="2"/>
  <c r="X99" i="2"/>
  <c r="X98" i="2"/>
  <c r="X97" i="2"/>
  <c r="X96" i="2"/>
  <c r="X95" i="2"/>
  <c r="X94" i="2"/>
  <c r="X93" i="2"/>
  <c r="X91" i="2"/>
  <c r="X90" i="2"/>
  <c r="X88" i="2"/>
  <c r="X87" i="2"/>
  <c r="X86" i="2"/>
  <c r="X85" i="2"/>
  <c r="X84" i="2"/>
  <c r="X83" i="2"/>
  <c r="X82" i="2"/>
  <c r="X81" i="2"/>
  <c r="X80" i="2"/>
  <c r="X79" i="2"/>
  <c r="X77" i="2"/>
  <c r="X76" i="2"/>
  <c r="X75" i="2"/>
  <c r="X74" i="2"/>
  <c r="X73" i="2"/>
  <c r="X71" i="2"/>
  <c r="X70" i="2"/>
  <c r="X69" i="2"/>
  <c r="X68" i="2"/>
  <c r="X67" i="2"/>
  <c r="X66" i="2"/>
  <c r="X65" i="2"/>
  <c r="X64" i="2"/>
  <c r="X63" i="2"/>
  <c r="X62" i="2"/>
  <c r="X60" i="2"/>
  <c r="X59" i="2"/>
  <c r="X58" i="2"/>
  <c r="X57" i="2"/>
  <c r="X56" i="2"/>
  <c r="X55" i="2"/>
  <c r="X54" i="2"/>
  <c r="X53" i="2"/>
  <c r="X52" i="2"/>
  <c r="X51" i="2"/>
  <c r="X50" i="2"/>
  <c r="X49" i="2"/>
  <c r="X48" i="2"/>
  <c r="X46" i="2"/>
  <c r="X45" i="2"/>
  <c r="X44" i="2"/>
  <c r="X43" i="2"/>
  <c r="X42" i="2"/>
  <c r="X41" i="2"/>
  <c r="X40" i="2"/>
  <c r="X39" i="2"/>
  <c r="X38" i="2"/>
  <c r="X37" i="2"/>
  <c r="X35" i="2"/>
  <c r="X34" i="2"/>
  <c r="X33" i="2"/>
  <c r="X32" i="2"/>
  <c r="X31" i="2"/>
  <c r="X30" i="2"/>
  <c r="X29" i="2"/>
  <c r="X28" i="2"/>
  <c r="X27" i="2"/>
  <c r="X26" i="2"/>
  <c r="X13" i="2"/>
  <c r="X14" i="2"/>
  <c r="X15" i="2"/>
  <c r="X16" i="2"/>
  <c r="X17" i="2"/>
  <c r="X18" i="2"/>
  <c r="X19" i="2"/>
  <c r="X20" i="2"/>
  <c r="X21" i="2"/>
  <c r="X22" i="2"/>
  <c r="X23" i="2"/>
  <c r="X24" i="2"/>
  <c r="X12" i="2"/>
  <c r="N92" i="2"/>
  <c r="P145" i="2"/>
  <c r="O145" i="2"/>
  <c r="N145" i="2"/>
  <c r="M145" i="2"/>
  <c r="L145" i="2"/>
  <c r="K145" i="2"/>
  <c r="J145" i="2"/>
  <c r="I145" i="2"/>
  <c r="H145" i="2"/>
  <c r="G145" i="2"/>
  <c r="F145" i="2"/>
  <c r="E145" i="2"/>
  <c r="P144" i="2"/>
  <c r="O144" i="2"/>
  <c r="N144" i="2"/>
  <c r="M144" i="2"/>
  <c r="L144" i="2"/>
  <c r="K144" i="2"/>
  <c r="J144" i="2"/>
  <c r="I144" i="2"/>
  <c r="H144" i="2"/>
  <c r="G144" i="2"/>
  <c r="F144" i="2"/>
  <c r="E144" i="2"/>
  <c r="P143" i="2"/>
  <c r="O143" i="2"/>
  <c r="N143" i="2"/>
  <c r="M143" i="2"/>
  <c r="L143" i="2"/>
  <c r="K143" i="2"/>
  <c r="J143" i="2"/>
  <c r="I143" i="2"/>
  <c r="H143" i="2"/>
  <c r="G143" i="2"/>
  <c r="F143" i="2"/>
  <c r="E143" i="2"/>
  <c r="P142" i="2"/>
  <c r="O142" i="2"/>
  <c r="N142" i="2"/>
  <c r="M142" i="2"/>
  <c r="L142" i="2"/>
  <c r="K142" i="2"/>
  <c r="J142" i="2"/>
  <c r="I142" i="2"/>
  <c r="H142" i="2"/>
  <c r="G142" i="2"/>
  <c r="F142" i="2"/>
  <c r="E142" i="2"/>
  <c r="P141" i="2"/>
  <c r="O141" i="2"/>
  <c r="N141" i="2"/>
  <c r="M141" i="2"/>
  <c r="L141" i="2"/>
  <c r="K141" i="2"/>
  <c r="J141" i="2"/>
  <c r="I141" i="2"/>
  <c r="H141" i="2"/>
  <c r="G141" i="2"/>
  <c r="F141" i="2"/>
  <c r="E141" i="2"/>
  <c r="P140" i="2"/>
  <c r="O140" i="2"/>
  <c r="N140" i="2"/>
  <c r="M140" i="2"/>
  <c r="L140" i="2"/>
  <c r="K140" i="2"/>
  <c r="J140" i="2"/>
  <c r="I140" i="2"/>
  <c r="H140" i="2"/>
  <c r="G140" i="2"/>
  <c r="F140" i="2"/>
  <c r="E140" i="2"/>
  <c r="P139" i="2"/>
  <c r="O139" i="2"/>
  <c r="N139" i="2"/>
  <c r="M139" i="2"/>
  <c r="L139" i="2"/>
  <c r="K139" i="2"/>
  <c r="J139" i="2"/>
  <c r="I139" i="2"/>
  <c r="H139" i="2"/>
  <c r="G139" i="2"/>
  <c r="F139" i="2"/>
  <c r="E139" i="2"/>
  <c r="P137" i="2"/>
  <c r="O137" i="2"/>
  <c r="N137" i="2"/>
  <c r="M137" i="2"/>
  <c r="L137" i="2"/>
  <c r="K137" i="2"/>
  <c r="J137" i="2"/>
  <c r="I137" i="2"/>
  <c r="H137" i="2"/>
  <c r="G137" i="2"/>
  <c r="F137" i="2"/>
  <c r="E137" i="2"/>
  <c r="P136" i="2"/>
  <c r="O136" i="2"/>
  <c r="N136" i="2"/>
  <c r="M136" i="2"/>
  <c r="L136" i="2"/>
  <c r="K136" i="2"/>
  <c r="J136" i="2"/>
  <c r="I136" i="2"/>
  <c r="H136" i="2"/>
  <c r="G136" i="2"/>
  <c r="F136" i="2"/>
  <c r="E136" i="2"/>
  <c r="P135" i="2"/>
  <c r="O135" i="2"/>
  <c r="N135" i="2"/>
  <c r="M135" i="2"/>
  <c r="L135" i="2"/>
  <c r="K135" i="2"/>
  <c r="J135" i="2"/>
  <c r="I135" i="2"/>
  <c r="H135" i="2"/>
  <c r="G135" i="2"/>
  <c r="F135" i="2"/>
  <c r="E135" i="2"/>
  <c r="P134" i="2"/>
  <c r="O134" i="2"/>
  <c r="N134" i="2"/>
  <c r="M134" i="2"/>
  <c r="L134" i="2"/>
  <c r="K134" i="2"/>
  <c r="J134" i="2"/>
  <c r="I134" i="2"/>
  <c r="H134" i="2"/>
  <c r="G134" i="2"/>
  <c r="F134" i="2"/>
  <c r="E134" i="2"/>
  <c r="P132" i="2"/>
  <c r="O132" i="2"/>
  <c r="N132" i="2"/>
  <c r="M132" i="2"/>
  <c r="L132" i="2"/>
  <c r="K132" i="2"/>
  <c r="J132" i="2"/>
  <c r="I132" i="2"/>
  <c r="H132" i="2"/>
  <c r="G132" i="2"/>
  <c r="F132" i="2"/>
  <c r="E132" i="2"/>
  <c r="P131" i="2"/>
  <c r="O131" i="2"/>
  <c r="N131" i="2"/>
  <c r="M131" i="2"/>
  <c r="L131" i="2"/>
  <c r="K131" i="2"/>
  <c r="J131" i="2"/>
  <c r="I131" i="2"/>
  <c r="H131" i="2"/>
  <c r="G131" i="2"/>
  <c r="F131" i="2"/>
  <c r="E131" i="2"/>
  <c r="P130" i="2"/>
  <c r="O130" i="2"/>
  <c r="N130" i="2"/>
  <c r="M130" i="2"/>
  <c r="L130" i="2"/>
  <c r="K130" i="2"/>
  <c r="J130" i="2"/>
  <c r="I130" i="2"/>
  <c r="H130" i="2"/>
  <c r="G130" i="2"/>
  <c r="F130" i="2"/>
  <c r="E130" i="2"/>
  <c r="P129" i="2"/>
  <c r="O129" i="2"/>
  <c r="N129" i="2"/>
  <c r="M129" i="2"/>
  <c r="L129" i="2"/>
  <c r="K129" i="2"/>
  <c r="J129" i="2"/>
  <c r="I129" i="2"/>
  <c r="H129" i="2"/>
  <c r="G129" i="2"/>
  <c r="F129" i="2"/>
  <c r="E129" i="2"/>
  <c r="P128" i="2"/>
  <c r="O128" i="2"/>
  <c r="N128" i="2"/>
  <c r="M128" i="2"/>
  <c r="L128" i="2"/>
  <c r="K128" i="2"/>
  <c r="J128" i="2"/>
  <c r="I128" i="2"/>
  <c r="H128" i="2"/>
  <c r="G128" i="2"/>
  <c r="F128" i="2"/>
  <c r="E128" i="2"/>
  <c r="P127" i="2"/>
  <c r="O127" i="2"/>
  <c r="N127" i="2"/>
  <c r="M127" i="2"/>
  <c r="L127" i="2"/>
  <c r="K127" i="2"/>
  <c r="J127" i="2"/>
  <c r="I127" i="2"/>
  <c r="H127" i="2"/>
  <c r="G127" i="2"/>
  <c r="F127" i="2"/>
  <c r="E127" i="2"/>
  <c r="P126" i="2"/>
  <c r="O126" i="2"/>
  <c r="N126" i="2"/>
  <c r="M126" i="2"/>
  <c r="L126" i="2"/>
  <c r="K126" i="2"/>
  <c r="J126" i="2"/>
  <c r="I126" i="2"/>
  <c r="H126" i="2"/>
  <c r="G126" i="2"/>
  <c r="F126" i="2"/>
  <c r="E126" i="2"/>
  <c r="P125" i="2"/>
  <c r="O125" i="2"/>
  <c r="N125" i="2"/>
  <c r="M125" i="2"/>
  <c r="L125" i="2"/>
  <c r="K125" i="2"/>
  <c r="J125" i="2"/>
  <c r="I125" i="2"/>
  <c r="H125" i="2"/>
  <c r="G125" i="2"/>
  <c r="F125" i="2"/>
  <c r="E125" i="2"/>
  <c r="P124" i="2"/>
  <c r="O124" i="2"/>
  <c r="N124" i="2"/>
  <c r="M124" i="2"/>
  <c r="L124" i="2"/>
  <c r="K124" i="2"/>
  <c r="J124" i="2"/>
  <c r="I124" i="2"/>
  <c r="H124" i="2"/>
  <c r="G124" i="2"/>
  <c r="F124" i="2"/>
  <c r="E124" i="2"/>
  <c r="P123" i="2"/>
  <c r="O123" i="2"/>
  <c r="N123" i="2"/>
  <c r="M123" i="2"/>
  <c r="L123" i="2"/>
  <c r="K123" i="2"/>
  <c r="J123" i="2"/>
  <c r="I123" i="2"/>
  <c r="H123" i="2"/>
  <c r="G123" i="2"/>
  <c r="F123" i="2"/>
  <c r="E123" i="2"/>
  <c r="P122" i="2"/>
  <c r="O122" i="2"/>
  <c r="N122" i="2"/>
  <c r="M122" i="2"/>
  <c r="L122" i="2"/>
  <c r="K122" i="2"/>
  <c r="J122" i="2"/>
  <c r="I122" i="2"/>
  <c r="H122" i="2"/>
  <c r="G122" i="2"/>
  <c r="F122" i="2"/>
  <c r="E122" i="2"/>
  <c r="P121" i="2"/>
  <c r="O121" i="2"/>
  <c r="N121" i="2"/>
  <c r="M121" i="2"/>
  <c r="L121" i="2"/>
  <c r="K121" i="2"/>
  <c r="J121" i="2"/>
  <c r="I121" i="2"/>
  <c r="H121" i="2"/>
  <c r="G121" i="2"/>
  <c r="F121" i="2"/>
  <c r="E121" i="2"/>
  <c r="P120" i="2"/>
  <c r="O120" i="2"/>
  <c r="N120" i="2"/>
  <c r="M120" i="2"/>
  <c r="L120" i="2"/>
  <c r="K120" i="2"/>
  <c r="J120" i="2"/>
  <c r="I120" i="2"/>
  <c r="H120" i="2"/>
  <c r="G120" i="2"/>
  <c r="F120" i="2"/>
  <c r="E120" i="2"/>
  <c r="P118" i="2"/>
  <c r="O118" i="2"/>
  <c r="N118" i="2"/>
  <c r="M118" i="2"/>
  <c r="L118" i="2"/>
  <c r="K118" i="2"/>
  <c r="J118" i="2"/>
  <c r="I118" i="2"/>
  <c r="H118" i="2"/>
  <c r="G118" i="2"/>
  <c r="F118" i="2"/>
  <c r="E118" i="2"/>
  <c r="P117" i="2"/>
  <c r="O117" i="2"/>
  <c r="N117" i="2"/>
  <c r="M117" i="2"/>
  <c r="L117" i="2"/>
  <c r="K117" i="2"/>
  <c r="J117" i="2"/>
  <c r="I117" i="2"/>
  <c r="H117" i="2"/>
  <c r="G117" i="2"/>
  <c r="F117" i="2"/>
  <c r="E117" i="2"/>
  <c r="P116" i="2"/>
  <c r="O116" i="2"/>
  <c r="N116" i="2"/>
  <c r="M116" i="2"/>
  <c r="L116" i="2"/>
  <c r="K116" i="2"/>
  <c r="J116" i="2"/>
  <c r="I116" i="2"/>
  <c r="H116" i="2"/>
  <c r="G116" i="2"/>
  <c r="F116" i="2"/>
  <c r="E116" i="2"/>
  <c r="P115" i="2"/>
  <c r="O115" i="2"/>
  <c r="N115" i="2"/>
  <c r="M115" i="2"/>
  <c r="L115" i="2"/>
  <c r="K115" i="2"/>
  <c r="J115" i="2"/>
  <c r="I115" i="2"/>
  <c r="H115" i="2"/>
  <c r="G115" i="2"/>
  <c r="F115" i="2"/>
  <c r="E115" i="2"/>
  <c r="P114" i="2"/>
  <c r="O114" i="2"/>
  <c r="N114" i="2"/>
  <c r="M114" i="2"/>
  <c r="L114" i="2"/>
  <c r="K114" i="2"/>
  <c r="J114" i="2"/>
  <c r="I114" i="2"/>
  <c r="H114" i="2"/>
  <c r="G114" i="2"/>
  <c r="F114" i="2"/>
  <c r="E114" i="2"/>
  <c r="P113" i="2"/>
  <c r="O113" i="2"/>
  <c r="N113" i="2"/>
  <c r="M113" i="2"/>
  <c r="L113" i="2"/>
  <c r="K113" i="2"/>
  <c r="J113" i="2"/>
  <c r="I113" i="2"/>
  <c r="H113" i="2"/>
  <c r="G113" i="2"/>
  <c r="F113" i="2"/>
  <c r="E113" i="2"/>
  <c r="P112" i="2"/>
  <c r="O112" i="2"/>
  <c r="N112" i="2"/>
  <c r="M112" i="2"/>
  <c r="L112" i="2"/>
  <c r="K112" i="2"/>
  <c r="J112" i="2"/>
  <c r="I112" i="2"/>
  <c r="H112" i="2"/>
  <c r="G112" i="2"/>
  <c r="F112" i="2"/>
  <c r="E112" i="2"/>
  <c r="P111" i="2"/>
  <c r="O111" i="2"/>
  <c r="N111" i="2"/>
  <c r="M111" i="2"/>
  <c r="L111" i="2"/>
  <c r="K111" i="2"/>
  <c r="J111" i="2"/>
  <c r="I111" i="2"/>
  <c r="H111" i="2"/>
  <c r="G111" i="2"/>
  <c r="F111" i="2"/>
  <c r="E111" i="2"/>
  <c r="P110" i="2"/>
  <c r="O110" i="2"/>
  <c r="N110" i="2"/>
  <c r="M110" i="2"/>
  <c r="L110" i="2"/>
  <c r="K110" i="2"/>
  <c r="J110" i="2"/>
  <c r="I110" i="2"/>
  <c r="H110" i="2"/>
  <c r="G110" i="2"/>
  <c r="F110" i="2"/>
  <c r="E110" i="2"/>
  <c r="P109" i="2"/>
  <c r="O109" i="2"/>
  <c r="N109" i="2"/>
  <c r="M109" i="2"/>
  <c r="L109" i="2"/>
  <c r="K109" i="2"/>
  <c r="J109" i="2"/>
  <c r="I109" i="2"/>
  <c r="H109" i="2"/>
  <c r="G109" i="2"/>
  <c r="F109" i="2"/>
  <c r="E109" i="2"/>
  <c r="P108" i="2"/>
  <c r="O108" i="2"/>
  <c r="N108" i="2"/>
  <c r="M108" i="2"/>
  <c r="L108" i="2"/>
  <c r="K108" i="2"/>
  <c r="J108" i="2"/>
  <c r="I108" i="2"/>
  <c r="H108" i="2"/>
  <c r="G108" i="2"/>
  <c r="F108" i="2"/>
  <c r="E108" i="2"/>
  <c r="P107" i="2"/>
  <c r="O107" i="2"/>
  <c r="N107" i="2"/>
  <c r="M107" i="2"/>
  <c r="L107" i="2"/>
  <c r="K107" i="2"/>
  <c r="J107" i="2"/>
  <c r="I107" i="2"/>
  <c r="H107" i="2"/>
  <c r="G107" i="2"/>
  <c r="F107" i="2"/>
  <c r="E107" i="2"/>
  <c r="P105" i="2"/>
  <c r="O105" i="2"/>
  <c r="N105" i="2"/>
  <c r="M105" i="2"/>
  <c r="L105" i="2"/>
  <c r="K105" i="2"/>
  <c r="J105" i="2"/>
  <c r="I105" i="2"/>
  <c r="H105" i="2"/>
  <c r="G105" i="2"/>
  <c r="F105" i="2"/>
  <c r="E105" i="2"/>
  <c r="P104" i="2"/>
  <c r="O104" i="2"/>
  <c r="N104" i="2"/>
  <c r="M104" i="2"/>
  <c r="L104" i="2"/>
  <c r="K104" i="2"/>
  <c r="J104" i="2"/>
  <c r="I104" i="2"/>
  <c r="H104" i="2"/>
  <c r="G104" i="2"/>
  <c r="F104" i="2"/>
  <c r="E104" i="2"/>
  <c r="P103" i="2"/>
  <c r="O103" i="2"/>
  <c r="N103" i="2"/>
  <c r="M103" i="2"/>
  <c r="L103" i="2"/>
  <c r="K103" i="2"/>
  <c r="J103" i="2"/>
  <c r="I103" i="2"/>
  <c r="H103" i="2"/>
  <c r="G103" i="2"/>
  <c r="F103" i="2"/>
  <c r="E103" i="2"/>
  <c r="P102" i="2"/>
  <c r="O102" i="2"/>
  <c r="N102" i="2"/>
  <c r="M102" i="2"/>
  <c r="L102" i="2"/>
  <c r="K102" i="2"/>
  <c r="J102" i="2"/>
  <c r="I102" i="2"/>
  <c r="H102" i="2"/>
  <c r="G102" i="2"/>
  <c r="F102" i="2"/>
  <c r="E102" i="2"/>
  <c r="P101" i="2"/>
  <c r="O101" i="2"/>
  <c r="N101" i="2"/>
  <c r="M101" i="2"/>
  <c r="L101" i="2"/>
  <c r="K101" i="2"/>
  <c r="J101" i="2"/>
  <c r="I101" i="2"/>
  <c r="H101" i="2"/>
  <c r="G101" i="2"/>
  <c r="F101" i="2"/>
  <c r="E101" i="2"/>
  <c r="P100" i="2"/>
  <c r="O100" i="2"/>
  <c r="N100" i="2"/>
  <c r="M100" i="2"/>
  <c r="L100" i="2"/>
  <c r="K100" i="2"/>
  <c r="J100" i="2"/>
  <c r="I100" i="2"/>
  <c r="H100" i="2"/>
  <c r="G100" i="2"/>
  <c r="F100" i="2"/>
  <c r="E100" i="2"/>
  <c r="P99" i="2"/>
  <c r="O99" i="2"/>
  <c r="N99" i="2"/>
  <c r="M99" i="2"/>
  <c r="L99" i="2"/>
  <c r="K99" i="2"/>
  <c r="J99" i="2"/>
  <c r="I99" i="2"/>
  <c r="H99" i="2"/>
  <c r="G99" i="2"/>
  <c r="F99" i="2"/>
  <c r="E99" i="2"/>
  <c r="P98" i="2"/>
  <c r="O98" i="2"/>
  <c r="N98" i="2"/>
  <c r="M98" i="2"/>
  <c r="L98" i="2"/>
  <c r="K98" i="2"/>
  <c r="J98" i="2"/>
  <c r="I98" i="2"/>
  <c r="H98" i="2"/>
  <c r="G98" i="2"/>
  <c r="F98" i="2"/>
  <c r="E98" i="2"/>
  <c r="P97" i="2"/>
  <c r="O97" i="2"/>
  <c r="N97" i="2"/>
  <c r="M97" i="2"/>
  <c r="L97" i="2"/>
  <c r="K97" i="2"/>
  <c r="J97" i="2"/>
  <c r="I97" i="2"/>
  <c r="H97" i="2"/>
  <c r="G97" i="2"/>
  <c r="F97" i="2"/>
  <c r="E97" i="2"/>
  <c r="P96" i="2"/>
  <c r="O96" i="2"/>
  <c r="N96" i="2"/>
  <c r="M96" i="2"/>
  <c r="L96" i="2"/>
  <c r="K96" i="2"/>
  <c r="J96" i="2"/>
  <c r="I96" i="2"/>
  <c r="H96" i="2"/>
  <c r="G96" i="2"/>
  <c r="F96" i="2"/>
  <c r="E96" i="2"/>
  <c r="P95" i="2"/>
  <c r="O95" i="2"/>
  <c r="N95" i="2"/>
  <c r="M95" i="2"/>
  <c r="L95" i="2"/>
  <c r="K95" i="2"/>
  <c r="J95" i="2"/>
  <c r="I95" i="2"/>
  <c r="H95" i="2"/>
  <c r="G95" i="2"/>
  <c r="F95" i="2"/>
  <c r="E95" i="2"/>
  <c r="P94" i="2"/>
  <c r="O94" i="2"/>
  <c r="N94" i="2"/>
  <c r="M94" i="2"/>
  <c r="L94" i="2"/>
  <c r="K94" i="2"/>
  <c r="J94" i="2"/>
  <c r="I94" i="2"/>
  <c r="H94" i="2"/>
  <c r="G94" i="2"/>
  <c r="F94" i="2"/>
  <c r="E94" i="2"/>
  <c r="P93" i="2"/>
  <c r="O93" i="2"/>
  <c r="N93" i="2"/>
  <c r="M93" i="2"/>
  <c r="L93" i="2"/>
  <c r="K93" i="2"/>
  <c r="J93" i="2"/>
  <c r="I93" i="2"/>
  <c r="H93" i="2"/>
  <c r="G93" i="2"/>
  <c r="F93" i="2"/>
  <c r="E93" i="2"/>
  <c r="P92" i="2"/>
  <c r="O92" i="2"/>
  <c r="M92" i="2"/>
  <c r="L92" i="2"/>
  <c r="K92" i="2"/>
  <c r="J92" i="2"/>
  <c r="I92" i="2"/>
  <c r="H92" i="2"/>
  <c r="G92" i="2"/>
  <c r="F92" i="2"/>
  <c r="E92" i="2"/>
  <c r="P91" i="2"/>
  <c r="O91" i="2"/>
  <c r="N91" i="2"/>
  <c r="M91" i="2"/>
  <c r="L91" i="2"/>
  <c r="K91" i="2"/>
  <c r="J91" i="2"/>
  <c r="I91" i="2"/>
  <c r="H91" i="2"/>
  <c r="G91" i="2"/>
  <c r="F91" i="2"/>
  <c r="E91" i="2"/>
  <c r="P90" i="2"/>
  <c r="O90" i="2"/>
  <c r="N90" i="2"/>
  <c r="M90" i="2"/>
  <c r="L90" i="2"/>
  <c r="K90" i="2"/>
  <c r="J90" i="2"/>
  <c r="I90" i="2"/>
  <c r="H90" i="2"/>
  <c r="G90" i="2"/>
  <c r="F90" i="2"/>
  <c r="E90" i="2"/>
  <c r="P88" i="2"/>
  <c r="O88" i="2"/>
  <c r="N88" i="2"/>
  <c r="M88" i="2"/>
  <c r="L88" i="2"/>
  <c r="K88" i="2"/>
  <c r="J88" i="2"/>
  <c r="I88" i="2"/>
  <c r="H88" i="2"/>
  <c r="G88" i="2"/>
  <c r="F88" i="2"/>
  <c r="E88" i="2"/>
  <c r="P87" i="2"/>
  <c r="O87" i="2"/>
  <c r="N87" i="2"/>
  <c r="M87" i="2"/>
  <c r="L87" i="2"/>
  <c r="K87" i="2"/>
  <c r="J87" i="2"/>
  <c r="I87" i="2"/>
  <c r="H87" i="2"/>
  <c r="G87" i="2"/>
  <c r="F87" i="2"/>
  <c r="E87" i="2"/>
  <c r="P86" i="2"/>
  <c r="O86" i="2"/>
  <c r="N86" i="2"/>
  <c r="M86" i="2"/>
  <c r="L86" i="2"/>
  <c r="K86" i="2"/>
  <c r="J86" i="2"/>
  <c r="I86" i="2"/>
  <c r="H86" i="2"/>
  <c r="G86" i="2"/>
  <c r="F86" i="2"/>
  <c r="E86" i="2"/>
  <c r="P85" i="2"/>
  <c r="O85" i="2"/>
  <c r="N85" i="2"/>
  <c r="M85" i="2"/>
  <c r="L85" i="2"/>
  <c r="K85" i="2"/>
  <c r="J85" i="2"/>
  <c r="I85" i="2"/>
  <c r="H85" i="2"/>
  <c r="G85" i="2"/>
  <c r="F85" i="2"/>
  <c r="E85" i="2"/>
  <c r="P84" i="2"/>
  <c r="O84" i="2"/>
  <c r="N84" i="2"/>
  <c r="M84" i="2"/>
  <c r="L84" i="2"/>
  <c r="K84" i="2"/>
  <c r="J84" i="2"/>
  <c r="I84" i="2"/>
  <c r="H84" i="2"/>
  <c r="G84" i="2"/>
  <c r="F84" i="2"/>
  <c r="E84" i="2"/>
  <c r="P83" i="2"/>
  <c r="O83" i="2"/>
  <c r="N83" i="2"/>
  <c r="M83" i="2"/>
  <c r="L83" i="2"/>
  <c r="K83" i="2"/>
  <c r="J83" i="2"/>
  <c r="I83" i="2"/>
  <c r="H83" i="2"/>
  <c r="G83" i="2"/>
  <c r="F83" i="2"/>
  <c r="E83" i="2"/>
  <c r="P82" i="2"/>
  <c r="O82" i="2"/>
  <c r="N82" i="2"/>
  <c r="M82" i="2"/>
  <c r="L82" i="2"/>
  <c r="K82" i="2"/>
  <c r="J82" i="2"/>
  <c r="I82" i="2"/>
  <c r="H82" i="2"/>
  <c r="G82" i="2"/>
  <c r="F82" i="2"/>
  <c r="E82" i="2"/>
  <c r="P81" i="2"/>
  <c r="O81" i="2"/>
  <c r="N81" i="2"/>
  <c r="M81" i="2"/>
  <c r="L81" i="2"/>
  <c r="K81" i="2"/>
  <c r="J81" i="2"/>
  <c r="I81" i="2"/>
  <c r="H81" i="2"/>
  <c r="G81" i="2"/>
  <c r="F81" i="2"/>
  <c r="E81" i="2"/>
  <c r="P80" i="2"/>
  <c r="O80" i="2"/>
  <c r="N80" i="2"/>
  <c r="M80" i="2"/>
  <c r="L80" i="2"/>
  <c r="K80" i="2"/>
  <c r="J80" i="2"/>
  <c r="I80" i="2"/>
  <c r="H80" i="2"/>
  <c r="G80" i="2"/>
  <c r="F80" i="2"/>
  <c r="E80" i="2"/>
  <c r="P79" i="2"/>
  <c r="O79" i="2"/>
  <c r="N79" i="2"/>
  <c r="M79" i="2"/>
  <c r="L79" i="2"/>
  <c r="K79" i="2"/>
  <c r="J79" i="2"/>
  <c r="I79" i="2"/>
  <c r="H79" i="2"/>
  <c r="G79" i="2"/>
  <c r="F79" i="2"/>
  <c r="E79" i="2"/>
  <c r="P77" i="2"/>
  <c r="O77" i="2"/>
  <c r="N77" i="2"/>
  <c r="M77" i="2"/>
  <c r="L77" i="2"/>
  <c r="K77" i="2"/>
  <c r="J77" i="2"/>
  <c r="I77" i="2"/>
  <c r="H77" i="2"/>
  <c r="G77" i="2"/>
  <c r="F77" i="2"/>
  <c r="E77" i="2"/>
  <c r="P76" i="2"/>
  <c r="O76" i="2"/>
  <c r="N76" i="2"/>
  <c r="M76" i="2"/>
  <c r="L76" i="2"/>
  <c r="K76" i="2"/>
  <c r="J76" i="2"/>
  <c r="I76" i="2"/>
  <c r="H76" i="2"/>
  <c r="G76" i="2"/>
  <c r="F76" i="2"/>
  <c r="E76" i="2"/>
  <c r="P75" i="2"/>
  <c r="O75" i="2"/>
  <c r="N75" i="2"/>
  <c r="M75" i="2"/>
  <c r="L75" i="2"/>
  <c r="K75" i="2"/>
  <c r="J75" i="2"/>
  <c r="I75" i="2"/>
  <c r="H75" i="2"/>
  <c r="G75" i="2"/>
  <c r="F75" i="2"/>
  <c r="E75" i="2"/>
  <c r="P74" i="2"/>
  <c r="O74" i="2"/>
  <c r="N74" i="2"/>
  <c r="M74" i="2"/>
  <c r="L74" i="2"/>
  <c r="K74" i="2"/>
  <c r="J74" i="2"/>
  <c r="I74" i="2"/>
  <c r="H74" i="2"/>
  <c r="G74" i="2"/>
  <c r="F74" i="2"/>
  <c r="E74" i="2"/>
  <c r="P73" i="2"/>
  <c r="O73" i="2"/>
  <c r="N73" i="2"/>
  <c r="M73" i="2"/>
  <c r="L73" i="2"/>
  <c r="K73" i="2"/>
  <c r="J73" i="2"/>
  <c r="I73" i="2"/>
  <c r="H73" i="2"/>
  <c r="G73" i="2"/>
  <c r="F73" i="2"/>
  <c r="E73" i="2"/>
  <c r="P71" i="2"/>
  <c r="O71" i="2"/>
  <c r="N71" i="2"/>
  <c r="M71" i="2"/>
  <c r="L71" i="2"/>
  <c r="K71" i="2"/>
  <c r="J71" i="2"/>
  <c r="I71" i="2"/>
  <c r="H71" i="2"/>
  <c r="G71" i="2"/>
  <c r="F71" i="2"/>
  <c r="E71" i="2"/>
  <c r="P70" i="2"/>
  <c r="O70" i="2"/>
  <c r="N70" i="2"/>
  <c r="M70" i="2"/>
  <c r="L70" i="2"/>
  <c r="K70" i="2"/>
  <c r="J70" i="2"/>
  <c r="I70" i="2"/>
  <c r="H70" i="2"/>
  <c r="G70" i="2"/>
  <c r="F70" i="2"/>
  <c r="E70" i="2"/>
  <c r="P69" i="2"/>
  <c r="O69" i="2"/>
  <c r="N69" i="2"/>
  <c r="M69" i="2"/>
  <c r="L69" i="2"/>
  <c r="K69" i="2"/>
  <c r="J69" i="2"/>
  <c r="I69" i="2"/>
  <c r="H69" i="2"/>
  <c r="G69" i="2"/>
  <c r="F69" i="2"/>
  <c r="E69" i="2"/>
  <c r="P68" i="2"/>
  <c r="O68" i="2"/>
  <c r="N68" i="2"/>
  <c r="M68" i="2"/>
  <c r="L68" i="2"/>
  <c r="K68" i="2"/>
  <c r="J68" i="2"/>
  <c r="I68" i="2"/>
  <c r="H68" i="2"/>
  <c r="G68" i="2"/>
  <c r="F68" i="2"/>
  <c r="E68" i="2"/>
  <c r="P67" i="2"/>
  <c r="O67" i="2"/>
  <c r="N67" i="2"/>
  <c r="M67" i="2"/>
  <c r="L67" i="2"/>
  <c r="K67" i="2"/>
  <c r="J67" i="2"/>
  <c r="I67" i="2"/>
  <c r="H67" i="2"/>
  <c r="G67" i="2"/>
  <c r="F67" i="2"/>
  <c r="E67" i="2"/>
  <c r="P66" i="2"/>
  <c r="O66" i="2"/>
  <c r="N66" i="2"/>
  <c r="M66" i="2"/>
  <c r="L66" i="2"/>
  <c r="K66" i="2"/>
  <c r="J66" i="2"/>
  <c r="I66" i="2"/>
  <c r="H66" i="2"/>
  <c r="G66" i="2"/>
  <c r="F66" i="2"/>
  <c r="E66" i="2"/>
  <c r="P65" i="2"/>
  <c r="O65" i="2"/>
  <c r="N65" i="2"/>
  <c r="M65" i="2"/>
  <c r="L65" i="2"/>
  <c r="K65" i="2"/>
  <c r="J65" i="2"/>
  <c r="I65" i="2"/>
  <c r="H65" i="2"/>
  <c r="G65" i="2"/>
  <c r="F65" i="2"/>
  <c r="E65" i="2"/>
  <c r="P64" i="2"/>
  <c r="O64" i="2"/>
  <c r="N64" i="2"/>
  <c r="M64" i="2"/>
  <c r="L64" i="2"/>
  <c r="K64" i="2"/>
  <c r="J64" i="2"/>
  <c r="I64" i="2"/>
  <c r="H64" i="2"/>
  <c r="G64" i="2"/>
  <c r="F64" i="2"/>
  <c r="E64" i="2"/>
  <c r="P63" i="2"/>
  <c r="O63" i="2"/>
  <c r="N63" i="2"/>
  <c r="M63" i="2"/>
  <c r="L63" i="2"/>
  <c r="K63" i="2"/>
  <c r="J63" i="2"/>
  <c r="I63" i="2"/>
  <c r="H63" i="2"/>
  <c r="G63" i="2"/>
  <c r="F63" i="2"/>
  <c r="E63" i="2"/>
  <c r="P62" i="2"/>
  <c r="O62" i="2"/>
  <c r="N62" i="2"/>
  <c r="M62" i="2"/>
  <c r="L62" i="2"/>
  <c r="K62" i="2"/>
  <c r="J62" i="2"/>
  <c r="I62" i="2"/>
  <c r="H62" i="2"/>
  <c r="G62" i="2"/>
  <c r="F62" i="2"/>
  <c r="E62" i="2"/>
  <c r="P60" i="2"/>
  <c r="O60" i="2"/>
  <c r="N60" i="2"/>
  <c r="M60" i="2"/>
  <c r="L60" i="2"/>
  <c r="K60" i="2"/>
  <c r="J60" i="2"/>
  <c r="I60" i="2"/>
  <c r="H60" i="2"/>
  <c r="G60" i="2"/>
  <c r="F60" i="2"/>
  <c r="E60" i="2"/>
  <c r="P59" i="2"/>
  <c r="O59" i="2"/>
  <c r="N59" i="2"/>
  <c r="M59" i="2"/>
  <c r="L59" i="2"/>
  <c r="K59" i="2"/>
  <c r="J59" i="2"/>
  <c r="I59" i="2"/>
  <c r="H59" i="2"/>
  <c r="G59" i="2"/>
  <c r="F59" i="2"/>
  <c r="E59" i="2"/>
  <c r="P58" i="2"/>
  <c r="O58" i="2"/>
  <c r="N58" i="2"/>
  <c r="M58" i="2"/>
  <c r="L58" i="2"/>
  <c r="K58" i="2"/>
  <c r="J58" i="2"/>
  <c r="I58" i="2"/>
  <c r="H58" i="2"/>
  <c r="G58" i="2"/>
  <c r="F58" i="2"/>
  <c r="E58" i="2"/>
  <c r="P57" i="2"/>
  <c r="O57" i="2"/>
  <c r="N57" i="2"/>
  <c r="M57" i="2"/>
  <c r="L57" i="2"/>
  <c r="K57" i="2"/>
  <c r="J57" i="2"/>
  <c r="I57" i="2"/>
  <c r="H57" i="2"/>
  <c r="G57" i="2"/>
  <c r="F57" i="2"/>
  <c r="E57" i="2"/>
  <c r="P56" i="2"/>
  <c r="O56" i="2"/>
  <c r="N56" i="2"/>
  <c r="M56" i="2"/>
  <c r="L56" i="2"/>
  <c r="K56" i="2"/>
  <c r="J56" i="2"/>
  <c r="I56" i="2"/>
  <c r="H56" i="2"/>
  <c r="G56" i="2"/>
  <c r="F56" i="2"/>
  <c r="E56" i="2"/>
  <c r="P55" i="2"/>
  <c r="O55" i="2"/>
  <c r="N55" i="2"/>
  <c r="M55" i="2"/>
  <c r="L55" i="2"/>
  <c r="K55" i="2"/>
  <c r="J55" i="2"/>
  <c r="I55" i="2"/>
  <c r="H55" i="2"/>
  <c r="G55" i="2"/>
  <c r="F55" i="2"/>
  <c r="E55" i="2"/>
  <c r="P54" i="2"/>
  <c r="O54" i="2"/>
  <c r="N54" i="2"/>
  <c r="M54" i="2"/>
  <c r="L54" i="2"/>
  <c r="K54" i="2"/>
  <c r="J54" i="2"/>
  <c r="I54" i="2"/>
  <c r="H54" i="2"/>
  <c r="G54" i="2"/>
  <c r="F54" i="2"/>
  <c r="E54" i="2"/>
  <c r="P53" i="2"/>
  <c r="O53" i="2"/>
  <c r="N53" i="2"/>
  <c r="M53" i="2"/>
  <c r="L53" i="2"/>
  <c r="K53" i="2"/>
  <c r="J53" i="2"/>
  <c r="I53" i="2"/>
  <c r="H53" i="2"/>
  <c r="G53" i="2"/>
  <c r="F53" i="2"/>
  <c r="E53" i="2"/>
  <c r="P52" i="2"/>
  <c r="O52" i="2"/>
  <c r="N52" i="2"/>
  <c r="M52" i="2"/>
  <c r="L52" i="2"/>
  <c r="K52" i="2"/>
  <c r="J52" i="2"/>
  <c r="I52" i="2"/>
  <c r="H52" i="2"/>
  <c r="G52" i="2"/>
  <c r="F52" i="2"/>
  <c r="E52" i="2"/>
  <c r="P51" i="2"/>
  <c r="O51" i="2"/>
  <c r="N51" i="2"/>
  <c r="M51" i="2"/>
  <c r="L51" i="2"/>
  <c r="K51" i="2"/>
  <c r="J51" i="2"/>
  <c r="I51" i="2"/>
  <c r="H51" i="2"/>
  <c r="G51" i="2"/>
  <c r="F51" i="2"/>
  <c r="E51" i="2"/>
  <c r="P50" i="2"/>
  <c r="O50" i="2"/>
  <c r="N50" i="2"/>
  <c r="M50" i="2"/>
  <c r="L50" i="2"/>
  <c r="K50" i="2"/>
  <c r="J50" i="2"/>
  <c r="I50" i="2"/>
  <c r="H50" i="2"/>
  <c r="G50" i="2"/>
  <c r="F50" i="2"/>
  <c r="E50" i="2"/>
  <c r="P49" i="2"/>
  <c r="O49" i="2"/>
  <c r="N49" i="2"/>
  <c r="M49" i="2"/>
  <c r="L49" i="2"/>
  <c r="K49" i="2"/>
  <c r="J49" i="2"/>
  <c r="I49" i="2"/>
  <c r="H49" i="2"/>
  <c r="G49" i="2"/>
  <c r="F49" i="2"/>
  <c r="E49" i="2"/>
  <c r="P48" i="2"/>
  <c r="O48" i="2"/>
  <c r="N48" i="2"/>
  <c r="M48" i="2"/>
  <c r="L48" i="2"/>
  <c r="K48" i="2"/>
  <c r="J48" i="2"/>
  <c r="I48" i="2"/>
  <c r="H48" i="2"/>
  <c r="G48" i="2"/>
  <c r="F48" i="2"/>
  <c r="E48" i="2"/>
  <c r="P46" i="2"/>
  <c r="O46" i="2"/>
  <c r="N46" i="2"/>
  <c r="M46" i="2"/>
  <c r="L46" i="2"/>
  <c r="K46" i="2"/>
  <c r="J46" i="2"/>
  <c r="I46" i="2"/>
  <c r="H46" i="2"/>
  <c r="G46" i="2"/>
  <c r="F46" i="2"/>
  <c r="E46" i="2"/>
  <c r="P45" i="2"/>
  <c r="O45" i="2"/>
  <c r="N45" i="2"/>
  <c r="M45" i="2"/>
  <c r="L45" i="2"/>
  <c r="K45" i="2"/>
  <c r="J45" i="2"/>
  <c r="I45" i="2"/>
  <c r="H45" i="2"/>
  <c r="G45" i="2"/>
  <c r="F45" i="2"/>
  <c r="E45" i="2"/>
  <c r="P44" i="2"/>
  <c r="O44" i="2"/>
  <c r="N44" i="2"/>
  <c r="M44" i="2"/>
  <c r="L44" i="2"/>
  <c r="K44" i="2"/>
  <c r="J44" i="2"/>
  <c r="I44" i="2"/>
  <c r="H44" i="2"/>
  <c r="G44" i="2"/>
  <c r="F44" i="2"/>
  <c r="E44" i="2"/>
  <c r="P43" i="2"/>
  <c r="O43" i="2"/>
  <c r="N43" i="2"/>
  <c r="M43" i="2"/>
  <c r="L43" i="2"/>
  <c r="K43" i="2"/>
  <c r="J43" i="2"/>
  <c r="I43" i="2"/>
  <c r="H43" i="2"/>
  <c r="G43" i="2"/>
  <c r="F43" i="2"/>
  <c r="E43" i="2"/>
  <c r="P42" i="2"/>
  <c r="O42" i="2"/>
  <c r="N42" i="2"/>
  <c r="M42" i="2"/>
  <c r="L42" i="2"/>
  <c r="K42" i="2"/>
  <c r="J42" i="2"/>
  <c r="I42" i="2"/>
  <c r="H42" i="2"/>
  <c r="G42" i="2"/>
  <c r="F42" i="2"/>
  <c r="E42" i="2"/>
  <c r="P41" i="2"/>
  <c r="O41" i="2"/>
  <c r="N41" i="2"/>
  <c r="M41" i="2"/>
  <c r="L41" i="2"/>
  <c r="K41" i="2"/>
  <c r="J41" i="2"/>
  <c r="I41" i="2"/>
  <c r="H41" i="2"/>
  <c r="G41" i="2"/>
  <c r="F41" i="2"/>
  <c r="E41" i="2"/>
  <c r="P40" i="2"/>
  <c r="O40" i="2"/>
  <c r="N40" i="2"/>
  <c r="M40" i="2"/>
  <c r="L40" i="2"/>
  <c r="K40" i="2"/>
  <c r="J40" i="2"/>
  <c r="I40" i="2"/>
  <c r="H40" i="2"/>
  <c r="G40" i="2"/>
  <c r="F40" i="2"/>
  <c r="E40" i="2"/>
  <c r="P39" i="2"/>
  <c r="O39" i="2"/>
  <c r="N39" i="2"/>
  <c r="M39" i="2"/>
  <c r="L39" i="2"/>
  <c r="K39" i="2"/>
  <c r="J39" i="2"/>
  <c r="I39" i="2"/>
  <c r="H39" i="2"/>
  <c r="G39" i="2"/>
  <c r="F39" i="2"/>
  <c r="E39" i="2"/>
  <c r="P38" i="2"/>
  <c r="O38" i="2"/>
  <c r="N38" i="2"/>
  <c r="M38" i="2"/>
  <c r="L38" i="2"/>
  <c r="K38" i="2"/>
  <c r="J38" i="2"/>
  <c r="I38" i="2"/>
  <c r="H38" i="2"/>
  <c r="G38" i="2"/>
  <c r="F38" i="2"/>
  <c r="E38" i="2"/>
  <c r="P37" i="2"/>
  <c r="O37" i="2"/>
  <c r="N37" i="2"/>
  <c r="M37" i="2"/>
  <c r="L37" i="2"/>
  <c r="K37" i="2"/>
  <c r="J37" i="2"/>
  <c r="I37" i="2"/>
  <c r="H37" i="2"/>
  <c r="G37" i="2"/>
  <c r="F37" i="2"/>
  <c r="E37" i="2"/>
  <c r="P35" i="2"/>
  <c r="O35" i="2"/>
  <c r="N35" i="2"/>
  <c r="M35" i="2"/>
  <c r="L35" i="2"/>
  <c r="K35" i="2"/>
  <c r="J35" i="2"/>
  <c r="I35" i="2"/>
  <c r="H35" i="2"/>
  <c r="G35" i="2"/>
  <c r="F35" i="2"/>
  <c r="E35" i="2"/>
  <c r="P34" i="2"/>
  <c r="O34" i="2"/>
  <c r="N34" i="2"/>
  <c r="M34" i="2"/>
  <c r="L34" i="2"/>
  <c r="K34" i="2"/>
  <c r="J34" i="2"/>
  <c r="I34" i="2"/>
  <c r="H34" i="2"/>
  <c r="G34" i="2"/>
  <c r="F34" i="2"/>
  <c r="E34" i="2"/>
  <c r="P33" i="2"/>
  <c r="O33" i="2"/>
  <c r="N33" i="2"/>
  <c r="M33" i="2"/>
  <c r="L33" i="2"/>
  <c r="K33" i="2"/>
  <c r="J33" i="2"/>
  <c r="I33" i="2"/>
  <c r="H33" i="2"/>
  <c r="G33" i="2"/>
  <c r="F33" i="2"/>
  <c r="E33" i="2"/>
  <c r="P32" i="2"/>
  <c r="O32" i="2"/>
  <c r="N32" i="2"/>
  <c r="M32" i="2"/>
  <c r="L32" i="2"/>
  <c r="K32" i="2"/>
  <c r="J32" i="2"/>
  <c r="I32" i="2"/>
  <c r="H32" i="2"/>
  <c r="G32" i="2"/>
  <c r="F32" i="2"/>
  <c r="E32" i="2"/>
  <c r="P31" i="2"/>
  <c r="O31" i="2"/>
  <c r="N31" i="2"/>
  <c r="M31" i="2"/>
  <c r="L31" i="2"/>
  <c r="K31" i="2"/>
  <c r="J31" i="2"/>
  <c r="I31" i="2"/>
  <c r="H31" i="2"/>
  <c r="G31" i="2"/>
  <c r="F31" i="2"/>
  <c r="E31" i="2"/>
  <c r="P30" i="2"/>
  <c r="O30" i="2"/>
  <c r="N30" i="2"/>
  <c r="M30" i="2"/>
  <c r="L30" i="2"/>
  <c r="K30" i="2"/>
  <c r="J30" i="2"/>
  <c r="I30" i="2"/>
  <c r="H30" i="2"/>
  <c r="G30" i="2"/>
  <c r="F30" i="2"/>
  <c r="E30" i="2"/>
  <c r="P29" i="2"/>
  <c r="O29" i="2"/>
  <c r="N29" i="2"/>
  <c r="M29" i="2"/>
  <c r="L29" i="2"/>
  <c r="K29" i="2"/>
  <c r="J29" i="2"/>
  <c r="I29" i="2"/>
  <c r="H29" i="2"/>
  <c r="G29" i="2"/>
  <c r="F29" i="2"/>
  <c r="E29" i="2"/>
  <c r="P28" i="2"/>
  <c r="O28" i="2"/>
  <c r="N28" i="2"/>
  <c r="M28" i="2"/>
  <c r="L28" i="2"/>
  <c r="K28" i="2"/>
  <c r="J28" i="2"/>
  <c r="I28" i="2"/>
  <c r="H28" i="2"/>
  <c r="G28" i="2"/>
  <c r="F28" i="2"/>
  <c r="E28" i="2"/>
  <c r="P27" i="2"/>
  <c r="O27" i="2"/>
  <c r="N27" i="2"/>
  <c r="M27" i="2"/>
  <c r="L27" i="2"/>
  <c r="K27" i="2"/>
  <c r="J27" i="2"/>
  <c r="I27" i="2"/>
  <c r="H27" i="2"/>
  <c r="G27" i="2"/>
  <c r="F27" i="2"/>
  <c r="E27" i="2"/>
  <c r="P26" i="2"/>
  <c r="O26" i="2"/>
  <c r="N26" i="2"/>
  <c r="M26" i="2"/>
  <c r="L26" i="2"/>
  <c r="K26" i="2"/>
  <c r="J26" i="2"/>
  <c r="I26" i="2"/>
  <c r="H26" i="2"/>
  <c r="G26" i="2"/>
  <c r="F26" i="2"/>
  <c r="E26" i="2"/>
  <c r="P24" i="2"/>
  <c r="O24" i="2"/>
  <c r="N24" i="2"/>
  <c r="M24" i="2"/>
  <c r="L24" i="2"/>
  <c r="K24" i="2"/>
  <c r="J24" i="2"/>
  <c r="I24" i="2"/>
  <c r="H24" i="2"/>
  <c r="G24" i="2"/>
  <c r="F24" i="2"/>
  <c r="E24" i="2"/>
  <c r="P23" i="2"/>
  <c r="O23" i="2"/>
  <c r="N23" i="2"/>
  <c r="M23" i="2"/>
  <c r="L23" i="2"/>
  <c r="K23" i="2"/>
  <c r="J23" i="2"/>
  <c r="I23" i="2"/>
  <c r="H23" i="2"/>
  <c r="G23" i="2"/>
  <c r="F23" i="2"/>
  <c r="E23" i="2"/>
  <c r="P22" i="2"/>
  <c r="O22" i="2"/>
  <c r="N22" i="2"/>
  <c r="M22" i="2"/>
  <c r="L22" i="2"/>
  <c r="K22" i="2"/>
  <c r="J22" i="2"/>
  <c r="I22" i="2"/>
  <c r="H22" i="2"/>
  <c r="G22" i="2"/>
  <c r="F22" i="2"/>
  <c r="E22" i="2"/>
  <c r="P21" i="2"/>
  <c r="O21" i="2"/>
  <c r="N21" i="2"/>
  <c r="M21" i="2"/>
  <c r="L21" i="2"/>
  <c r="K21" i="2"/>
  <c r="J21" i="2"/>
  <c r="I21" i="2"/>
  <c r="H21" i="2"/>
  <c r="G21" i="2"/>
  <c r="F21" i="2"/>
  <c r="E21" i="2"/>
  <c r="P20" i="2"/>
  <c r="O20" i="2"/>
  <c r="N20" i="2"/>
  <c r="M20" i="2"/>
  <c r="L20" i="2"/>
  <c r="K20" i="2"/>
  <c r="J20" i="2"/>
  <c r="I20" i="2"/>
  <c r="H20" i="2"/>
  <c r="G20" i="2"/>
  <c r="F20" i="2"/>
  <c r="E20" i="2"/>
  <c r="P19" i="2"/>
  <c r="O19" i="2"/>
  <c r="N19" i="2"/>
  <c r="M19" i="2"/>
  <c r="L19" i="2"/>
  <c r="K19" i="2"/>
  <c r="J19" i="2"/>
  <c r="I19" i="2"/>
  <c r="H19" i="2"/>
  <c r="G19" i="2"/>
  <c r="F19" i="2"/>
  <c r="E19" i="2"/>
  <c r="P18" i="2"/>
  <c r="O18" i="2"/>
  <c r="N18" i="2"/>
  <c r="M18" i="2"/>
  <c r="L18" i="2"/>
  <c r="K18" i="2"/>
  <c r="J18" i="2"/>
  <c r="I18" i="2"/>
  <c r="H18" i="2"/>
  <c r="G18" i="2"/>
  <c r="F18" i="2"/>
  <c r="E18" i="2"/>
  <c r="P17" i="2"/>
  <c r="O17" i="2"/>
  <c r="N17" i="2"/>
  <c r="M17" i="2"/>
  <c r="L17" i="2"/>
  <c r="K17" i="2"/>
  <c r="J17" i="2"/>
  <c r="I17" i="2"/>
  <c r="H17" i="2"/>
  <c r="G17" i="2"/>
  <c r="F17" i="2"/>
  <c r="E17" i="2"/>
  <c r="P16" i="2"/>
  <c r="O16" i="2"/>
  <c r="N16" i="2"/>
  <c r="M16" i="2"/>
  <c r="L16" i="2"/>
  <c r="K16" i="2"/>
  <c r="J16" i="2"/>
  <c r="I16" i="2"/>
  <c r="H16" i="2"/>
  <c r="G16" i="2"/>
  <c r="F16" i="2"/>
  <c r="E16" i="2"/>
  <c r="P15" i="2"/>
  <c r="O15" i="2"/>
  <c r="N15" i="2"/>
  <c r="M15" i="2"/>
  <c r="L15" i="2"/>
  <c r="K15" i="2"/>
  <c r="J15" i="2"/>
  <c r="I15" i="2"/>
  <c r="H15" i="2"/>
  <c r="G15" i="2"/>
  <c r="F15" i="2"/>
  <c r="E15" i="2"/>
  <c r="P14" i="2"/>
  <c r="O14" i="2"/>
  <c r="N14" i="2"/>
  <c r="M14" i="2"/>
  <c r="L14" i="2"/>
  <c r="K14" i="2"/>
  <c r="J14" i="2"/>
  <c r="I14" i="2"/>
  <c r="H14" i="2"/>
  <c r="G14" i="2"/>
  <c r="F14" i="2"/>
  <c r="E14" i="2"/>
  <c r="P13" i="2"/>
  <c r="O13" i="2"/>
  <c r="N13" i="2"/>
  <c r="M13" i="2"/>
  <c r="L13" i="2"/>
  <c r="K13" i="2"/>
  <c r="J13" i="2"/>
  <c r="I13" i="2"/>
  <c r="H13" i="2"/>
  <c r="G13" i="2"/>
  <c r="F13" i="2"/>
  <c r="E13" i="2"/>
  <c r="P12" i="2"/>
  <c r="O12" i="2"/>
  <c r="N12" i="2"/>
  <c r="M12" i="2"/>
  <c r="L12" i="2"/>
  <c r="K12" i="2"/>
  <c r="J12" i="2"/>
  <c r="I12" i="2"/>
  <c r="H12" i="2"/>
  <c r="G12" i="2"/>
  <c r="F12" i="2"/>
  <c r="E12" i="2"/>
  <c r="N92" i="1"/>
  <c r="X92" i="1"/>
  <c r="X145" i="1"/>
  <c r="X144" i="1"/>
  <c r="X143" i="1"/>
  <c r="X142" i="1"/>
  <c r="X141" i="1"/>
  <c r="X140" i="1"/>
  <c r="X139" i="1"/>
  <c r="X137" i="1"/>
  <c r="X136" i="1"/>
  <c r="X135" i="1"/>
  <c r="X134" i="1"/>
  <c r="X132" i="1"/>
  <c r="X131" i="1"/>
  <c r="X130" i="1"/>
  <c r="X129" i="1"/>
  <c r="X128" i="1"/>
  <c r="X127" i="1"/>
  <c r="X126" i="1"/>
  <c r="X125" i="1"/>
  <c r="X124" i="1"/>
  <c r="X123" i="1"/>
  <c r="X122" i="1"/>
  <c r="X121" i="1"/>
  <c r="X120" i="1"/>
  <c r="X118" i="1"/>
  <c r="X117" i="1"/>
  <c r="X116" i="1"/>
  <c r="X115" i="1"/>
  <c r="X114" i="1"/>
  <c r="X113" i="1"/>
  <c r="X112" i="1"/>
  <c r="X111" i="1"/>
  <c r="X110" i="1"/>
  <c r="X109" i="1"/>
  <c r="X108" i="1"/>
  <c r="X107" i="1"/>
  <c r="X105" i="1"/>
  <c r="X104" i="1"/>
  <c r="X103" i="1"/>
  <c r="X102" i="1"/>
  <c r="X101" i="1"/>
  <c r="X100" i="1"/>
  <c r="X99" i="1"/>
  <c r="X98" i="1"/>
  <c r="X97" i="1"/>
  <c r="X96" i="1"/>
  <c r="X95" i="1"/>
  <c r="X94" i="1"/>
  <c r="X93" i="1"/>
  <c r="X91" i="1"/>
  <c r="X90" i="1"/>
  <c r="X88" i="1"/>
  <c r="X87" i="1"/>
  <c r="X86" i="1"/>
  <c r="X85" i="1"/>
  <c r="X84" i="1"/>
  <c r="X83" i="1"/>
  <c r="X82" i="1"/>
  <c r="X81" i="1"/>
  <c r="X80" i="1"/>
  <c r="X79" i="1"/>
  <c r="X77" i="1"/>
  <c r="X76" i="1"/>
  <c r="X75" i="1"/>
  <c r="X74" i="1"/>
  <c r="X73" i="1"/>
  <c r="X71" i="1"/>
  <c r="X70" i="1"/>
  <c r="X69" i="1"/>
  <c r="X68" i="1"/>
  <c r="X67" i="1"/>
  <c r="X66" i="1"/>
  <c r="X65" i="1"/>
  <c r="X64" i="1"/>
  <c r="X63" i="1"/>
  <c r="X62" i="1"/>
  <c r="X60" i="1"/>
  <c r="X59" i="1"/>
  <c r="X58" i="1"/>
  <c r="X57" i="1"/>
  <c r="X56" i="1"/>
  <c r="X55" i="1"/>
  <c r="X54" i="1"/>
  <c r="X53" i="1"/>
  <c r="X52" i="1"/>
  <c r="X51" i="1"/>
  <c r="X50" i="1"/>
  <c r="X49" i="1"/>
  <c r="X48" i="1"/>
  <c r="X46" i="1"/>
  <c r="X45" i="1"/>
  <c r="X44" i="1"/>
  <c r="X43" i="1"/>
  <c r="X42" i="1"/>
  <c r="X41" i="1"/>
  <c r="X40" i="1"/>
  <c r="X39" i="1"/>
  <c r="X38" i="1"/>
  <c r="X37" i="1"/>
  <c r="X35" i="1"/>
  <c r="X34" i="1"/>
  <c r="X33" i="1"/>
  <c r="X32" i="1"/>
  <c r="X31" i="1"/>
  <c r="X30" i="1"/>
  <c r="X29" i="1"/>
  <c r="X28" i="1"/>
  <c r="X27" i="1"/>
  <c r="X26" i="1"/>
  <c r="X13" i="1"/>
  <c r="X14" i="1"/>
  <c r="X15" i="1"/>
  <c r="X16" i="1"/>
  <c r="X17" i="1"/>
  <c r="X18" i="1"/>
  <c r="X19" i="1"/>
  <c r="X20" i="1"/>
  <c r="X21" i="1"/>
  <c r="X22" i="1"/>
  <c r="X23" i="1"/>
  <c r="X24" i="1"/>
  <c r="X12" i="1"/>
  <c r="Z26" i="1"/>
  <c r="AA26" i="1"/>
  <c r="AB26" i="1"/>
  <c r="AC26" i="1"/>
  <c r="AD26" i="1"/>
  <c r="AE26" i="1"/>
  <c r="AF26" i="1"/>
  <c r="AG26" i="1"/>
  <c r="AH26" i="1"/>
  <c r="AI26" i="1"/>
  <c r="AJ26" i="1"/>
  <c r="Z27" i="1"/>
  <c r="AA27" i="1"/>
  <c r="AB27" i="1"/>
  <c r="AC27" i="1"/>
  <c r="AD27" i="1"/>
  <c r="AE27" i="1"/>
  <c r="AF27" i="1"/>
  <c r="AG27" i="1"/>
  <c r="AH27" i="1"/>
  <c r="AI27" i="1"/>
  <c r="AJ27" i="1"/>
  <c r="Z28" i="1"/>
  <c r="AA28" i="1"/>
  <c r="AB28" i="1"/>
  <c r="AC28" i="1"/>
  <c r="AD28" i="1"/>
  <c r="AE28" i="1"/>
  <c r="AF28" i="1"/>
  <c r="AG28" i="1"/>
  <c r="AH28" i="1"/>
  <c r="AI28" i="1"/>
  <c r="AJ28" i="1"/>
  <c r="Z29" i="1"/>
  <c r="AA29" i="1"/>
  <c r="AB29" i="1"/>
  <c r="AC29" i="1"/>
  <c r="AD29" i="1"/>
  <c r="AE29" i="1"/>
  <c r="AF29" i="1"/>
  <c r="AG29" i="1"/>
  <c r="AH29" i="1"/>
  <c r="AI29" i="1"/>
  <c r="AJ29" i="1"/>
  <c r="Z30" i="1"/>
  <c r="AA30" i="1"/>
  <c r="AB30" i="1"/>
  <c r="AC30" i="1"/>
  <c r="AD30" i="1"/>
  <c r="AE30" i="1"/>
  <c r="AF30" i="1"/>
  <c r="AG30" i="1"/>
  <c r="AH30" i="1"/>
  <c r="AI30" i="1"/>
  <c r="AJ30" i="1"/>
  <c r="Z31" i="1"/>
  <c r="AA31" i="1"/>
  <c r="AB31" i="1"/>
  <c r="AC31" i="1"/>
  <c r="AD31" i="1"/>
  <c r="AE31" i="1"/>
  <c r="AF31" i="1"/>
  <c r="AG31" i="1"/>
  <c r="AH31" i="1"/>
  <c r="AI31" i="1"/>
  <c r="AJ31" i="1"/>
  <c r="Z32" i="1"/>
  <c r="AA32" i="1"/>
  <c r="AB32" i="1"/>
  <c r="AC32" i="1"/>
  <c r="AD32" i="1"/>
  <c r="AE32" i="1"/>
  <c r="AF32" i="1"/>
  <c r="AG32" i="1"/>
  <c r="AH32" i="1"/>
  <c r="AI32" i="1"/>
  <c r="AJ32" i="1"/>
  <c r="Z33" i="1"/>
  <c r="AA33" i="1"/>
  <c r="AB33" i="1"/>
  <c r="AC33" i="1"/>
  <c r="AD33" i="1"/>
  <c r="AE33" i="1"/>
  <c r="AF33" i="1"/>
  <c r="AG33" i="1"/>
  <c r="AH33" i="1"/>
  <c r="AI33" i="1"/>
  <c r="AJ33" i="1"/>
  <c r="Z34" i="1"/>
  <c r="AA34" i="1"/>
  <c r="AB34" i="1"/>
  <c r="AC34" i="1"/>
  <c r="AD34" i="1"/>
  <c r="AE34" i="1"/>
  <c r="AF34" i="1"/>
  <c r="AG34" i="1"/>
  <c r="AH34" i="1"/>
  <c r="AI34" i="1"/>
  <c r="AJ34" i="1"/>
  <c r="Z35" i="1"/>
  <c r="AA35" i="1"/>
  <c r="AB35" i="1"/>
  <c r="AC35" i="1"/>
  <c r="AD35" i="1"/>
  <c r="AE35" i="1"/>
  <c r="AF35" i="1"/>
  <c r="AG35" i="1"/>
  <c r="AH35" i="1"/>
  <c r="AI35" i="1"/>
  <c r="AJ35" i="1"/>
  <c r="Z37" i="1"/>
  <c r="AA37" i="1"/>
  <c r="AB37" i="1"/>
  <c r="AC37" i="1"/>
  <c r="AD37" i="1"/>
  <c r="AE37" i="1"/>
  <c r="AF37" i="1"/>
  <c r="AG37" i="1"/>
  <c r="AH37" i="1"/>
  <c r="AI37" i="1"/>
  <c r="AJ37" i="1"/>
  <c r="Z38" i="1"/>
  <c r="AA38" i="1"/>
  <c r="AB38" i="1"/>
  <c r="AC38" i="1"/>
  <c r="AD38" i="1"/>
  <c r="AE38" i="1"/>
  <c r="AF38" i="1"/>
  <c r="AG38" i="1"/>
  <c r="AH38" i="1"/>
  <c r="AI38" i="1"/>
  <c r="AJ38" i="1"/>
  <c r="Z39" i="1"/>
  <c r="AA39" i="1"/>
  <c r="AB39" i="1"/>
  <c r="AC39" i="1"/>
  <c r="AD39" i="1"/>
  <c r="AE39" i="1"/>
  <c r="AF39" i="1"/>
  <c r="AG39" i="1"/>
  <c r="AH39" i="1"/>
  <c r="AI39" i="1"/>
  <c r="AJ39" i="1"/>
  <c r="Z41" i="1"/>
  <c r="AA41" i="1"/>
  <c r="AB41" i="1"/>
  <c r="AC41" i="1"/>
  <c r="AD41" i="1"/>
  <c r="AE41" i="1"/>
  <c r="AF41" i="1"/>
  <c r="AG41" i="1"/>
  <c r="AH41" i="1"/>
  <c r="AI41" i="1"/>
  <c r="AJ41" i="1"/>
  <c r="Z42" i="1"/>
  <c r="AA42" i="1"/>
  <c r="AB42" i="1"/>
  <c r="AC42" i="1"/>
  <c r="AD42" i="1"/>
  <c r="AE42" i="1"/>
  <c r="AF42" i="1"/>
  <c r="AG42" i="1"/>
  <c r="AH42" i="1"/>
  <c r="AI42" i="1"/>
  <c r="AJ42" i="1"/>
  <c r="Z43" i="1"/>
  <c r="AA43" i="1"/>
  <c r="AB43" i="1"/>
  <c r="AC43" i="1"/>
  <c r="AD43" i="1"/>
  <c r="AE43" i="1"/>
  <c r="AF43" i="1"/>
  <c r="AG43" i="1"/>
  <c r="AH43" i="1"/>
  <c r="AI43" i="1"/>
  <c r="AJ43" i="1"/>
  <c r="Z45" i="1"/>
  <c r="AA45" i="1"/>
  <c r="AB45" i="1"/>
  <c r="AC45" i="1"/>
  <c r="AD45" i="1"/>
  <c r="AE45" i="1"/>
  <c r="AF45" i="1"/>
  <c r="AG45" i="1"/>
  <c r="AH45" i="1"/>
  <c r="AI45" i="1"/>
  <c r="AJ45" i="1"/>
  <c r="Z46" i="1"/>
  <c r="AA46" i="1"/>
  <c r="AB46" i="1"/>
  <c r="AC46" i="1"/>
  <c r="AD46" i="1"/>
  <c r="AE46" i="1"/>
  <c r="AF46" i="1"/>
  <c r="AG46" i="1"/>
  <c r="AH46" i="1"/>
  <c r="AI46" i="1"/>
  <c r="AJ46" i="1"/>
  <c r="U12" i="1" l="1"/>
  <c r="P145" i="1"/>
  <c r="O145" i="1"/>
  <c r="N145" i="1"/>
  <c r="M145" i="1"/>
  <c r="L145" i="1"/>
  <c r="K145" i="1"/>
  <c r="J145" i="1"/>
  <c r="I145" i="1"/>
  <c r="H145" i="1"/>
  <c r="G145" i="1"/>
  <c r="F145" i="1"/>
  <c r="E145" i="1"/>
  <c r="P144" i="1"/>
  <c r="O144" i="1"/>
  <c r="N144" i="1"/>
  <c r="M144" i="1"/>
  <c r="L144" i="1"/>
  <c r="K144" i="1"/>
  <c r="J144" i="1"/>
  <c r="I144" i="1"/>
  <c r="H144" i="1"/>
  <c r="G144" i="1"/>
  <c r="F144" i="1"/>
  <c r="E144" i="1"/>
  <c r="P143" i="1"/>
  <c r="O143" i="1"/>
  <c r="N143" i="1"/>
  <c r="M143" i="1"/>
  <c r="L143" i="1"/>
  <c r="K143" i="1"/>
  <c r="J143" i="1"/>
  <c r="I143" i="1"/>
  <c r="H143" i="1"/>
  <c r="G143" i="1"/>
  <c r="F143" i="1"/>
  <c r="E143" i="1"/>
  <c r="P142" i="1"/>
  <c r="O142" i="1"/>
  <c r="N142" i="1"/>
  <c r="M142" i="1"/>
  <c r="L142" i="1"/>
  <c r="K142" i="1"/>
  <c r="J142" i="1"/>
  <c r="I142" i="1"/>
  <c r="H142" i="1"/>
  <c r="G142" i="1"/>
  <c r="F142" i="1"/>
  <c r="E142" i="1"/>
  <c r="P141" i="1"/>
  <c r="O141" i="1"/>
  <c r="N141" i="1"/>
  <c r="M141" i="1"/>
  <c r="L141" i="1"/>
  <c r="K141" i="1"/>
  <c r="J141" i="1"/>
  <c r="I141" i="1"/>
  <c r="H141" i="1"/>
  <c r="G141" i="1"/>
  <c r="F141" i="1"/>
  <c r="E141" i="1"/>
  <c r="P140" i="1"/>
  <c r="O140" i="1"/>
  <c r="N140" i="1"/>
  <c r="M140" i="1"/>
  <c r="L140" i="1"/>
  <c r="K140" i="1"/>
  <c r="J140" i="1"/>
  <c r="I140" i="1"/>
  <c r="H140" i="1"/>
  <c r="G140" i="1"/>
  <c r="F140" i="1"/>
  <c r="E140" i="1"/>
  <c r="P139" i="1"/>
  <c r="O139" i="1"/>
  <c r="N139" i="1"/>
  <c r="M139" i="1"/>
  <c r="L139" i="1"/>
  <c r="K139" i="1"/>
  <c r="J139" i="1"/>
  <c r="I139" i="1"/>
  <c r="H139" i="1"/>
  <c r="G139" i="1"/>
  <c r="F139" i="1"/>
  <c r="E139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P136" i="1"/>
  <c r="O136" i="1"/>
  <c r="N136" i="1"/>
  <c r="M136" i="1"/>
  <c r="L136" i="1"/>
  <c r="K136" i="1"/>
  <c r="J136" i="1"/>
  <c r="I136" i="1"/>
  <c r="H136" i="1"/>
  <c r="G136" i="1"/>
  <c r="F136" i="1"/>
  <c r="E136" i="1"/>
  <c r="P135" i="1"/>
  <c r="O135" i="1"/>
  <c r="N135" i="1"/>
  <c r="M135" i="1"/>
  <c r="L135" i="1"/>
  <c r="K135" i="1"/>
  <c r="J135" i="1"/>
  <c r="I135" i="1"/>
  <c r="H135" i="1"/>
  <c r="G135" i="1"/>
  <c r="F135" i="1"/>
  <c r="E135" i="1"/>
  <c r="P134" i="1"/>
  <c r="O134" i="1"/>
  <c r="N134" i="1"/>
  <c r="M134" i="1"/>
  <c r="L134" i="1"/>
  <c r="K134" i="1"/>
  <c r="J134" i="1"/>
  <c r="I134" i="1"/>
  <c r="H134" i="1"/>
  <c r="G134" i="1"/>
  <c r="F134" i="1"/>
  <c r="E134" i="1"/>
  <c r="P132" i="1"/>
  <c r="O132" i="1"/>
  <c r="N132" i="1"/>
  <c r="M132" i="1"/>
  <c r="L132" i="1"/>
  <c r="K132" i="1"/>
  <c r="J132" i="1"/>
  <c r="I132" i="1"/>
  <c r="H132" i="1"/>
  <c r="G132" i="1"/>
  <c r="F132" i="1"/>
  <c r="E132" i="1"/>
  <c r="P131" i="1"/>
  <c r="O131" i="1"/>
  <c r="N131" i="1"/>
  <c r="M131" i="1"/>
  <c r="L131" i="1"/>
  <c r="K131" i="1"/>
  <c r="J131" i="1"/>
  <c r="I131" i="1"/>
  <c r="H131" i="1"/>
  <c r="G131" i="1"/>
  <c r="F131" i="1"/>
  <c r="E131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P129" i="1"/>
  <c r="O129" i="1"/>
  <c r="N129" i="1"/>
  <c r="M129" i="1"/>
  <c r="L129" i="1"/>
  <c r="K129" i="1"/>
  <c r="J129" i="1"/>
  <c r="I129" i="1"/>
  <c r="H129" i="1"/>
  <c r="G129" i="1"/>
  <c r="F129" i="1"/>
  <c r="E129" i="1"/>
  <c r="P128" i="1"/>
  <c r="O128" i="1"/>
  <c r="N128" i="1"/>
  <c r="M128" i="1"/>
  <c r="L128" i="1"/>
  <c r="K128" i="1"/>
  <c r="J128" i="1"/>
  <c r="I128" i="1"/>
  <c r="H128" i="1"/>
  <c r="G128" i="1"/>
  <c r="F128" i="1"/>
  <c r="E128" i="1"/>
  <c r="P127" i="1"/>
  <c r="O127" i="1"/>
  <c r="N127" i="1"/>
  <c r="M127" i="1"/>
  <c r="L127" i="1"/>
  <c r="K127" i="1"/>
  <c r="J127" i="1"/>
  <c r="I127" i="1"/>
  <c r="H127" i="1"/>
  <c r="G127" i="1"/>
  <c r="F127" i="1"/>
  <c r="E127" i="1"/>
  <c r="P126" i="1"/>
  <c r="O126" i="1"/>
  <c r="N126" i="1"/>
  <c r="M126" i="1"/>
  <c r="L126" i="1"/>
  <c r="K126" i="1"/>
  <c r="J126" i="1"/>
  <c r="I126" i="1"/>
  <c r="H126" i="1"/>
  <c r="G126" i="1"/>
  <c r="F126" i="1"/>
  <c r="E126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P124" i="1"/>
  <c r="O124" i="1"/>
  <c r="N124" i="1"/>
  <c r="M124" i="1"/>
  <c r="L124" i="1"/>
  <c r="K124" i="1"/>
  <c r="J124" i="1"/>
  <c r="I124" i="1"/>
  <c r="H124" i="1"/>
  <c r="G124" i="1"/>
  <c r="F124" i="1"/>
  <c r="E124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P122" i="1"/>
  <c r="O122" i="1"/>
  <c r="N122" i="1"/>
  <c r="M122" i="1"/>
  <c r="L122" i="1"/>
  <c r="K122" i="1"/>
  <c r="J122" i="1"/>
  <c r="I122" i="1"/>
  <c r="H122" i="1"/>
  <c r="G122" i="1"/>
  <c r="F122" i="1"/>
  <c r="E122" i="1"/>
  <c r="P121" i="1"/>
  <c r="O121" i="1"/>
  <c r="N121" i="1"/>
  <c r="M121" i="1"/>
  <c r="L121" i="1"/>
  <c r="K121" i="1"/>
  <c r="J121" i="1"/>
  <c r="I121" i="1"/>
  <c r="H121" i="1"/>
  <c r="G121" i="1"/>
  <c r="F121" i="1"/>
  <c r="E121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P118" i="1"/>
  <c r="O118" i="1"/>
  <c r="N118" i="1"/>
  <c r="M118" i="1"/>
  <c r="L118" i="1"/>
  <c r="K118" i="1"/>
  <c r="J118" i="1"/>
  <c r="I118" i="1"/>
  <c r="H118" i="1"/>
  <c r="G118" i="1"/>
  <c r="F118" i="1"/>
  <c r="E118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P116" i="1"/>
  <c r="O116" i="1"/>
  <c r="N116" i="1"/>
  <c r="M116" i="1"/>
  <c r="L116" i="1"/>
  <c r="K116" i="1"/>
  <c r="J116" i="1"/>
  <c r="I116" i="1"/>
  <c r="H116" i="1"/>
  <c r="G116" i="1"/>
  <c r="F116" i="1"/>
  <c r="E116" i="1"/>
  <c r="P115" i="1"/>
  <c r="O115" i="1"/>
  <c r="N115" i="1"/>
  <c r="M115" i="1"/>
  <c r="L115" i="1"/>
  <c r="K115" i="1"/>
  <c r="J115" i="1"/>
  <c r="I115" i="1"/>
  <c r="H115" i="1"/>
  <c r="G115" i="1"/>
  <c r="F115" i="1"/>
  <c r="E115" i="1"/>
  <c r="P114" i="1"/>
  <c r="O114" i="1"/>
  <c r="N114" i="1"/>
  <c r="M114" i="1"/>
  <c r="L114" i="1"/>
  <c r="K114" i="1"/>
  <c r="J114" i="1"/>
  <c r="I114" i="1"/>
  <c r="H114" i="1"/>
  <c r="G114" i="1"/>
  <c r="F114" i="1"/>
  <c r="E114" i="1"/>
  <c r="P113" i="1"/>
  <c r="O113" i="1"/>
  <c r="N113" i="1"/>
  <c r="M113" i="1"/>
  <c r="L113" i="1"/>
  <c r="K113" i="1"/>
  <c r="J113" i="1"/>
  <c r="I113" i="1"/>
  <c r="H113" i="1"/>
  <c r="G113" i="1"/>
  <c r="F113" i="1"/>
  <c r="E113" i="1"/>
  <c r="P112" i="1"/>
  <c r="O112" i="1"/>
  <c r="N112" i="1"/>
  <c r="M112" i="1"/>
  <c r="L112" i="1"/>
  <c r="K112" i="1"/>
  <c r="J112" i="1"/>
  <c r="I112" i="1"/>
  <c r="H112" i="1"/>
  <c r="G112" i="1"/>
  <c r="F112" i="1"/>
  <c r="E112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P109" i="1"/>
  <c r="O109" i="1"/>
  <c r="N109" i="1"/>
  <c r="M109" i="1"/>
  <c r="L109" i="1"/>
  <c r="K109" i="1"/>
  <c r="J109" i="1"/>
  <c r="I109" i="1"/>
  <c r="H109" i="1"/>
  <c r="G109" i="1"/>
  <c r="F109" i="1"/>
  <c r="E109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P99" i="1"/>
  <c r="O99" i="1"/>
  <c r="N99" i="1"/>
  <c r="M99" i="1"/>
  <c r="L99" i="1"/>
  <c r="K99" i="1"/>
  <c r="J99" i="1"/>
  <c r="I99" i="1"/>
  <c r="H99" i="1"/>
  <c r="G99" i="1"/>
  <c r="F99" i="1"/>
  <c r="E99" i="1"/>
  <c r="P98" i="1"/>
  <c r="O98" i="1"/>
  <c r="N98" i="1"/>
  <c r="M98" i="1"/>
  <c r="L98" i="1"/>
  <c r="K98" i="1"/>
  <c r="J98" i="1"/>
  <c r="I98" i="1"/>
  <c r="H98" i="1"/>
  <c r="G98" i="1"/>
  <c r="F98" i="1"/>
  <c r="E98" i="1"/>
  <c r="P97" i="1"/>
  <c r="O97" i="1"/>
  <c r="N97" i="1"/>
  <c r="M97" i="1"/>
  <c r="L97" i="1"/>
  <c r="K97" i="1"/>
  <c r="J97" i="1"/>
  <c r="I97" i="1"/>
  <c r="H97" i="1"/>
  <c r="G97" i="1"/>
  <c r="F97" i="1"/>
  <c r="E97" i="1"/>
  <c r="P96" i="1"/>
  <c r="O96" i="1"/>
  <c r="N96" i="1"/>
  <c r="M96" i="1"/>
  <c r="L96" i="1"/>
  <c r="K96" i="1"/>
  <c r="J96" i="1"/>
  <c r="I96" i="1"/>
  <c r="H96" i="1"/>
  <c r="G96" i="1"/>
  <c r="F96" i="1"/>
  <c r="E96" i="1"/>
  <c r="P95" i="1"/>
  <c r="O95" i="1"/>
  <c r="N95" i="1"/>
  <c r="M95" i="1"/>
  <c r="L95" i="1"/>
  <c r="K95" i="1"/>
  <c r="J95" i="1"/>
  <c r="I95" i="1"/>
  <c r="H95" i="1"/>
  <c r="G95" i="1"/>
  <c r="F95" i="1"/>
  <c r="E95" i="1"/>
  <c r="P94" i="1"/>
  <c r="O94" i="1"/>
  <c r="N94" i="1"/>
  <c r="M94" i="1"/>
  <c r="L94" i="1"/>
  <c r="K94" i="1"/>
  <c r="J94" i="1"/>
  <c r="I94" i="1"/>
  <c r="H94" i="1"/>
  <c r="G94" i="1"/>
  <c r="F94" i="1"/>
  <c r="E94" i="1"/>
  <c r="P93" i="1"/>
  <c r="O93" i="1"/>
  <c r="N93" i="1"/>
  <c r="M93" i="1"/>
  <c r="L93" i="1"/>
  <c r="K93" i="1"/>
  <c r="J93" i="1"/>
  <c r="I93" i="1"/>
  <c r="H93" i="1"/>
  <c r="G93" i="1"/>
  <c r="F93" i="1"/>
  <c r="E93" i="1"/>
  <c r="P92" i="1"/>
  <c r="O92" i="1"/>
  <c r="M92" i="1"/>
  <c r="L92" i="1"/>
  <c r="K92" i="1"/>
  <c r="J92" i="1"/>
  <c r="I92" i="1"/>
  <c r="H92" i="1"/>
  <c r="G92" i="1"/>
  <c r="F92" i="1"/>
  <c r="E92" i="1"/>
  <c r="P91" i="1"/>
  <c r="O91" i="1"/>
  <c r="N91" i="1"/>
  <c r="M91" i="1"/>
  <c r="L91" i="1"/>
  <c r="K91" i="1"/>
  <c r="J91" i="1"/>
  <c r="I91" i="1"/>
  <c r="H91" i="1"/>
  <c r="G91" i="1"/>
  <c r="F91" i="1"/>
  <c r="E91" i="1"/>
  <c r="P90" i="1"/>
  <c r="O90" i="1"/>
  <c r="N90" i="1"/>
  <c r="M90" i="1"/>
  <c r="L90" i="1"/>
  <c r="K90" i="1"/>
  <c r="J90" i="1"/>
  <c r="I90" i="1"/>
  <c r="H90" i="1"/>
  <c r="G90" i="1"/>
  <c r="F90" i="1"/>
  <c r="E90" i="1"/>
  <c r="P88" i="1"/>
  <c r="O88" i="1"/>
  <c r="N88" i="1"/>
  <c r="M88" i="1"/>
  <c r="L88" i="1"/>
  <c r="K88" i="1"/>
  <c r="J88" i="1"/>
  <c r="I88" i="1"/>
  <c r="H88" i="1"/>
  <c r="G88" i="1"/>
  <c r="F88" i="1"/>
  <c r="E88" i="1"/>
  <c r="P87" i="1"/>
  <c r="O87" i="1"/>
  <c r="N87" i="1"/>
  <c r="M87" i="1"/>
  <c r="L87" i="1"/>
  <c r="K87" i="1"/>
  <c r="J87" i="1"/>
  <c r="I87" i="1"/>
  <c r="H87" i="1"/>
  <c r="G87" i="1"/>
  <c r="F87" i="1"/>
  <c r="E87" i="1"/>
  <c r="P86" i="1"/>
  <c r="O86" i="1"/>
  <c r="N86" i="1"/>
  <c r="M86" i="1"/>
  <c r="L86" i="1"/>
  <c r="K86" i="1"/>
  <c r="J86" i="1"/>
  <c r="I86" i="1"/>
  <c r="H86" i="1"/>
  <c r="G86" i="1"/>
  <c r="F86" i="1"/>
  <c r="E86" i="1"/>
  <c r="P85" i="1"/>
  <c r="O85" i="1"/>
  <c r="N85" i="1"/>
  <c r="M85" i="1"/>
  <c r="L85" i="1"/>
  <c r="K85" i="1"/>
  <c r="J85" i="1"/>
  <c r="I85" i="1"/>
  <c r="H85" i="1"/>
  <c r="G85" i="1"/>
  <c r="F85" i="1"/>
  <c r="E85" i="1"/>
  <c r="P84" i="1"/>
  <c r="O84" i="1"/>
  <c r="N84" i="1"/>
  <c r="M84" i="1"/>
  <c r="L84" i="1"/>
  <c r="K84" i="1"/>
  <c r="J84" i="1"/>
  <c r="I84" i="1"/>
  <c r="H84" i="1"/>
  <c r="G84" i="1"/>
  <c r="F84" i="1"/>
  <c r="E84" i="1"/>
  <c r="P83" i="1"/>
  <c r="O83" i="1"/>
  <c r="N83" i="1"/>
  <c r="M83" i="1"/>
  <c r="L83" i="1"/>
  <c r="K83" i="1"/>
  <c r="J83" i="1"/>
  <c r="I83" i="1"/>
  <c r="H83" i="1"/>
  <c r="G83" i="1"/>
  <c r="F83" i="1"/>
  <c r="E83" i="1"/>
  <c r="P82" i="1"/>
  <c r="O82" i="1"/>
  <c r="N82" i="1"/>
  <c r="M82" i="1"/>
  <c r="L82" i="1"/>
  <c r="K82" i="1"/>
  <c r="J82" i="1"/>
  <c r="I82" i="1"/>
  <c r="H82" i="1"/>
  <c r="G82" i="1"/>
  <c r="F82" i="1"/>
  <c r="E82" i="1"/>
  <c r="P81" i="1"/>
  <c r="O81" i="1"/>
  <c r="N81" i="1"/>
  <c r="M81" i="1"/>
  <c r="L81" i="1"/>
  <c r="K81" i="1"/>
  <c r="J81" i="1"/>
  <c r="I81" i="1"/>
  <c r="H81" i="1"/>
  <c r="G81" i="1"/>
  <c r="F81" i="1"/>
  <c r="E81" i="1"/>
  <c r="P80" i="1"/>
  <c r="O80" i="1"/>
  <c r="N80" i="1"/>
  <c r="M80" i="1"/>
  <c r="L80" i="1"/>
  <c r="K80" i="1"/>
  <c r="J80" i="1"/>
  <c r="I80" i="1"/>
  <c r="H80" i="1"/>
  <c r="G80" i="1"/>
  <c r="F80" i="1"/>
  <c r="E80" i="1"/>
  <c r="P79" i="1"/>
  <c r="O79" i="1"/>
  <c r="N79" i="1"/>
  <c r="M79" i="1"/>
  <c r="L79" i="1"/>
  <c r="K79" i="1"/>
  <c r="J79" i="1"/>
  <c r="I79" i="1"/>
  <c r="H79" i="1"/>
  <c r="G79" i="1"/>
  <c r="F79" i="1"/>
  <c r="E79" i="1"/>
  <c r="P77" i="1"/>
  <c r="O77" i="1"/>
  <c r="N77" i="1"/>
  <c r="M77" i="1"/>
  <c r="L77" i="1"/>
  <c r="K77" i="1"/>
  <c r="J77" i="1"/>
  <c r="I77" i="1"/>
  <c r="H77" i="1"/>
  <c r="G77" i="1"/>
  <c r="F77" i="1"/>
  <c r="E77" i="1"/>
  <c r="P76" i="1"/>
  <c r="O76" i="1"/>
  <c r="N76" i="1"/>
  <c r="M76" i="1"/>
  <c r="L76" i="1"/>
  <c r="K76" i="1"/>
  <c r="J76" i="1"/>
  <c r="I76" i="1"/>
  <c r="H76" i="1"/>
  <c r="G76" i="1"/>
  <c r="F76" i="1"/>
  <c r="E76" i="1"/>
  <c r="P75" i="1"/>
  <c r="O75" i="1"/>
  <c r="N75" i="1"/>
  <c r="M75" i="1"/>
  <c r="L75" i="1"/>
  <c r="K75" i="1"/>
  <c r="J75" i="1"/>
  <c r="I75" i="1"/>
  <c r="H75" i="1"/>
  <c r="G75" i="1"/>
  <c r="F75" i="1"/>
  <c r="E75" i="1"/>
  <c r="P74" i="1"/>
  <c r="O74" i="1"/>
  <c r="N74" i="1"/>
  <c r="M74" i="1"/>
  <c r="L74" i="1"/>
  <c r="K74" i="1"/>
  <c r="J74" i="1"/>
  <c r="I74" i="1"/>
  <c r="H74" i="1"/>
  <c r="G74" i="1"/>
  <c r="F74" i="1"/>
  <c r="E74" i="1"/>
  <c r="P73" i="1"/>
  <c r="O73" i="1"/>
  <c r="N73" i="1"/>
  <c r="M73" i="1"/>
  <c r="L73" i="1"/>
  <c r="K73" i="1"/>
  <c r="J73" i="1"/>
  <c r="I73" i="1"/>
  <c r="H73" i="1"/>
  <c r="G73" i="1"/>
  <c r="F73" i="1"/>
  <c r="E73" i="1"/>
  <c r="P71" i="1"/>
  <c r="O71" i="1"/>
  <c r="N71" i="1"/>
  <c r="M71" i="1"/>
  <c r="L71" i="1"/>
  <c r="K71" i="1"/>
  <c r="J71" i="1"/>
  <c r="I71" i="1"/>
  <c r="H71" i="1"/>
  <c r="G71" i="1"/>
  <c r="F71" i="1"/>
  <c r="E71" i="1"/>
  <c r="P70" i="1"/>
  <c r="O70" i="1"/>
  <c r="N70" i="1"/>
  <c r="M70" i="1"/>
  <c r="L70" i="1"/>
  <c r="K70" i="1"/>
  <c r="J70" i="1"/>
  <c r="I70" i="1"/>
  <c r="H70" i="1"/>
  <c r="G70" i="1"/>
  <c r="F70" i="1"/>
  <c r="E70" i="1"/>
  <c r="P69" i="1"/>
  <c r="O69" i="1"/>
  <c r="N69" i="1"/>
  <c r="M69" i="1"/>
  <c r="L69" i="1"/>
  <c r="K69" i="1"/>
  <c r="J69" i="1"/>
  <c r="I69" i="1"/>
  <c r="H69" i="1"/>
  <c r="G69" i="1"/>
  <c r="F69" i="1"/>
  <c r="E69" i="1"/>
  <c r="P68" i="1"/>
  <c r="O68" i="1"/>
  <c r="N68" i="1"/>
  <c r="M68" i="1"/>
  <c r="L68" i="1"/>
  <c r="K68" i="1"/>
  <c r="J68" i="1"/>
  <c r="I68" i="1"/>
  <c r="H68" i="1"/>
  <c r="G68" i="1"/>
  <c r="F68" i="1"/>
  <c r="E68" i="1"/>
  <c r="P67" i="1"/>
  <c r="O67" i="1"/>
  <c r="N67" i="1"/>
  <c r="M67" i="1"/>
  <c r="L67" i="1"/>
  <c r="K67" i="1"/>
  <c r="J67" i="1"/>
  <c r="I67" i="1"/>
  <c r="H67" i="1"/>
  <c r="G67" i="1"/>
  <c r="F67" i="1"/>
  <c r="E67" i="1"/>
  <c r="P66" i="1"/>
  <c r="O66" i="1"/>
  <c r="N66" i="1"/>
  <c r="M66" i="1"/>
  <c r="L66" i="1"/>
  <c r="K66" i="1"/>
  <c r="J66" i="1"/>
  <c r="I66" i="1"/>
  <c r="H66" i="1"/>
  <c r="G66" i="1"/>
  <c r="F66" i="1"/>
  <c r="E66" i="1"/>
  <c r="P65" i="1"/>
  <c r="O65" i="1"/>
  <c r="N65" i="1"/>
  <c r="M65" i="1"/>
  <c r="L65" i="1"/>
  <c r="K65" i="1"/>
  <c r="J65" i="1"/>
  <c r="I65" i="1"/>
  <c r="H65" i="1"/>
  <c r="G65" i="1"/>
  <c r="F65" i="1"/>
  <c r="E65" i="1"/>
  <c r="P64" i="1"/>
  <c r="O64" i="1"/>
  <c r="N64" i="1"/>
  <c r="M64" i="1"/>
  <c r="L64" i="1"/>
  <c r="K64" i="1"/>
  <c r="J64" i="1"/>
  <c r="I64" i="1"/>
  <c r="H64" i="1"/>
  <c r="G64" i="1"/>
  <c r="F64" i="1"/>
  <c r="E64" i="1"/>
  <c r="P63" i="1"/>
  <c r="O63" i="1"/>
  <c r="N63" i="1"/>
  <c r="M63" i="1"/>
  <c r="L63" i="1"/>
  <c r="K63" i="1"/>
  <c r="J63" i="1"/>
  <c r="I63" i="1"/>
  <c r="H63" i="1"/>
  <c r="G63" i="1"/>
  <c r="F63" i="1"/>
  <c r="E63" i="1"/>
  <c r="P62" i="1"/>
  <c r="O62" i="1"/>
  <c r="N62" i="1"/>
  <c r="M62" i="1"/>
  <c r="L62" i="1"/>
  <c r="K62" i="1"/>
  <c r="J62" i="1"/>
  <c r="I62" i="1"/>
  <c r="H62" i="1"/>
  <c r="G62" i="1"/>
  <c r="F62" i="1"/>
  <c r="E62" i="1"/>
  <c r="P60" i="1"/>
  <c r="O60" i="1"/>
  <c r="N60" i="1"/>
  <c r="M60" i="1"/>
  <c r="L60" i="1"/>
  <c r="K60" i="1"/>
  <c r="J60" i="1"/>
  <c r="I60" i="1"/>
  <c r="H60" i="1"/>
  <c r="G60" i="1"/>
  <c r="F60" i="1"/>
  <c r="E60" i="1"/>
  <c r="P59" i="1"/>
  <c r="O59" i="1"/>
  <c r="N59" i="1"/>
  <c r="M59" i="1"/>
  <c r="L59" i="1"/>
  <c r="K59" i="1"/>
  <c r="J59" i="1"/>
  <c r="I59" i="1"/>
  <c r="H59" i="1"/>
  <c r="G59" i="1"/>
  <c r="F59" i="1"/>
  <c r="E59" i="1"/>
  <c r="P58" i="1"/>
  <c r="O58" i="1"/>
  <c r="N58" i="1"/>
  <c r="M58" i="1"/>
  <c r="L58" i="1"/>
  <c r="K58" i="1"/>
  <c r="J58" i="1"/>
  <c r="I58" i="1"/>
  <c r="H58" i="1"/>
  <c r="G58" i="1"/>
  <c r="F58" i="1"/>
  <c r="E58" i="1"/>
  <c r="P57" i="1"/>
  <c r="O57" i="1"/>
  <c r="N57" i="1"/>
  <c r="M57" i="1"/>
  <c r="L57" i="1"/>
  <c r="K57" i="1"/>
  <c r="J57" i="1"/>
  <c r="I57" i="1"/>
  <c r="H57" i="1"/>
  <c r="G57" i="1"/>
  <c r="F57" i="1"/>
  <c r="E57" i="1"/>
  <c r="P56" i="1"/>
  <c r="O56" i="1"/>
  <c r="N56" i="1"/>
  <c r="M56" i="1"/>
  <c r="L56" i="1"/>
  <c r="K56" i="1"/>
  <c r="J56" i="1"/>
  <c r="I56" i="1"/>
  <c r="H56" i="1"/>
  <c r="G56" i="1"/>
  <c r="F56" i="1"/>
  <c r="E56" i="1"/>
  <c r="P55" i="1"/>
  <c r="O55" i="1"/>
  <c r="N55" i="1"/>
  <c r="M55" i="1"/>
  <c r="L55" i="1"/>
  <c r="K55" i="1"/>
  <c r="J55" i="1"/>
  <c r="I55" i="1"/>
  <c r="H55" i="1"/>
  <c r="G55" i="1"/>
  <c r="F55" i="1"/>
  <c r="E55" i="1"/>
  <c r="P54" i="1"/>
  <c r="O54" i="1"/>
  <c r="N54" i="1"/>
  <c r="M54" i="1"/>
  <c r="L54" i="1"/>
  <c r="K54" i="1"/>
  <c r="J54" i="1"/>
  <c r="I54" i="1"/>
  <c r="H54" i="1"/>
  <c r="G54" i="1"/>
  <c r="F54" i="1"/>
  <c r="E54" i="1"/>
  <c r="P53" i="1"/>
  <c r="O53" i="1"/>
  <c r="N53" i="1"/>
  <c r="M53" i="1"/>
  <c r="L53" i="1"/>
  <c r="K53" i="1"/>
  <c r="J53" i="1"/>
  <c r="I53" i="1"/>
  <c r="H53" i="1"/>
  <c r="G53" i="1"/>
  <c r="F53" i="1"/>
  <c r="E53" i="1"/>
  <c r="P52" i="1"/>
  <c r="O52" i="1"/>
  <c r="N52" i="1"/>
  <c r="M52" i="1"/>
  <c r="L52" i="1"/>
  <c r="K52" i="1"/>
  <c r="J52" i="1"/>
  <c r="I52" i="1"/>
  <c r="H52" i="1"/>
  <c r="G52" i="1"/>
  <c r="F52" i="1"/>
  <c r="E52" i="1"/>
  <c r="P51" i="1"/>
  <c r="O51" i="1"/>
  <c r="N51" i="1"/>
  <c r="M51" i="1"/>
  <c r="L51" i="1"/>
  <c r="K51" i="1"/>
  <c r="J51" i="1"/>
  <c r="I51" i="1"/>
  <c r="H51" i="1"/>
  <c r="G51" i="1"/>
  <c r="F51" i="1"/>
  <c r="E51" i="1"/>
  <c r="P50" i="1"/>
  <c r="O50" i="1"/>
  <c r="N50" i="1"/>
  <c r="M50" i="1"/>
  <c r="L50" i="1"/>
  <c r="K50" i="1"/>
  <c r="J50" i="1"/>
  <c r="I50" i="1"/>
  <c r="H50" i="1"/>
  <c r="G50" i="1"/>
  <c r="F50" i="1"/>
  <c r="E50" i="1"/>
  <c r="P49" i="1"/>
  <c r="O49" i="1"/>
  <c r="N49" i="1"/>
  <c r="M49" i="1"/>
  <c r="L49" i="1"/>
  <c r="K49" i="1"/>
  <c r="J49" i="1"/>
  <c r="I49" i="1"/>
  <c r="H49" i="1"/>
  <c r="G49" i="1"/>
  <c r="F49" i="1"/>
  <c r="E49" i="1"/>
  <c r="P48" i="1"/>
  <c r="O48" i="1"/>
  <c r="N48" i="1"/>
  <c r="M48" i="1"/>
  <c r="L48" i="1"/>
  <c r="K48" i="1"/>
  <c r="J48" i="1"/>
  <c r="I48" i="1"/>
  <c r="H48" i="1"/>
  <c r="G48" i="1"/>
  <c r="F48" i="1"/>
  <c r="E48" i="1"/>
  <c r="P46" i="1"/>
  <c r="O46" i="1"/>
  <c r="N46" i="1"/>
  <c r="M46" i="1"/>
  <c r="L46" i="1"/>
  <c r="K46" i="1"/>
  <c r="J46" i="1"/>
  <c r="I46" i="1"/>
  <c r="H46" i="1"/>
  <c r="G46" i="1"/>
  <c r="F46" i="1"/>
  <c r="E46" i="1"/>
  <c r="P45" i="1"/>
  <c r="O45" i="1"/>
  <c r="N45" i="1"/>
  <c r="M45" i="1"/>
  <c r="L45" i="1"/>
  <c r="K45" i="1"/>
  <c r="J45" i="1"/>
  <c r="I45" i="1"/>
  <c r="H45" i="1"/>
  <c r="G45" i="1"/>
  <c r="F45" i="1"/>
  <c r="E45" i="1"/>
  <c r="P44" i="1"/>
  <c r="O44" i="1"/>
  <c r="N44" i="1"/>
  <c r="M44" i="1"/>
  <c r="L44" i="1"/>
  <c r="K44" i="1"/>
  <c r="J44" i="1"/>
  <c r="I44" i="1"/>
  <c r="H44" i="1"/>
  <c r="G44" i="1"/>
  <c r="F44" i="1"/>
  <c r="E44" i="1"/>
  <c r="P43" i="1"/>
  <c r="O43" i="1"/>
  <c r="N43" i="1"/>
  <c r="M43" i="1"/>
  <c r="L43" i="1"/>
  <c r="K43" i="1"/>
  <c r="J43" i="1"/>
  <c r="I43" i="1"/>
  <c r="H43" i="1"/>
  <c r="G43" i="1"/>
  <c r="F43" i="1"/>
  <c r="E43" i="1"/>
  <c r="P42" i="1"/>
  <c r="O42" i="1"/>
  <c r="N42" i="1"/>
  <c r="M42" i="1"/>
  <c r="L42" i="1"/>
  <c r="K42" i="1"/>
  <c r="J42" i="1"/>
  <c r="I42" i="1"/>
  <c r="H42" i="1"/>
  <c r="G42" i="1"/>
  <c r="F42" i="1"/>
  <c r="E42" i="1"/>
  <c r="P41" i="1"/>
  <c r="O41" i="1"/>
  <c r="N41" i="1"/>
  <c r="M41" i="1"/>
  <c r="L41" i="1"/>
  <c r="K41" i="1"/>
  <c r="J41" i="1"/>
  <c r="I41" i="1"/>
  <c r="H41" i="1"/>
  <c r="G41" i="1"/>
  <c r="F41" i="1"/>
  <c r="E41" i="1"/>
  <c r="P40" i="1"/>
  <c r="O40" i="1"/>
  <c r="N40" i="1"/>
  <c r="M40" i="1"/>
  <c r="L40" i="1"/>
  <c r="K40" i="1"/>
  <c r="J40" i="1"/>
  <c r="I40" i="1"/>
  <c r="H40" i="1"/>
  <c r="G40" i="1"/>
  <c r="F40" i="1"/>
  <c r="E40" i="1"/>
  <c r="P39" i="1"/>
  <c r="O39" i="1"/>
  <c r="N39" i="1"/>
  <c r="M39" i="1"/>
  <c r="L39" i="1"/>
  <c r="K39" i="1"/>
  <c r="J39" i="1"/>
  <c r="I39" i="1"/>
  <c r="H39" i="1"/>
  <c r="G39" i="1"/>
  <c r="F39" i="1"/>
  <c r="E39" i="1"/>
  <c r="P38" i="1"/>
  <c r="O38" i="1"/>
  <c r="N38" i="1"/>
  <c r="M38" i="1"/>
  <c r="L38" i="1"/>
  <c r="K38" i="1"/>
  <c r="J38" i="1"/>
  <c r="I38" i="1"/>
  <c r="H38" i="1"/>
  <c r="G38" i="1"/>
  <c r="F38" i="1"/>
  <c r="E38" i="1"/>
  <c r="P37" i="1"/>
  <c r="O37" i="1"/>
  <c r="N37" i="1"/>
  <c r="M37" i="1"/>
  <c r="L37" i="1"/>
  <c r="K37" i="1"/>
  <c r="J37" i="1"/>
  <c r="I37" i="1"/>
  <c r="H37" i="1"/>
  <c r="G37" i="1"/>
  <c r="F37" i="1"/>
  <c r="E37" i="1"/>
  <c r="P35" i="1"/>
  <c r="O35" i="1"/>
  <c r="N35" i="1"/>
  <c r="M35" i="1"/>
  <c r="L35" i="1"/>
  <c r="K35" i="1"/>
  <c r="J35" i="1"/>
  <c r="I35" i="1"/>
  <c r="H35" i="1"/>
  <c r="G35" i="1"/>
  <c r="F35" i="1"/>
  <c r="E35" i="1"/>
  <c r="P34" i="1"/>
  <c r="O34" i="1"/>
  <c r="N34" i="1"/>
  <c r="M34" i="1"/>
  <c r="L34" i="1"/>
  <c r="K34" i="1"/>
  <c r="J34" i="1"/>
  <c r="I34" i="1"/>
  <c r="H34" i="1"/>
  <c r="G34" i="1"/>
  <c r="F34" i="1"/>
  <c r="E34" i="1"/>
  <c r="P33" i="1"/>
  <c r="O33" i="1"/>
  <c r="N33" i="1"/>
  <c r="M33" i="1"/>
  <c r="L33" i="1"/>
  <c r="K33" i="1"/>
  <c r="J33" i="1"/>
  <c r="I33" i="1"/>
  <c r="H33" i="1"/>
  <c r="G33" i="1"/>
  <c r="F33" i="1"/>
  <c r="E33" i="1"/>
  <c r="P32" i="1"/>
  <c r="O32" i="1"/>
  <c r="N32" i="1"/>
  <c r="M32" i="1"/>
  <c r="L32" i="1"/>
  <c r="K32" i="1"/>
  <c r="J32" i="1"/>
  <c r="I32" i="1"/>
  <c r="H32" i="1"/>
  <c r="G32" i="1"/>
  <c r="F32" i="1"/>
  <c r="E32" i="1"/>
  <c r="P31" i="1"/>
  <c r="O31" i="1"/>
  <c r="N31" i="1"/>
  <c r="M31" i="1"/>
  <c r="L31" i="1"/>
  <c r="K31" i="1"/>
  <c r="J31" i="1"/>
  <c r="I31" i="1"/>
  <c r="H31" i="1"/>
  <c r="G31" i="1"/>
  <c r="F31" i="1"/>
  <c r="E31" i="1"/>
  <c r="P30" i="1"/>
  <c r="O30" i="1"/>
  <c r="N30" i="1"/>
  <c r="M30" i="1"/>
  <c r="L30" i="1"/>
  <c r="K30" i="1"/>
  <c r="J30" i="1"/>
  <c r="I30" i="1"/>
  <c r="H30" i="1"/>
  <c r="G30" i="1"/>
  <c r="F30" i="1"/>
  <c r="E30" i="1"/>
  <c r="P29" i="1"/>
  <c r="O29" i="1"/>
  <c r="N29" i="1"/>
  <c r="M29" i="1"/>
  <c r="L29" i="1"/>
  <c r="K29" i="1"/>
  <c r="J29" i="1"/>
  <c r="I29" i="1"/>
  <c r="H29" i="1"/>
  <c r="G29" i="1"/>
  <c r="F29" i="1"/>
  <c r="E29" i="1"/>
  <c r="P28" i="1"/>
  <c r="O28" i="1"/>
  <c r="N28" i="1"/>
  <c r="M28" i="1"/>
  <c r="L28" i="1"/>
  <c r="K28" i="1"/>
  <c r="J28" i="1"/>
  <c r="I28" i="1"/>
  <c r="H28" i="1"/>
  <c r="G28" i="1"/>
  <c r="F28" i="1"/>
  <c r="E28" i="1"/>
  <c r="P27" i="1"/>
  <c r="O27" i="1"/>
  <c r="N27" i="1"/>
  <c r="M27" i="1"/>
  <c r="L27" i="1"/>
  <c r="K27" i="1"/>
  <c r="J27" i="1"/>
  <c r="I27" i="1"/>
  <c r="H27" i="1"/>
  <c r="G27" i="1"/>
  <c r="F27" i="1"/>
  <c r="E27" i="1"/>
  <c r="P26" i="1"/>
  <c r="O26" i="1"/>
  <c r="N26" i="1"/>
  <c r="M26" i="1"/>
  <c r="L26" i="1"/>
  <c r="K26" i="1"/>
  <c r="J26" i="1"/>
  <c r="I26" i="1"/>
  <c r="H26" i="1"/>
  <c r="G26" i="1"/>
  <c r="F26" i="1"/>
  <c r="E26" i="1"/>
  <c r="P24" i="1"/>
  <c r="O24" i="1"/>
  <c r="N24" i="1"/>
  <c r="M24" i="1"/>
  <c r="L24" i="1"/>
  <c r="K24" i="1"/>
  <c r="J24" i="1"/>
  <c r="I24" i="1"/>
  <c r="H24" i="1"/>
  <c r="G24" i="1"/>
  <c r="F24" i="1"/>
  <c r="E24" i="1"/>
  <c r="P23" i="1"/>
  <c r="O23" i="1"/>
  <c r="N23" i="1"/>
  <c r="M23" i="1"/>
  <c r="L23" i="1"/>
  <c r="K23" i="1"/>
  <c r="J23" i="1"/>
  <c r="I23" i="1"/>
  <c r="H23" i="1"/>
  <c r="G23" i="1"/>
  <c r="F23" i="1"/>
  <c r="E23" i="1"/>
  <c r="P22" i="1"/>
  <c r="O22" i="1"/>
  <c r="N22" i="1"/>
  <c r="M22" i="1"/>
  <c r="L22" i="1"/>
  <c r="K22" i="1"/>
  <c r="J22" i="1"/>
  <c r="I22" i="1"/>
  <c r="H22" i="1"/>
  <c r="G22" i="1"/>
  <c r="F22" i="1"/>
  <c r="E22" i="1"/>
  <c r="P21" i="1"/>
  <c r="O21" i="1"/>
  <c r="N21" i="1"/>
  <c r="M21" i="1"/>
  <c r="L21" i="1"/>
  <c r="K21" i="1"/>
  <c r="J21" i="1"/>
  <c r="I21" i="1"/>
  <c r="H21" i="1"/>
  <c r="G21" i="1"/>
  <c r="F21" i="1"/>
  <c r="E21" i="1"/>
  <c r="P20" i="1"/>
  <c r="O20" i="1"/>
  <c r="N20" i="1"/>
  <c r="M20" i="1"/>
  <c r="L20" i="1"/>
  <c r="K20" i="1"/>
  <c r="J20" i="1"/>
  <c r="I20" i="1"/>
  <c r="H20" i="1"/>
  <c r="G20" i="1"/>
  <c r="F20" i="1"/>
  <c r="E20" i="1"/>
  <c r="P19" i="1"/>
  <c r="O19" i="1"/>
  <c r="N19" i="1"/>
  <c r="M19" i="1"/>
  <c r="L19" i="1"/>
  <c r="K19" i="1"/>
  <c r="J19" i="1"/>
  <c r="I19" i="1"/>
  <c r="H19" i="1"/>
  <c r="G19" i="1"/>
  <c r="F19" i="1"/>
  <c r="E19" i="1"/>
  <c r="P18" i="1"/>
  <c r="O18" i="1"/>
  <c r="N18" i="1"/>
  <c r="M18" i="1"/>
  <c r="L18" i="1"/>
  <c r="K18" i="1"/>
  <c r="J18" i="1"/>
  <c r="I18" i="1"/>
  <c r="H18" i="1"/>
  <c r="G18" i="1"/>
  <c r="F18" i="1"/>
  <c r="E18" i="1"/>
  <c r="P17" i="1"/>
  <c r="O17" i="1"/>
  <c r="N17" i="1"/>
  <c r="M17" i="1"/>
  <c r="L17" i="1"/>
  <c r="K17" i="1"/>
  <c r="J17" i="1"/>
  <c r="I17" i="1"/>
  <c r="H17" i="1"/>
  <c r="G17" i="1"/>
  <c r="F17" i="1"/>
  <c r="E17" i="1"/>
  <c r="P16" i="1"/>
  <c r="O16" i="1"/>
  <c r="N16" i="1"/>
  <c r="M16" i="1"/>
  <c r="L16" i="1"/>
  <c r="K16" i="1"/>
  <c r="J16" i="1"/>
  <c r="I16" i="1"/>
  <c r="H16" i="1"/>
  <c r="G16" i="1"/>
  <c r="F16" i="1"/>
  <c r="E16" i="1"/>
  <c r="P15" i="1"/>
  <c r="O15" i="1"/>
  <c r="N15" i="1"/>
  <c r="M15" i="1"/>
  <c r="L15" i="1"/>
  <c r="K15" i="1"/>
  <c r="J15" i="1"/>
  <c r="I15" i="1"/>
  <c r="H15" i="1"/>
  <c r="G15" i="1"/>
  <c r="F15" i="1"/>
  <c r="E15" i="1"/>
  <c r="P14" i="1"/>
  <c r="O14" i="1"/>
  <c r="N14" i="1"/>
  <c r="M14" i="1"/>
  <c r="L14" i="1"/>
  <c r="K14" i="1"/>
  <c r="J14" i="1"/>
  <c r="I14" i="1"/>
  <c r="H14" i="1"/>
  <c r="G14" i="1"/>
  <c r="F14" i="1"/>
  <c r="E14" i="1"/>
  <c r="P13" i="1"/>
  <c r="O13" i="1"/>
  <c r="N13" i="1"/>
  <c r="M13" i="1"/>
  <c r="L13" i="1"/>
  <c r="K13" i="1"/>
  <c r="J13" i="1"/>
  <c r="I13" i="1"/>
  <c r="H13" i="1"/>
  <c r="G13" i="1"/>
  <c r="F13" i="1"/>
  <c r="E13" i="1"/>
  <c r="Q35" i="1" l="1"/>
  <c r="Q33" i="1"/>
  <c r="Q32" i="1"/>
  <c r="Q31" i="1"/>
  <c r="Q29" i="1"/>
  <c r="Q28" i="1"/>
  <c r="Q27" i="1"/>
  <c r="N36" i="1"/>
  <c r="M36" i="1"/>
  <c r="I36" i="1"/>
  <c r="G36" i="1"/>
  <c r="E36" i="1"/>
  <c r="Q24" i="1"/>
  <c r="Q23" i="1"/>
  <c r="Q22" i="1"/>
  <c r="Q21" i="1"/>
  <c r="Q20" i="1"/>
  <c r="Q19" i="1"/>
  <c r="Q18" i="1"/>
  <c r="Q17" i="1"/>
  <c r="Q16" i="1"/>
  <c r="Q15" i="1"/>
  <c r="Q14" i="1"/>
  <c r="H36" i="1"/>
  <c r="L36" i="1"/>
  <c r="O36" i="1"/>
  <c r="Q34" i="1"/>
  <c r="Q37" i="1"/>
  <c r="H47" i="1"/>
  <c r="L47" i="1"/>
  <c r="N47" i="1"/>
  <c r="E47" i="1"/>
  <c r="G47" i="1"/>
  <c r="I47" i="1"/>
  <c r="O47" i="1"/>
  <c r="Q40" i="1"/>
  <c r="Q43" i="1"/>
  <c r="Q45" i="1"/>
  <c r="Q46" i="1"/>
  <c r="F61" i="1"/>
  <c r="H61" i="1"/>
  <c r="Q49" i="1"/>
  <c r="I61" i="1"/>
  <c r="O61" i="1"/>
  <c r="Q50" i="1"/>
  <c r="Q54" i="1"/>
  <c r="Q55" i="1"/>
  <c r="Q59" i="1"/>
  <c r="Q60" i="1"/>
  <c r="Q57" i="1"/>
  <c r="Q51" i="1"/>
  <c r="K61" i="1"/>
  <c r="E61" i="1"/>
  <c r="Q44" i="1"/>
  <c r="Q42" i="1"/>
  <c r="Q38" i="1"/>
  <c r="M47" i="1"/>
  <c r="K36" i="1"/>
  <c r="P12" i="1"/>
  <c r="P25" i="1" s="1"/>
  <c r="O12" i="1"/>
  <c r="O25" i="1" s="1"/>
  <c r="N12" i="1"/>
  <c r="N25" i="1" s="1"/>
  <c r="M12" i="1"/>
  <c r="M25" i="1" s="1"/>
  <c r="L12" i="1"/>
  <c r="L25" i="1" s="1"/>
  <c r="K12" i="1"/>
  <c r="K25" i="1" s="1"/>
  <c r="J12" i="1"/>
  <c r="I12" i="1"/>
  <c r="I25" i="1" s="1"/>
  <c r="H12" i="1"/>
  <c r="G12" i="1"/>
  <c r="F12" i="1"/>
  <c r="F25" i="1" s="1"/>
  <c r="E12" i="1"/>
  <c r="E25" i="1" s="1"/>
  <c r="V146" i="13"/>
  <c r="U145" i="13"/>
  <c r="T145" i="13"/>
  <c r="S145" i="13"/>
  <c r="R145" i="13"/>
  <c r="Q145" i="13"/>
  <c r="P145" i="13"/>
  <c r="O145" i="13"/>
  <c r="O146" i="13" s="1"/>
  <c r="N145" i="13"/>
  <c r="M145" i="13"/>
  <c r="L145" i="13"/>
  <c r="K145" i="13"/>
  <c r="F145" i="13" s="1"/>
  <c r="U143" i="13"/>
  <c r="T143" i="13"/>
  <c r="S143" i="13"/>
  <c r="R143" i="13"/>
  <c r="Q143" i="13"/>
  <c r="P143" i="13"/>
  <c r="O143" i="13"/>
  <c r="N143" i="13"/>
  <c r="M143" i="13"/>
  <c r="L143" i="13"/>
  <c r="K143" i="13"/>
  <c r="U139" i="13"/>
  <c r="U146" i="13" s="1"/>
  <c r="T139" i="13"/>
  <c r="S139" i="13"/>
  <c r="R139" i="13"/>
  <c r="Q139" i="13"/>
  <c r="Q146" i="13" s="1"/>
  <c r="P139" i="13"/>
  <c r="O139" i="13"/>
  <c r="N139" i="13"/>
  <c r="M139" i="13"/>
  <c r="M146" i="13" s="1"/>
  <c r="L139" i="13"/>
  <c r="K139" i="13"/>
  <c r="U134" i="13"/>
  <c r="T134" i="13"/>
  <c r="T138" i="13" s="1"/>
  <c r="S134" i="13"/>
  <c r="S138" i="13" s="1"/>
  <c r="R134" i="13"/>
  <c r="R138" i="13" s="1"/>
  <c r="Q134" i="13"/>
  <c r="P134" i="13"/>
  <c r="P138" i="13" s="1"/>
  <c r="O134" i="13"/>
  <c r="N134" i="13"/>
  <c r="M134" i="13"/>
  <c r="L134" i="13"/>
  <c r="K134" i="13"/>
  <c r="K138" i="13" s="1"/>
  <c r="U132" i="13"/>
  <c r="T132" i="13"/>
  <c r="S132" i="13"/>
  <c r="R132" i="13"/>
  <c r="Q132" i="13"/>
  <c r="P132" i="13"/>
  <c r="O132" i="13"/>
  <c r="N132" i="13"/>
  <c r="M132" i="13"/>
  <c r="L132" i="13"/>
  <c r="K132" i="13"/>
  <c r="U131" i="13"/>
  <c r="T131" i="13"/>
  <c r="S131" i="13"/>
  <c r="R131" i="13"/>
  <c r="Q131" i="13"/>
  <c r="P131" i="13"/>
  <c r="O131" i="13"/>
  <c r="N131" i="13"/>
  <c r="M131" i="13"/>
  <c r="L131" i="13"/>
  <c r="K131" i="13"/>
  <c r="U130" i="13"/>
  <c r="T130" i="13"/>
  <c r="S130" i="13"/>
  <c r="R130" i="13"/>
  <c r="Q130" i="13"/>
  <c r="P130" i="13"/>
  <c r="O130" i="13"/>
  <c r="N130" i="13"/>
  <c r="M130" i="13"/>
  <c r="L130" i="13"/>
  <c r="K130" i="13"/>
  <c r="U129" i="13"/>
  <c r="T129" i="13"/>
  <c r="S129" i="13"/>
  <c r="R129" i="13"/>
  <c r="Q129" i="13"/>
  <c r="P129" i="13"/>
  <c r="O129" i="13"/>
  <c r="N129" i="13"/>
  <c r="M129" i="13"/>
  <c r="L129" i="13"/>
  <c r="W129" i="13" s="1"/>
  <c r="K129" i="13"/>
  <c r="U128" i="13"/>
  <c r="T128" i="13"/>
  <c r="S128" i="13"/>
  <c r="R128" i="13"/>
  <c r="Q128" i="13"/>
  <c r="P128" i="13"/>
  <c r="O128" i="13"/>
  <c r="N128" i="13"/>
  <c r="M128" i="13"/>
  <c r="L128" i="13"/>
  <c r="K128" i="13"/>
  <c r="U127" i="13"/>
  <c r="T127" i="13"/>
  <c r="S127" i="13"/>
  <c r="R127" i="13"/>
  <c r="Q127" i="13"/>
  <c r="P127" i="13"/>
  <c r="O127" i="13"/>
  <c r="N127" i="13"/>
  <c r="M127" i="13"/>
  <c r="L127" i="13"/>
  <c r="K127" i="13"/>
  <c r="U125" i="13"/>
  <c r="T125" i="13"/>
  <c r="S125" i="13"/>
  <c r="R125" i="13"/>
  <c r="Q125" i="13"/>
  <c r="P125" i="13"/>
  <c r="O125" i="13"/>
  <c r="N125" i="13"/>
  <c r="M125" i="13"/>
  <c r="L125" i="13"/>
  <c r="K125" i="13"/>
  <c r="U124" i="13"/>
  <c r="T124" i="13"/>
  <c r="S124" i="13"/>
  <c r="R124" i="13"/>
  <c r="Q124" i="13"/>
  <c r="P124" i="13"/>
  <c r="O124" i="13"/>
  <c r="N124" i="13"/>
  <c r="M124" i="13"/>
  <c r="L124" i="13"/>
  <c r="W124" i="13" s="1"/>
  <c r="K124" i="13"/>
  <c r="U123" i="13"/>
  <c r="T123" i="13"/>
  <c r="S123" i="13"/>
  <c r="R123" i="13"/>
  <c r="Q123" i="13"/>
  <c r="P123" i="13"/>
  <c r="O123" i="13"/>
  <c r="N123" i="13"/>
  <c r="M123" i="13"/>
  <c r="L123" i="13"/>
  <c r="K123" i="13"/>
  <c r="U122" i="13"/>
  <c r="T122" i="13"/>
  <c r="S122" i="13"/>
  <c r="R122" i="13"/>
  <c r="Q122" i="13"/>
  <c r="P122" i="13"/>
  <c r="O122" i="13"/>
  <c r="N122" i="13"/>
  <c r="M122" i="13"/>
  <c r="L122" i="13"/>
  <c r="K122" i="13"/>
  <c r="U121" i="13"/>
  <c r="T121" i="13"/>
  <c r="S121" i="13"/>
  <c r="R121" i="13"/>
  <c r="Q121" i="13"/>
  <c r="P121" i="13"/>
  <c r="O121" i="13"/>
  <c r="N121" i="13"/>
  <c r="M121" i="13"/>
  <c r="L121" i="13"/>
  <c r="K121" i="13"/>
  <c r="U120" i="13"/>
  <c r="T120" i="13"/>
  <c r="S120" i="13"/>
  <c r="R120" i="13"/>
  <c r="Q120" i="13"/>
  <c r="P120" i="13"/>
  <c r="O120" i="13"/>
  <c r="N120" i="13"/>
  <c r="M120" i="13"/>
  <c r="L120" i="13"/>
  <c r="K120" i="13"/>
  <c r="U118" i="13"/>
  <c r="T118" i="13"/>
  <c r="S118" i="13"/>
  <c r="R118" i="13"/>
  <c r="Q118" i="13"/>
  <c r="P118" i="13"/>
  <c r="O118" i="13"/>
  <c r="N118" i="13"/>
  <c r="M118" i="13"/>
  <c r="L118" i="13"/>
  <c r="K118" i="13"/>
  <c r="U117" i="13"/>
  <c r="T117" i="13"/>
  <c r="S117" i="13"/>
  <c r="R117" i="13"/>
  <c r="Q117" i="13"/>
  <c r="P117" i="13"/>
  <c r="O117" i="13"/>
  <c r="N117" i="13"/>
  <c r="M117" i="13"/>
  <c r="L117" i="13"/>
  <c r="K117" i="13"/>
  <c r="U116" i="13"/>
  <c r="T116" i="13"/>
  <c r="S116" i="13"/>
  <c r="R116" i="13"/>
  <c r="Q116" i="13"/>
  <c r="P116" i="13"/>
  <c r="O116" i="13"/>
  <c r="N116" i="13"/>
  <c r="M116" i="13"/>
  <c r="L116" i="13"/>
  <c r="K116" i="13"/>
  <c r="U115" i="13"/>
  <c r="T115" i="13"/>
  <c r="S115" i="13"/>
  <c r="R115" i="13"/>
  <c r="Q115" i="13"/>
  <c r="P115" i="13"/>
  <c r="O115" i="13"/>
  <c r="N115" i="13"/>
  <c r="M115" i="13"/>
  <c r="L115" i="13"/>
  <c r="K115" i="13"/>
  <c r="U114" i="13"/>
  <c r="T114" i="13"/>
  <c r="S114" i="13"/>
  <c r="R114" i="13"/>
  <c r="Q114" i="13"/>
  <c r="P114" i="13"/>
  <c r="O114" i="13"/>
  <c r="N114" i="13"/>
  <c r="M114" i="13"/>
  <c r="L114" i="13"/>
  <c r="K114" i="13"/>
  <c r="U113" i="13"/>
  <c r="T113" i="13"/>
  <c r="S113" i="13"/>
  <c r="R113" i="13"/>
  <c r="Q113" i="13"/>
  <c r="P113" i="13"/>
  <c r="O113" i="13"/>
  <c r="N113" i="13"/>
  <c r="M113" i="13"/>
  <c r="L113" i="13"/>
  <c r="K113" i="13"/>
  <c r="U111" i="13"/>
  <c r="T111" i="13"/>
  <c r="S111" i="13"/>
  <c r="R111" i="13"/>
  <c r="Q111" i="13"/>
  <c r="P111" i="13"/>
  <c r="O111" i="13"/>
  <c r="N111" i="13"/>
  <c r="M111" i="13"/>
  <c r="L111" i="13"/>
  <c r="K111" i="13"/>
  <c r="U110" i="13"/>
  <c r="T110" i="13"/>
  <c r="S110" i="13"/>
  <c r="R110" i="13"/>
  <c r="Q110" i="13"/>
  <c r="P110" i="13"/>
  <c r="O110" i="13"/>
  <c r="N110" i="13"/>
  <c r="M110" i="13"/>
  <c r="L110" i="13"/>
  <c r="K110" i="13"/>
  <c r="U109" i="13"/>
  <c r="T109" i="13"/>
  <c r="S109" i="13"/>
  <c r="R109" i="13"/>
  <c r="Q109" i="13"/>
  <c r="P109" i="13"/>
  <c r="O109" i="13"/>
  <c r="N109" i="13"/>
  <c r="M109" i="13"/>
  <c r="L109" i="13"/>
  <c r="K109" i="13"/>
  <c r="U108" i="13"/>
  <c r="T108" i="13"/>
  <c r="S108" i="13"/>
  <c r="R108" i="13"/>
  <c r="Q108" i="13"/>
  <c r="P108" i="13"/>
  <c r="O108" i="13"/>
  <c r="N108" i="13"/>
  <c r="M108" i="13"/>
  <c r="L108" i="13"/>
  <c r="K108" i="13"/>
  <c r="U107" i="13"/>
  <c r="T107" i="13"/>
  <c r="S107" i="13"/>
  <c r="R107" i="13"/>
  <c r="Q107" i="13"/>
  <c r="P107" i="13"/>
  <c r="O107" i="13"/>
  <c r="N107" i="13"/>
  <c r="M107" i="13"/>
  <c r="L107" i="13"/>
  <c r="K107" i="13"/>
  <c r="U105" i="13"/>
  <c r="T105" i="13"/>
  <c r="S105" i="13"/>
  <c r="R105" i="13"/>
  <c r="Q105" i="13"/>
  <c r="P105" i="13"/>
  <c r="O105" i="13"/>
  <c r="N105" i="13"/>
  <c r="M105" i="13"/>
  <c r="W105" i="13" s="1"/>
  <c r="L105" i="13"/>
  <c r="K105" i="13"/>
  <c r="U104" i="13"/>
  <c r="T104" i="13"/>
  <c r="S104" i="13"/>
  <c r="R104" i="13"/>
  <c r="Q104" i="13"/>
  <c r="P104" i="13"/>
  <c r="O104" i="13"/>
  <c r="N104" i="13"/>
  <c r="M104" i="13"/>
  <c r="L104" i="13"/>
  <c r="K104" i="13"/>
  <c r="U103" i="13"/>
  <c r="T103" i="13"/>
  <c r="S103" i="13"/>
  <c r="R103" i="13"/>
  <c r="Q103" i="13"/>
  <c r="P103" i="13"/>
  <c r="O103" i="13"/>
  <c r="N103" i="13"/>
  <c r="M103" i="13"/>
  <c r="L103" i="13"/>
  <c r="K103" i="13"/>
  <c r="U102" i="13"/>
  <c r="T102" i="13"/>
  <c r="S102" i="13"/>
  <c r="R102" i="13"/>
  <c r="Q102" i="13"/>
  <c r="P102" i="13"/>
  <c r="O102" i="13"/>
  <c r="N102" i="13"/>
  <c r="M102" i="13"/>
  <c r="L102" i="13"/>
  <c r="K102" i="13"/>
  <c r="U101" i="13"/>
  <c r="T101" i="13"/>
  <c r="S101" i="13"/>
  <c r="R101" i="13"/>
  <c r="Q101" i="13"/>
  <c r="P101" i="13"/>
  <c r="O101" i="13"/>
  <c r="N101" i="13"/>
  <c r="M101" i="13"/>
  <c r="L101" i="13"/>
  <c r="K101" i="13"/>
  <c r="U100" i="13"/>
  <c r="T100" i="13"/>
  <c r="S100" i="13"/>
  <c r="R100" i="13"/>
  <c r="Q100" i="13"/>
  <c r="P100" i="13"/>
  <c r="O100" i="13"/>
  <c r="N100" i="13"/>
  <c r="M100" i="13"/>
  <c r="L100" i="13"/>
  <c r="K100" i="13"/>
  <c r="U99" i="13"/>
  <c r="T99" i="13"/>
  <c r="S99" i="13"/>
  <c r="R99" i="13"/>
  <c r="Q99" i="13"/>
  <c r="P99" i="13"/>
  <c r="O99" i="13"/>
  <c r="N99" i="13"/>
  <c r="M99" i="13"/>
  <c r="L99" i="13"/>
  <c r="K99" i="13"/>
  <c r="U98" i="13"/>
  <c r="T98" i="13"/>
  <c r="S98" i="13"/>
  <c r="R98" i="13"/>
  <c r="Q98" i="13"/>
  <c r="P98" i="13"/>
  <c r="O98" i="13"/>
  <c r="N98" i="13"/>
  <c r="M98" i="13"/>
  <c r="L98" i="13"/>
  <c r="K98" i="13"/>
  <c r="U96" i="13"/>
  <c r="T96" i="13"/>
  <c r="S96" i="13"/>
  <c r="R96" i="13"/>
  <c r="Q96" i="13"/>
  <c r="P96" i="13"/>
  <c r="O96" i="13"/>
  <c r="N96" i="13"/>
  <c r="M96" i="13"/>
  <c r="L96" i="13"/>
  <c r="K96" i="13"/>
  <c r="U95" i="13"/>
  <c r="T95" i="13"/>
  <c r="S95" i="13"/>
  <c r="R95" i="13"/>
  <c r="Q95" i="13"/>
  <c r="P95" i="13"/>
  <c r="O95" i="13"/>
  <c r="N95" i="13"/>
  <c r="M95" i="13"/>
  <c r="L95" i="13"/>
  <c r="K95" i="13"/>
  <c r="U93" i="13"/>
  <c r="T93" i="13"/>
  <c r="S93" i="13"/>
  <c r="R93" i="13"/>
  <c r="Q93" i="13"/>
  <c r="P93" i="13"/>
  <c r="O93" i="13"/>
  <c r="N93" i="13"/>
  <c r="M93" i="13"/>
  <c r="L93" i="13"/>
  <c r="K93" i="13"/>
  <c r="U92" i="13"/>
  <c r="T92" i="13"/>
  <c r="S92" i="13"/>
  <c r="R92" i="13"/>
  <c r="Q92" i="13"/>
  <c r="P92" i="13"/>
  <c r="O92" i="13"/>
  <c r="N92" i="13"/>
  <c r="M92" i="13"/>
  <c r="L92" i="13"/>
  <c r="K92" i="13"/>
  <c r="U91" i="13"/>
  <c r="T91" i="13"/>
  <c r="S91" i="13"/>
  <c r="R91" i="13"/>
  <c r="Q91" i="13"/>
  <c r="P91" i="13"/>
  <c r="O91" i="13"/>
  <c r="N91" i="13"/>
  <c r="M91" i="13"/>
  <c r="L91" i="13"/>
  <c r="K91" i="13"/>
  <c r="U90" i="13"/>
  <c r="T90" i="13"/>
  <c r="S90" i="13"/>
  <c r="R90" i="13"/>
  <c r="Q90" i="13"/>
  <c r="P90" i="13"/>
  <c r="O90" i="13"/>
  <c r="N90" i="13"/>
  <c r="M90" i="13"/>
  <c r="L90" i="13"/>
  <c r="K90" i="13"/>
  <c r="U88" i="13"/>
  <c r="T88" i="13"/>
  <c r="S88" i="13"/>
  <c r="R88" i="13"/>
  <c r="Q88" i="13"/>
  <c r="P88" i="13"/>
  <c r="O88" i="13"/>
  <c r="N88" i="13"/>
  <c r="M88" i="13"/>
  <c r="L88" i="13"/>
  <c r="K88" i="13"/>
  <c r="U87" i="13"/>
  <c r="T87" i="13"/>
  <c r="S87" i="13"/>
  <c r="R87" i="13"/>
  <c r="Q87" i="13"/>
  <c r="P87" i="13"/>
  <c r="O87" i="13"/>
  <c r="N87" i="13"/>
  <c r="M87" i="13"/>
  <c r="L87" i="13"/>
  <c r="K87" i="13"/>
  <c r="U86" i="13"/>
  <c r="T86" i="13"/>
  <c r="S86" i="13"/>
  <c r="R86" i="13"/>
  <c r="Q86" i="13"/>
  <c r="P86" i="13"/>
  <c r="O86" i="13"/>
  <c r="N86" i="13"/>
  <c r="M86" i="13"/>
  <c r="L86" i="13"/>
  <c r="K86" i="13"/>
  <c r="U85" i="13"/>
  <c r="T85" i="13"/>
  <c r="S85" i="13"/>
  <c r="R85" i="13"/>
  <c r="Q85" i="13"/>
  <c r="P85" i="13"/>
  <c r="O85" i="13"/>
  <c r="N85" i="13"/>
  <c r="M85" i="13"/>
  <c r="L85" i="13"/>
  <c r="K85" i="13"/>
  <c r="U84" i="13"/>
  <c r="T84" i="13"/>
  <c r="S84" i="13"/>
  <c r="R84" i="13"/>
  <c r="Q84" i="13"/>
  <c r="P84" i="13"/>
  <c r="O84" i="13"/>
  <c r="N84" i="13"/>
  <c r="M84" i="13"/>
  <c r="L84" i="13"/>
  <c r="K84" i="13"/>
  <c r="U83" i="13"/>
  <c r="T83" i="13"/>
  <c r="S83" i="13"/>
  <c r="R83" i="13"/>
  <c r="Q83" i="13"/>
  <c r="P83" i="13"/>
  <c r="O83" i="13"/>
  <c r="N83" i="13"/>
  <c r="M83" i="13"/>
  <c r="L83" i="13"/>
  <c r="K83" i="13"/>
  <c r="U82" i="13"/>
  <c r="T82" i="13"/>
  <c r="S82" i="13"/>
  <c r="R82" i="13"/>
  <c r="Q82" i="13"/>
  <c r="P82" i="13"/>
  <c r="O82" i="13"/>
  <c r="N82" i="13"/>
  <c r="M82" i="13"/>
  <c r="L82" i="13"/>
  <c r="K82" i="13"/>
  <c r="U81" i="13"/>
  <c r="T81" i="13"/>
  <c r="T89" i="13" s="1"/>
  <c r="S81" i="13"/>
  <c r="R81" i="13"/>
  <c r="Q81" i="13"/>
  <c r="P81" i="13"/>
  <c r="O81" i="13"/>
  <c r="N81" i="13"/>
  <c r="M81" i="13"/>
  <c r="L81" i="13"/>
  <c r="K81" i="13"/>
  <c r="U80" i="13"/>
  <c r="T80" i="13"/>
  <c r="S80" i="13"/>
  <c r="R80" i="13"/>
  <c r="Q80" i="13"/>
  <c r="P80" i="13"/>
  <c r="O80" i="13"/>
  <c r="N80" i="13"/>
  <c r="M80" i="13"/>
  <c r="L80" i="13"/>
  <c r="K80" i="13"/>
  <c r="U79" i="13"/>
  <c r="T79" i="13"/>
  <c r="S79" i="13"/>
  <c r="R79" i="13"/>
  <c r="Q79" i="13"/>
  <c r="P79" i="13"/>
  <c r="O79" i="13"/>
  <c r="N79" i="13"/>
  <c r="N89" i="13" s="1"/>
  <c r="M79" i="13"/>
  <c r="L79" i="13"/>
  <c r="K79" i="13"/>
  <c r="U75" i="13"/>
  <c r="T75" i="13"/>
  <c r="S75" i="13"/>
  <c r="R75" i="13"/>
  <c r="Q75" i="13"/>
  <c r="P75" i="13"/>
  <c r="O75" i="13"/>
  <c r="N75" i="13"/>
  <c r="M75" i="13"/>
  <c r="L75" i="13"/>
  <c r="K75" i="13"/>
  <c r="U74" i="13"/>
  <c r="T74" i="13"/>
  <c r="S74" i="13"/>
  <c r="R74" i="13"/>
  <c r="Q74" i="13"/>
  <c r="P74" i="13"/>
  <c r="O74" i="13"/>
  <c r="N74" i="13"/>
  <c r="M74" i="13"/>
  <c r="L74" i="13"/>
  <c r="K74" i="13"/>
  <c r="U73" i="13"/>
  <c r="T73" i="13"/>
  <c r="S73" i="13"/>
  <c r="R73" i="13"/>
  <c r="Q73" i="13"/>
  <c r="P73" i="13"/>
  <c r="O73" i="13"/>
  <c r="N73" i="13"/>
  <c r="M73" i="13"/>
  <c r="L73" i="13"/>
  <c r="K73" i="13"/>
  <c r="U71" i="13"/>
  <c r="T71" i="13"/>
  <c r="S71" i="13"/>
  <c r="R71" i="13"/>
  <c r="Q71" i="13"/>
  <c r="P71" i="13"/>
  <c r="O71" i="13"/>
  <c r="N71" i="13"/>
  <c r="M71" i="13"/>
  <c r="L71" i="13"/>
  <c r="K71" i="13"/>
  <c r="U70" i="13"/>
  <c r="T70" i="13"/>
  <c r="S70" i="13"/>
  <c r="R70" i="13"/>
  <c r="Q70" i="13"/>
  <c r="P70" i="13"/>
  <c r="O70" i="13"/>
  <c r="N70" i="13"/>
  <c r="M70" i="13"/>
  <c r="L70" i="13"/>
  <c r="K70" i="13"/>
  <c r="U69" i="13"/>
  <c r="T69" i="13"/>
  <c r="S69" i="13"/>
  <c r="R69" i="13"/>
  <c r="Q69" i="13"/>
  <c r="P69" i="13"/>
  <c r="O69" i="13"/>
  <c r="N69" i="13"/>
  <c r="M69" i="13"/>
  <c r="L69" i="13"/>
  <c r="K69" i="13"/>
  <c r="U68" i="13"/>
  <c r="T68" i="13"/>
  <c r="S68" i="13"/>
  <c r="R68" i="13"/>
  <c r="Q68" i="13"/>
  <c r="P68" i="13"/>
  <c r="O68" i="13"/>
  <c r="N68" i="13"/>
  <c r="M68" i="13"/>
  <c r="L68" i="13"/>
  <c r="K68" i="13"/>
  <c r="U67" i="13"/>
  <c r="T67" i="13"/>
  <c r="S67" i="13"/>
  <c r="R67" i="13"/>
  <c r="Q67" i="13"/>
  <c r="P67" i="13"/>
  <c r="O67" i="13"/>
  <c r="N67" i="13"/>
  <c r="M67" i="13"/>
  <c r="F67" i="13" s="1"/>
  <c r="L67" i="13"/>
  <c r="K67" i="13"/>
  <c r="U65" i="13"/>
  <c r="T65" i="13"/>
  <c r="S65" i="13"/>
  <c r="R65" i="13"/>
  <c r="Q65" i="13"/>
  <c r="P65" i="13"/>
  <c r="O65" i="13"/>
  <c r="N65" i="13"/>
  <c r="M65" i="13"/>
  <c r="L65" i="13"/>
  <c r="K65" i="13"/>
  <c r="U64" i="13"/>
  <c r="T64" i="13"/>
  <c r="S64" i="13"/>
  <c r="R64" i="13"/>
  <c r="Q64" i="13"/>
  <c r="P64" i="13"/>
  <c r="O64" i="13"/>
  <c r="N64" i="13"/>
  <c r="M64" i="13"/>
  <c r="L64" i="13"/>
  <c r="K64" i="13"/>
  <c r="U63" i="13"/>
  <c r="T63" i="13"/>
  <c r="S63" i="13"/>
  <c r="R63" i="13"/>
  <c r="Q63" i="13"/>
  <c r="P63" i="13"/>
  <c r="O63" i="13"/>
  <c r="O72" i="13" s="1"/>
  <c r="N63" i="13"/>
  <c r="M63" i="13"/>
  <c r="L63" i="13"/>
  <c r="K63" i="13"/>
  <c r="U62" i="13"/>
  <c r="T62" i="13"/>
  <c r="S62" i="13"/>
  <c r="R62" i="13"/>
  <c r="Q62" i="13"/>
  <c r="P62" i="13"/>
  <c r="O62" i="13"/>
  <c r="N62" i="13"/>
  <c r="M62" i="13"/>
  <c r="L62" i="13"/>
  <c r="K62" i="13"/>
  <c r="U60" i="13"/>
  <c r="T60" i="13"/>
  <c r="S60" i="13"/>
  <c r="R60" i="13"/>
  <c r="Q60" i="13"/>
  <c r="P60" i="13"/>
  <c r="O60" i="13"/>
  <c r="N60" i="13"/>
  <c r="M60" i="13"/>
  <c r="L60" i="13"/>
  <c r="K60" i="13"/>
  <c r="U59" i="13"/>
  <c r="T59" i="13"/>
  <c r="S59" i="13"/>
  <c r="R59" i="13"/>
  <c r="Q59" i="13"/>
  <c r="P59" i="13"/>
  <c r="O59" i="13"/>
  <c r="N59" i="13"/>
  <c r="M59" i="13"/>
  <c r="L59" i="13"/>
  <c r="K59" i="13"/>
  <c r="U58" i="13"/>
  <c r="T58" i="13"/>
  <c r="S58" i="13"/>
  <c r="R58" i="13"/>
  <c r="Q58" i="13"/>
  <c r="P58" i="13"/>
  <c r="O58" i="13"/>
  <c r="N58" i="13"/>
  <c r="M58" i="13"/>
  <c r="L58" i="13"/>
  <c r="K58" i="13"/>
  <c r="U56" i="13"/>
  <c r="T56" i="13"/>
  <c r="S56" i="13"/>
  <c r="R56" i="13"/>
  <c r="Q56" i="13"/>
  <c r="P56" i="13"/>
  <c r="O56" i="13"/>
  <c r="N56" i="13"/>
  <c r="M56" i="13"/>
  <c r="L56" i="13"/>
  <c r="K56" i="13"/>
  <c r="U55" i="13"/>
  <c r="T55" i="13"/>
  <c r="S55" i="13"/>
  <c r="R55" i="13"/>
  <c r="Q55" i="13"/>
  <c r="P55" i="13"/>
  <c r="O55" i="13"/>
  <c r="N55" i="13"/>
  <c r="M55" i="13"/>
  <c r="L55" i="13"/>
  <c r="K55" i="13"/>
  <c r="U53" i="13"/>
  <c r="T53" i="13"/>
  <c r="S53" i="13"/>
  <c r="R53" i="13"/>
  <c r="Q53" i="13"/>
  <c r="P53" i="13"/>
  <c r="O53" i="13"/>
  <c r="N53" i="13"/>
  <c r="M53" i="13"/>
  <c r="L53" i="13"/>
  <c r="K53" i="13"/>
  <c r="U51" i="13"/>
  <c r="T51" i="13"/>
  <c r="S51" i="13"/>
  <c r="R51" i="13"/>
  <c r="Q51" i="13"/>
  <c r="P51" i="13"/>
  <c r="O51" i="13"/>
  <c r="N51" i="13"/>
  <c r="M51" i="13"/>
  <c r="L51" i="13"/>
  <c r="K51" i="13"/>
  <c r="U50" i="13"/>
  <c r="T50" i="13"/>
  <c r="S50" i="13"/>
  <c r="R50" i="13"/>
  <c r="Q50" i="13"/>
  <c r="P50" i="13"/>
  <c r="O50" i="13"/>
  <c r="N50" i="13"/>
  <c r="N61" i="13" s="1"/>
  <c r="M50" i="13"/>
  <c r="L50" i="13"/>
  <c r="K50" i="13"/>
  <c r="U49" i="13"/>
  <c r="T49" i="13"/>
  <c r="S49" i="13"/>
  <c r="R49" i="13"/>
  <c r="Q49" i="13"/>
  <c r="P49" i="13"/>
  <c r="O49" i="13"/>
  <c r="N49" i="13"/>
  <c r="M49" i="13"/>
  <c r="L49" i="13"/>
  <c r="K49" i="13"/>
  <c r="U48" i="13"/>
  <c r="T48" i="13"/>
  <c r="S48" i="13"/>
  <c r="R48" i="13"/>
  <c r="Q48" i="13"/>
  <c r="P48" i="13"/>
  <c r="O48" i="13"/>
  <c r="N48" i="13"/>
  <c r="M48" i="13"/>
  <c r="L48" i="13"/>
  <c r="K48" i="13"/>
  <c r="U46" i="13"/>
  <c r="T46" i="13"/>
  <c r="S46" i="13"/>
  <c r="R46" i="13"/>
  <c r="Q46" i="13"/>
  <c r="P46" i="13"/>
  <c r="O46" i="13"/>
  <c r="N46" i="13"/>
  <c r="M46" i="13"/>
  <c r="L46" i="13"/>
  <c r="K46" i="13"/>
  <c r="U45" i="13"/>
  <c r="T45" i="13"/>
  <c r="S45" i="13"/>
  <c r="R45" i="13"/>
  <c r="Q45" i="13"/>
  <c r="P45" i="13"/>
  <c r="O45" i="13"/>
  <c r="N45" i="13"/>
  <c r="M45" i="13"/>
  <c r="L45" i="13"/>
  <c r="K45" i="13"/>
  <c r="U44" i="13"/>
  <c r="T44" i="13"/>
  <c r="S44" i="13"/>
  <c r="R44" i="13"/>
  <c r="Q44" i="13"/>
  <c r="P44" i="13"/>
  <c r="O44" i="13"/>
  <c r="N44" i="13"/>
  <c r="M44" i="13"/>
  <c r="L44" i="13"/>
  <c r="K44" i="13"/>
  <c r="U43" i="13"/>
  <c r="T43" i="13"/>
  <c r="S43" i="13"/>
  <c r="R43" i="13"/>
  <c r="Q43" i="13"/>
  <c r="P43" i="13"/>
  <c r="O43" i="13"/>
  <c r="N43" i="13"/>
  <c r="M43" i="13"/>
  <c r="L43" i="13"/>
  <c r="K43" i="13"/>
  <c r="U42" i="13"/>
  <c r="T42" i="13"/>
  <c r="S42" i="13"/>
  <c r="R42" i="13"/>
  <c r="Q42" i="13"/>
  <c r="P42" i="13"/>
  <c r="O42" i="13"/>
  <c r="N42" i="13"/>
  <c r="M42" i="13"/>
  <c r="L42" i="13"/>
  <c r="K42" i="13"/>
  <c r="U41" i="13"/>
  <c r="T41" i="13"/>
  <c r="S41" i="13"/>
  <c r="R41" i="13"/>
  <c r="Q41" i="13"/>
  <c r="P41" i="13"/>
  <c r="O41" i="13"/>
  <c r="N41" i="13"/>
  <c r="M41" i="13"/>
  <c r="L41" i="13"/>
  <c r="K41" i="13"/>
  <c r="U40" i="13"/>
  <c r="T40" i="13"/>
  <c r="S40" i="13"/>
  <c r="R40" i="13"/>
  <c r="Q40" i="13"/>
  <c r="P40" i="13"/>
  <c r="O40" i="13"/>
  <c r="N40" i="13"/>
  <c r="M40" i="13"/>
  <c r="L40" i="13"/>
  <c r="K40" i="13"/>
  <c r="U39" i="13"/>
  <c r="T39" i="13"/>
  <c r="S39" i="13"/>
  <c r="R39" i="13"/>
  <c r="Q39" i="13"/>
  <c r="P39" i="13"/>
  <c r="O39" i="13"/>
  <c r="N39" i="13"/>
  <c r="M39" i="13"/>
  <c r="L39" i="13"/>
  <c r="K39" i="13"/>
  <c r="U38" i="13"/>
  <c r="T38" i="13"/>
  <c r="S38" i="13"/>
  <c r="R38" i="13"/>
  <c r="Q38" i="13"/>
  <c r="P38" i="13"/>
  <c r="O38" i="13"/>
  <c r="N38" i="13"/>
  <c r="M38" i="13"/>
  <c r="L38" i="13"/>
  <c r="K38" i="13"/>
  <c r="U37" i="13"/>
  <c r="T37" i="13"/>
  <c r="S37" i="13"/>
  <c r="R37" i="13"/>
  <c r="Q37" i="13"/>
  <c r="P37" i="13"/>
  <c r="O37" i="13"/>
  <c r="N37" i="13"/>
  <c r="M37" i="13"/>
  <c r="L37" i="13"/>
  <c r="K37" i="13"/>
  <c r="U35" i="13"/>
  <c r="T35" i="13"/>
  <c r="S35" i="13"/>
  <c r="R35" i="13"/>
  <c r="Q35" i="13"/>
  <c r="P35" i="13"/>
  <c r="O35" i="13"/>
  <c r="N35" i="13"/>
  <c r="M35" i="13"/>
  <c r="L35" i="13"/>
  <c r="K35" i="13"/>
  <c r="U34" i="13"/>
  <c r="T34" i="13"/>
  <c r="S34" i="13"/>
  <c r="R34" i="13"/>
  <c r="Q34" i="13"/>
  <c r="P34" i="13"/>
  <c r="O34" i="13"/>
  <c r="N34" i="13"/>
  <c r="M34" i="13"/>
  <c r="L34" i="13"/>
  <c r="F34" i="13" s="1"/>
  <c r="K34" i="13"/>
  <c r="U33" i="13"/>
  <c r="T33" i="13"/>
  <c r="S33" i="13"/>
  <c r="R33" i="13"/>
  <c r="Q33" i="13"/>
  <c r="P33" i="13"/>
  <c r="O33" i="13"/>
  <c r="N33" i="13"/>
  <c r="M33" i="13"/>
  <c r="L33" i="13"/>
  <c r="K33" i="13"/>
  <c r="U32" i="13"/>
  <c r="T32" i="13"/>
  <c r="S32" i="13"/>
  <c r="R32" i="13"/>
  <c r="Q32" i="13"/>
  <c r="P32" i="13"/>
  <c r="O32" i="13"/>
  <c r="N32" i="13"/>
  <c r="M32" i="13"/>
  <c r="L32" i="13"/>
  <c r="K32" i="13"/>
  <c r="U31" i="13"/>
  <c r="T31" i="13"/>
  <c r="S31" i="13"/>
  <c r="R31" i="13"/>
  <c r="Q31" i="13"/>
  <c r="P31" i="13"/>
  <c r="O31" i="13"/>
  <c r="N31" i="13"/>
  <c r="M31" i="13"/>
  <c r="F31" i="13" s="1"/>
  <c r="L31" i="13"/>
  <c r="K31" i="13"/>
  <c r="U30" i="13"/>
  <c r="T30" i="13"/>
  <c r="S30" i="13"/>
  <c r="R30" i="13"/>
  <c r="Q30" i="13"/>
  <c r="P30" i="13"/>
  <c r="O30" i="13"/>
  <c r="N30" i="13"/>
  <c r="M30" i="13"/>
  <c r="L30" i="13"/>
  <c r="K30" i="13"/>
  <c r="U29" i="13"/>
  <c r="T29" i="13"/>
  <c r="S29" i="13"/>
  <c r="R29" i="13"/>
  <c r="Q29" i="13"/>
  <c r="P29" i="13"/>
  <c r="O29" i="13"/>
  <c r="N29" i="13"/>
  <c r="M29" i="13"/>
  <c r="L29" i="13"/>
  <c r="K29" i="13"/>
  <c r="U28" i="13"/>
  <c r="T28" i="13"/>
  <c r="S28" i="13"/>
  <c r="R28" i="13"/>
  <c r="R36" i="13" s="1"/>
  <c r="Q28" i="13"/>
  <c r="P28" i="13"/>
  <c r="O28" i="13"/>
  <c r="N28" i="13"/>
  <c r="M28" i="13"/>
  <c r="L28" i="13"/>
  <c r="K28" i="13"/>
  <c r="U27" i="13"/>
  <c r="T27" i="13"/>
  <c r="S27" i="13"/>
  <c r="R27" i="13"/>
  <c r="Q27" i="13"/>
  <c r="P27" i="13"/>
  <c r="O27" i="13"/>
  <c r="N27" i="13"/>
  <c r="M27" i="13"/>
  <c r="L27" i="13"/>
  <c r="K27" i="13"/>
  <c r="U26" i="13"/>
  <c r="T26" i="13"/>
  <c r="S26" i="13"/>
  <c r="R26" i="13"/>
  <c r="Q26" i="13"/>
  <c r="P26" i="13"/>
  <c r="O26" i="13"/>
  <c r="N26" i="13"/>
  <c r="M26" i="13"/>
  <c r="L26" i="13"/>
  <c r="K26" i="13"/>
  <c r="U24" i="13"/>
  <c r="T24" i="13"/>
  <c r="S24" i="13"/>
  <c r="R24" i="13"/>
  <c r="Q24" i="13"/>
  <c r="P24" i="13"/>
  <c r="O24" i="13"/>
  <c r="N24" i="13"/>
  <c r="M24" i="13"/>
  <c r="L24" i="13"/>
  <c r="K24" i="13"/>
  <c r="U23" i="13"/>
  <c r="T23" i="13"/>
  <c r="S23" i="13"/>
  <c r="R23" i="13"/>
  <c r="Q23" i="13"/>
  <c r="P23" i="13"/>
  <c r="O23" i="13"/>
  <c r="N23" i="13"/>
  <c r="M23" i="13"/>
  <c r="L23" i="13"/>
  <c r="K23" i="13"/>
  <c r="U22" i="13"/>
  <c r="T22" i="13"/>
  <c r="S22" i="13"/>
  <c r="R22" i="13"/>
  <c r="Q22" i="13"/>
  <c r="P22" i="13"/>
  <c r="O22" i="13"/>
  <c r="N22" i="13"/>
  <c r="M22" i="13"/>
  <c r="L22" i="13"/>
  <c r="K22" i="13"/>
  <c r="U21" i="13"/>
  <c r="T21" i="13"/>
  <c r="S21" i="13"/>
  <c r="R21" i="13"/>
  <c r="Q21" i="13"/>
  <c r="P21" i="13"/>
  <c r="O21" i="13"/>
  <c r="N21" i="13"/>
  <c r="M21" i="13"/>
  <c r="L21" i="13"/>
  <c r="K21" i="13"/>
  <c r="U20" i="13"/>
  <c r="T20" i="13"/>
  <c r="S20" i="13"/>
  <c r="R20" i="13"/>
  <c r="Q20" i="13"/>
  <c r="P20" i="13"/>
  <c r="O20" i="13"/>
  <c r="N20" i="13"/>
  <c r="M20" i="13"/>
  <c r="L20" i="13"/>
  <c r="K20" i="13"/>
  <c r="U19" i="13"/>
  <c r="T19" i="13"/>
  <c r="S19" i="13"/>
  <c r="R19" i="13"/>
  <c r="Q19" i="13"/>
  <c r="P19" i="13"/>
  <c r="O19" i="13"/>
  <c r="N19" i="13"/>
  <c r="M19" i="13"/>
  <c r="L19" i="13"/>
  <c r="K19" i="13"/>
  <c r="U18" i="13"/>
  <c r="T18" i="13"/>
  <c r="S18" i="13"/>
  <c r="R18" i="13"/>
  <c r="Q18" i="13"/>
  <c r="P18" i="13"/>
  <c r="O18" i="13"/>
  <c r="N18" i="13"/>
  <c r="M18" i="13"/>
  <c r="L18" i="13"/>
  <c r="K18" i="13"/>
  <c r="U17" i="13"/>
  <c r="T17" i="13"/>
  <c r="S17" i="13"/>
  <c r="R17" i="13"/>
  <c r="Q17" i="13"/>
  <c r="P17" i="13"/>
  <c r="O17" i="13"/>
  <c r="N17" i="13"/>
  <c r="M17" i="13"/>
  <c r="L17" i="13"/>
  <c r="K17" i="13"/>
  <c r="U16" i="13"/>
  <c r="T16" i="13"/>
  <c r="S16" i="13"/>
  <c r="R16" i="13"/>
  <c r="Q16" i="13"/>
  <c r="P16" i="13"/>
  <c r="O16" i="13"/>
  <c r="N16" i="13"/>
  <c r="M16" i="13"/>
  <c r="L16" i="13"/>
  <c r="K16" i="13"/>
  <c r="U15" i="13"/>
  <c r="T15" i="13"/>
  <c r="S15" i="13"/>
  <c r="R15" i="13"/>
  <c r="Q15" i="13"/>
  <c r="P15" i="13"/>
  <c r="O15" i="13"/>
  <c r="N15" i="13"/>
  <c r="M15" i="13"/>
  <c r="L15" i="13"/>
  <c r="K15" i="13"/>
  <c r="U14" i="13"/>
  <c r="T14" i="13"/>
  <c r="S14" i="13"/>
  <c r="R14" i="13"/>
  <c r="Q14" i="13"/>
  <c r="P14" i="13"/>
  <c r="O14" i="13"/>
  <c r="N14" i="13"/>
  <c r="M14" i="13"/>
  <c r="L14" i="13"/>
  <c r="K14" i="13"/>
  <c r="U13" i="13"/>
  <c r="T13" i="13"/>
  <c r="S13" i="13"/>
  <c r="R13" i="13"/>
  <c r="Q13" i="13"/>
  <c r="P13" i="13"/>
  <c r="O13" i="13"/>
  <c r="N13" i="13"/>
  <c r="M13" i="13"/>
  <c r="L13" i="13"/>
  <c r="K13" i="13"/>
  <c r="U12" i="13"/>
  <c r="T12" i="13"/>
  <c r="S12" i="13"/>
  <c r="R12" i="13"/>
  <c r="Q12" i="13"/>
  <c r="P12" i="13"/>
  <c r="O12" i="13"/>
  <c r="N12" i="13"/>
  <c r="M12" i="13"/>
  <c r="L12" i="13"/>
  <c r="K12" i="13"/>
  <c r="W36" i="9"/>
  <c r="L106" i="23"/>
  <c r="Q145" i="22"/>
  <c r="Q142" i="22"/>
  <c r="O146" i="22"/>
  <c r="N146" i="22"/>
  <c r="L146" i="22"/>
  <c r="K146" i="22"/>
  <c r="J146" i="22"/>
  <c r="H146" i="22"/>
  <c r="E146" i="22"/>
  <c r="Q137" i="22"/>
  <c r="O138" i="22"/>
  <c r="N138" i="22"/>
  <c r="K138" i="22"/>
  <c r="J138" i="22"/>
  <c r="H138" i="22"/>
  <c r="G138" i="22"/>
  <c r="Q132" i="22"/>
  <c r="Q131" i="22"/>
  <c r="I133" i="22"/>
  <c r="H133" i="22"/>
  <c r="Q111" i="22"/>
  <c r="Q108" i="22"/>
  <c r="Q101" i="22"/>
  <c r="Q98" i="22"/>
  <c r="Q95" i="22"/>
  <c r="Q94" i="22"/>
  <c r="Q91" i="22"/>
  <c r="Q87" i="22"/>
  <c r="H89" i="22"/>
  <c r="Q79" i="22"/>
  <c r="G78" i="22"/>
  <c r="M78" i="22"/>
  <c r="F78" i="22"/>
  <c r="Q71" i="22"/>
  <c r="Q67" i="22"/>
  <c r="Q66" i="22"/>
  <c r="Q63" i="22"/>
  <c r="L72" i="22"/>
  <c r="I72" i="22"/>
  <c r="H72" i="22"/>
  <c r="F72" i="22"/>
  <c r="E72" i="22"/>
  <c r="Q57" i="22"/>
  <c r="Q53" i="22"/>
  <c r="Q49" i="22"/>
  <c r="O61" i="22"/>
  <c r="M61" i="22"/>
  <c r="L61" i="22"/>
  <c r="J61" i="22"/>
  <c r="I61" i="22"/>
  <c r="H61" i="22"/>
  <c r="E61" i="22"/>
  <c r="Q45" i="22"/>
  <c r="Q43" i="22"/>
  <c r="Q40" i="22"/>
  <c r="Q47" i="22" s="1"/>
  <c r="D47" i="22" s="1"/>
  <c r="C47" i="22" s="1"/>
  <c r="N14" i="24" s="1"/>
  <c r="N44" i="24" s="1"/>
  <c r="F47" i="22"/>
  <c r="Q34" i="22"/>
  <c r="Q33" i="22"/>
  <c r="Q31" i="22"/>
  <c r="N36" i="22"/>
  <c r="K36" i="22"/>
  <c r="Q29" i="22"/>
  <c r="Q23" i="22"/>
  <c r="Q20" i="22"/>
  <c r="J25" i="22"/>
  <c r="Q16" i="22"/>
  <c r="E25" i="22"/>
  <c r="Q14" i="22"/>
  <c r="L25" i="22"/>
  <c r="H25" i="22"/>
  <c r="F144" i="13"/>
  <c r="AH143" i="13"/>
  <c r="AH146" i="13" s="1"/>
  <c r="AG143" i="13"/>
  <c r="AG146" i="13"/>
  <c r="AF143" i="13"/>
  <c r="AF146" i="13" s="1"/>
  <c r="AE143" i="13"/>
  <c r="AD143" i="13"/>
  <c r="AC143" i="13"/>
  <c r="AC146" i="13" s="1"/>
  <c r="AB143" i="13"/>
  <c r="AA143" i="13"/>
  <c r="Z143" i="13"/>
  <c r="Z146" i="13" s="1"/>
  <c r="Y143" i="13"/>
  <c r="X143" i="13"/>
  <c r="AJ142" i="13"/>
  <c r="AJ141" i="13"/>
  <c r="F140" i="13"/>
  <c r="F137" i="13"/>
  <c r="I136" i="13"/>
  <c r="F136" i="13"/>
  <c r="I135" i="13"/>
  <c r="F135" i="13"/>
  <c r="AH134" i="13"/>
  <c r="AG134" i="13"/>
  <c r="AG138" i="13" s="1"/>
  <c r="AF134" i="13"/>
  <c r="AE134" i="13"/>
  <c r="AD134" i="13"/>
  <c r="AD138" i="13" s="1"/>
  <c r="AC134" i="13"/>
  <c r="AC138" i="13"/>
  <c r="AB134" i="13"/>
  <c r="AA134" i="13"/>
  <c r="Z134" i="13"/>
  <c r="Y134" i="13"/>
  <c r="Y138" i="13" s="1"/>
  <c r="X134" i="13"/>
  <c r="AJ132" i="13"/>
  <c r="AJ131" i="13"/>
  <c r="AH130" i="13"/>
  <c r="AG130" i="13"/>
  <c r="AF130" i="13"/>
  <c r="AE130" i="13"/>
  <c r="AD130" i="13"/>
  <c r="AC130" i="13"/>
  <c r="AB130" i="13"/>
  <c r="AA130" i="13"/>
  <c r="Z130" i="13"/>
  <c r="Y130" i="13"/>
  <c r="X130" i="13"/>
  <c r="AH129" i="13"/>
  <c r="AG129" i="13"/>
  <c r="AF129" i="13"/>
  <c r="AE129" i="13"/>
  <c r="AD129" i="13"/>
  <c r="AC129" i="13"/>
  <c r="AB129" i="13"/>
  <c r="AA129" i="13"/>
  <c r="Z129" i="13"/>
  <c r="Y129" i="13"/>
  <c r="X129" i="13"/>
  <c r="AJ128" i="13"/>
  <c r="AH127" i="13"/>
  <c r="AG127" i="13"/>
  <c r="AF127" i="13"/>
  <c r="AE127" i="13"/>
  <c r="AD127" i="13"/>
  <c r="AC127" i="13"/>
  <c r="AB127" i="13"/>
  <c r="AA127" i="13"/>
  <c r="Z127" i="13"/>
  <c r="Y127" i="13"/>
  <c r="X127" i="13"/>
  <c r="AH125" i="13"/>
  <c r="AG125" i="13"/>
  <c r="AF125" i="13"/>
  <c r="AE125" i="13"/>
  <c r="AD125" i="13"/>
  <c r="AC125" i="13"/>
  <c r="AB125" i="13"/>
  <c r="AA125" i="13"/>
  <c r="Z125" i="13"/>
  <c r="Y125" i="13"/>
  <c r="X125" i="13"/>
  <c r="AH124" i="13"/>
  <c r="AG124" i="13"/>
  <c r="AF124" i="13"/>
  <c r="AE124" i="13"/>
  <c r="AD124" i="13"/>
  <c r="AC124" i="13"/>
  <c r="AB124" i="13"/>
  <c r="AA124" i="13"/>
  <c r="Z124" i="13"/>
  <c r="Y124" i="13"/>
  <c r="X124" i="13"/>
  <c r="AH123" i="13"/>
  <c r="AG123" i="13"/>
  <c r="AF123" i="13"/>
  <c r="AE123" i="13"/>
  <c r="AD123" i="13"/>
  <c r="AC123" i="13"/>
  <c r="AB123" i="13"/>
  <c r="AA123" i="13"/>
  <c r="Z123" i="13"/>
  <c r="Y123" i="13"/>
  <c r="X123" i="13"/>
  <c r="AH122" i="13"/>
  <c r="AG122" i="13"/>
  <c r="AF122" i="13"/>
  <c r="AE122" i="13"/>
  <c r="AD122" i="13"/>
  <c r="AC122" i="13"/>
  <c r="AB122" i="13"/>
  <c r="AA122" i="13"/>
  <c r="Z122" i="13"/>
  <c r="Y122" i="13"/>
  <c r="X122" i="13"/>
  <c r="AH121" i="13"/>
  <c r="AG121" i="13"/>
  <c r="AF121" i="13"/>
  <c r="AE121" i="13"/>
  <c r="AD121" i="13"/>
  <c r="AC121" i="13"/>
  <c r="AB121" i="13"/>
  <c r="AA121" i="13"/>
  <c r="Z121" i="13"/>
  <c r="Y121" i="13"/>
  <c r="X121" i="13"/>
  <c r="AH120" i="13"/>
  <c r="AG120" i="13"/>
  <c r="AF120" i="13"/>
  <c r="AE120" i="13"/>
  <c r="AD120" i="13"/>
  <c r="AC120" i="13"/>
  <c r="AB120" i="13"/>
  <c r="AA120" i="13"/>
  <c r="Z120" i="13"/>
  <c r="Y120" i="13"/>
  <c r="X120" i="13"/>
  <c r="AH118" i="13"/>
  <c r="AG118" i="13"/>
  <c r="AF118" i="13"/>
  <c r="AE118" i="13"/>
  <c r="AD118" i="13"/>
  <c r="AC118" i="13"/>
  <c r="AB118" i="13"/>
  <c r="AA118" i="13"/>
  <c r="Z118" i="13"/>
  <c r="Y118" i="13"/>
  <c r="X118" i="13"/>
  <c r="AH117" i="13"/>
  <c r="AG117" i="13"/>
  <c r="AF117" i="13"/>
  <c r="AE117" i="13"/>
  <c r="AD117" i="13"/>
  <c r="AC117" i="13"/>
  <c r="AB117" i="13"/>
  <c r="AA117" i="13"/>
  <c r="Z117" i="13"/>
  <c r="Y117" i="13"/>
  <c r="X117" i="13"/>
  <c r="AH116" i="13"/>
  <c r="AG116" i="13"/>
  <c r="AF116" i="13"/>
  <c r="AE116" i="13"/>
  <c r="AD116" i="13"/>
  <c r="AC116" i="13"/>
  <c r="AB116" i="13"/>
  <c r="AA116" i="13"/>
  <c r="Z116" i="13"/>
  <c r="Y116" i="13"/>
  <c r="X116" i="13"/>
  <c r="AH113" i="13"/>
  <c r="AG113" i="13"/>
  <c r="AF113" i="13"/>
  <c r="AE113" i="13"/>
  <c r="AD113" i="13"/>
  <c r="AC113" i="13"/>
  <c r="AB113" i="13"/>
  <c r="AA113" i="13"/>
  <c r="Z113" i="13"/>
  <c r="Y113" i="13"/>
  <c r="X113" i="13"/>
  <c r="F112" i="13"/>
  <c r="AH111" i="13"/>
  <c r="AG111" i="13"/>
  <c r="AF111" i="13"/>
  <c r="AE111" i="13"/>
  <c r="AD111" i="13"/>
  <c r="AC111" i="13"/>
  <c r="AB111" i="13"/>
  <c r="AA111" i="13"/>
  <c r="Z111" i="13"/>
  <c r="Y111" i="13"/>
  <c r="X111" i="13"/>
  <c r="AJ110" i="13"/>
  <c r="AH109" i="13"/>
  <c r="AH119" i="13" s="1"/>
  <c r="AG109" i="13"/>
  <c r="AF109" i="13"/>
  <c r="AE109" i="13"/>
  <c r="AD109" i="13"/>
  <c r="AC109" i="13"/>
  <c r="AC119" i="13"/>
  <c r="AB109" i="13"/>
  <c r="AA109" i="13"/>
  <c r="Z109" i="13"/>
  <c r="Y109" i="13"/>
  <c r="X109" i="13"/>
  <c r="AH105" i="13"/>
  <c r="AG105" i="13"/>
  <c r="AF105" i="13"/>
  <c r="AE105" i="13"/>
  <c r="AD105" i="13"/>
  <c r="AC105" i="13"/>
  <c r="AB105" i="13"/>
  <c r="AA105" i="13"/>
  <c r="Z105" i="13"/>
  <c r="Y105" i="13"/>
  <c r="X105" i="13"/>
  <c r="AH104" i="13"/>
  <c r="AG104" i="13"/>
  <c r="AF104" i="13"/>
  <c r="AE104" i="13"/>
  <c r="AD104" i="13"/>
  <c r="AC104" i="13"/>
  <c r="AB104" i="13"/>
  <c r="AA104" i="13"/>
  <c r="Z104" i="13"/>
  <c r="Y104" i="13"/>
  <c r="X104" i="13"/>
  <c r="AH102" i="13"/>
  <c r="AG102" i="13"/>
  <c r="AF102" i="13"/>
  <c r="AE102" i="13"/>
  <c r="AD102" i="13"/>
  <c r="AC102" i="13"/>
  <c r="AB102" i="13"/>
  <c r="AA102" i="13"/>
  <c r="Z102" i="13"/>
  <c r="Y102" i="13"/>
  <c r="X102" i="13"/>
  <c r="AH101" i="13"/>
  <c r="AG101" i="13"/>
  <c r="AF101" i="13"/>
  <c r="AE101" i="13"/>
  <c r="AD101" i="13"/>
  <c r="AC101" i="13"/>
  <c r="AB101" i="13"/>
  <c r="AA101" i="13"/>
  <c r="Z101" i="13"/>
  <c r="Y101" i="13"/>
  <c r="X101" i="13"/>
  <c r="AH98" i="13"/>
  <c r="AG98" i="13"/>
  <c r="AF98" i="13"/>
  <c r="AE98" i="13"/>
  <c r="AD98" i="13"/>
  <c r="AC98" i="13"/>
  <c r="AB98" i="13"/>
  <c r="AA98" i="13"/>
  <c r="Z98" i="13"/>
  <c r="Y98" i="13"/>
  <c r="X98" i="13"/>
  <c r="AH95" i="13"/>
  <c r="AG95" i="13"/>
  <c r="AF95" i="13"/>
  <c r="AE95" i="13"/>
  <c r="AD95" i="13"/>
  <c r="AC95" i="13"/>
  <c r="AB95" i="13"/>
  <c r="AA95" i="13"/>
  <c r="Z95" i="13"/>
  <c r="Y95" i="13"/>
  <c r="X95" i="13"/>
  <c r="AJ94" i="13"/>
  <c r="AH93" i="13"/>
  <c r="AG93" i="13"/>
  <c r="AF93" i="13"/>
  <c r="AE93" i="13"/>
  <c r="AD93" i="13"/>
  <c r="AC93" i="13"/>
  <c r="AB93" i="13"/>
  <c r="AA93" i="13"/>
  <c r="Z93" i="13"/>
  <c r="Y93" i="13"/>
  <c r="X93" i="13"/>
  <c r="AH92" i="13"/>
  <c r="AG92" i="13"/>
  <c r="AF92" i="13"/>
  <c r="AE92" i="13"/>
  <c r="AD92" i="13"/>
  <c r="AC92" i="13"/>
  <c r="AB92" i="13"/>
  <c r="AA92" i="13"/>
  <c r="Z92" i="13"/>
  <c r="Y92" i="13"/>
  <c r="X92" i="13"/>
  <c r="AH91" i="13"/>
  <c r="AG91" i="13"/>
  <c r="AF91" i="13"/>
  <c r="AE91" i="13"/>
  <c r="AD91" i="13"/>
  <c r="AC91" i="13"/>
  <c r="AB91" i="13"/>
  <c r="AA91" i="13"/>
  <c r="Z91" i="13"/>
  <c r="Y91" i="13"/>
  <c r="X91" i="13"/>
  <c r="AH90" i="13"/>
  <c r="AG90" i="13"/>
  <c r="AF90" i="13"/>
  <c r="AE90" i="13"/>
  <c r="AD90" i="13"/>
  <c r="AC90" i="13"/>
  <c r="AB90" i="13"/>
  <c r="AA90" i="13"/>
  <c r="Z90" i="13"/>
  <c r="Y90" i="13"/>
  <c r="X90" i="13"/>
  <c r="AH88" i="13"/>
  <c r="AG88" i="13"/>
  <c r="AF88" i="13"/>
  <c r="AE88" i="13"/>
  <c r="AD88" i="13"/>
  <c r="AC88" i="13"/>
  <c r="AB88" i="13"/>
  <c r="AA88" i="13"/>
  <c r="Z88" i="13"/>
  <c r="Y88" i="13"/>
  <c r="X88" i="13"/>
  <c r="AH87" i="13"/>
  <c r="AG87" i="13"/>
  <c r="AF87" i="13"/>
  <c r="AE87" i="13"/>
  <c r="AD87" i="13"/>
  <c r="AC87" i="13"/>
  <c r="AB87" i="13"/>
  <c r="AA87" i="13"/>
  <c r="Z87" i="13"/>
  <c r="Y87" i="13"/>
  <c r="X87" i="13"/>
  <c r="AH86" i="13"/>
  <c r="AG86" i="13"/>
  <c r="AF86" i="13"/>
  <c r="AE86" i="13"/>
  <c r="AD86" i="13"/>
  <c r="AC86" i="13"/>
  <c r="AB86" i="13"/>
  <c r="AA86" i="13"/>
  <c r="Z86" i="13"/>
  <c r="Y86" i="13"/>
  <c r="X86" i="13"/>
  <c r="AH85" i="13"/>
  <c r="AG85" i="13"/>
  <c r="AF85" i="13"/>
  <c r="AE85" i="13"/>
  <c r="AD85" i="13"/>
  <c r="AC85" i="13"/>
  <c r="AB85" i="13"/>
  <c r="AA85" i="13"/>
  <c r="Z85" i="13"/>
  <c r="Y85" i="13"/>
  <c r="X85" i="13"/>
  <c r="AH84" i="13"/>
  <c r="AG84" i="13"/>
  <c r="AF84" i="13"/>
  <c r="AE84" i="13"/>
  <c r="AD84" i="13"/>
  <c r="AC84" i="13"/>
  <c r="AB84" i="13"/>
  <c r="AA84" i="13"/>
  <c r="Z84" i="13"/>
  <c r="Y84" i="13"/>
  <c r="X84" i="13"/>
  <c r="AH83" i="13"/>
  <c r="AG83" i="13"/>
  <c r="AF83" i="13"/>
  <c r="AE83" i="13"/>
  <c r="AD83" i="13"/>
  <c r="AC83" i="13"/>
  <c r="AB83" i="13"/>
  <c r="AA83" i="13"/>
  <c r="Z83" i="13"/>
  <c r="Y83" i="13"/>
  <c r="X83" i="13"/>
  <c r="AH82" i="13"/>
  <c r="AG82" i="13"/>
  <c r="AF82" i="13"/>
  <c r="AE82" i="13"/>
  <c r="AD82" i="13"/>
  <c r="AC82" i="13"/>
  <c r="AB82" i="13"/>
  <c r="AA82" i="13"/>
  <c r="Z82" i="13"/>
  <c r="Y82" i="13"/>
  <c r="X82" i="13"/>
  <c r="AH81" i="13"/>
  <c r="AG81" i="13"/>
  <c r="AF81" i="13"/>
  <c r="AE81" i="13"/>
  <c r="AD81" i="13"/>
  <c r="AC81" i="13"/>
  <c r="AB81" i="13"/>
  <c r="AA81" i="13"/>
  <c r="Z81" i="13"/>
  <c r="Y81" i="13"/>
  <c r="X81" i="13"/>
  <c r="AH80" i="13"/>
  <c r="AG80" i="13"/>
  <c r="AF80" i="13"/>
  <c r="AE80" i="13"/>
  <c r="AD80" i="13"/>
  <c r="AC80" i="13"/>
  <c r="AB80" i="13"/>
  <c r="AA80" i="13"/>
  <c r="Z80" i="13"/>
  <c r="Y80" i="13"/>
  <c r="X80" i="13"/>
  <c r="AH79" i="13"/>
  <c r="AG79" i="13"/>
  <c r="AF79" i="13"/>
  <c r="AE79" i="13"/>
  <c r="AD79" i="13"/>
  <c r="AC79" i="13"/>
  <c r="AB79" i="13"/>
  <c r="AA79" i="13"/>
  <c r="Z79" i="13"/>
  <c r="Y79" i="13"/>
  <c r="X79" i="13"/>
  <c r="F76" i="13"/>
  <c r="AH73" i="13"/>
  <c r="AH78" i="13" s="1"/>
  <c r="AG73" i="13"/>
  <c r="AF73" i="13"/>
  <c r="AF78" i="13" s="1"/>
  <c r="AE73" i="13"/>
  <c r="AD73" i="13"/>
  <c r="AD78" i="13" s="1"/>
  <c r="AC73" i="13"/>
  <c r="AC78" i="13" s="1"/>
  <c r="AB73" i="13"/>
  <c r="AB78" i="13" s="1"/>
  <c r="AA73" i="13"/>
  <c r="Z73" i="13"/>
  <c r="Y73" i="13"/>
  <c r="Y78" i="13" s="1"/>
  <c r="X73" i="13"/>
  <c r="AF72" i="13"/>
  <c r="AA72" i="13"/>
  <c r="X72" i="13"/>
  <c r="AH60" i="13"/>
  <c r="AG60" i="13"/>
  <c r="AF60" i="13"/>
  <c r="AE60" i="13"/>
  <c r="AD60" i="13"/>
  <c r="AC60" i="13"/>
  <c r="AB60" i="13"/>
  <c r="AA60" i="13"/>
  <c r="Z60" i="13"/>
  <c r="Y60" i="13"/>
  <c r="X60" i="13"/>
  <c r="AH57" i="13"/>
  <c r="AG57" i="13"/>
  <c r="AF57" i="13"/>
  <c r="AE57" i="13"/>
  <c r="AD57" i="13"/>
  <c r="AC57" i="13"/>
  <c r="AB57" i="13"/>
  <c r="AA57" i="13"/>
  <c r="Z57" i="13"/>
  <c r="Y57" i="13"/>
  <c r="X57" i="13"/>
  <c r="AH54" i="13"/>
  <c r="AG54" i="13"/>
  <c r="AF54" i="13"/>
  <c r="AE54" i="13"/>
  <c r="AD54" i="13"/>
  <c r="AC54" i="13"/>
  <c r="AB54" i="13"/>
  <c r="AA54" i="13"/>
  <c r="Z54" i="13"/>
  <c r="Y54" i="13"/>
  <c r="X54" i="13"/>
  <c r="AJ53" i="13"/>
  <c r="F52" i="13"/>
  <c r="AH48" i="13"/>
  <c r="AG48" i="13"/>
  <c r="AG61" i="13" s="1"/>
  <c r="AF48" i="13"/>
  <c r="AE48" i="13"/>
  <c r="AD48" i="13"/>
  <c r="AC48" i="13"/>
  <c r="AB48" i="13"/>
  <c r="AA48" i="13"/>
  <c r="Z48" i="13"/>
  <c r="Y48" i="13"/>
  <c r="X48" i="13"/>
  <c r="AH46" i="13"/>
  <c r="AG46" i="13"/>
  <c r="AF46" i="13"/>
  <c r="AE46" i="13"/>
  <c r="AD46" i="13"/>
  <c r="AC46" i="13"/>
  <c r="AB46" i="13"/>
  <c r="AA46" i="13"/>
  <c r="Z46" i="13"/>
  <c r="Y46" i="13"/>
  <c r="X46" i="13"/>
  <c r="AJ46" i="13" s="1"/>
  <c r="AH45" i="13"/>
  <c r="AG45" i="13"/>
  <c r="AF45" i="13"/>
  <c r="AE45" i="13"/>
  <c r="AD45" i="13"/>
  <c r="AC45" i="13"/>
  <c r="AB45" i="13"/>
  <c r="AA45" i="13"/>
  <c r="Z45" i="13"/>
  <c r="Y45" i="13"/>
  <c r="X45" i="13"/>
  <c r="AH43" i="13"/>
  <c r="AG43" i="13"/>
  <c r="AF43" i="13"/>
  <c r="AE43" i="13"/>
  <c r="AD43" i="13"/>
  <c r="AC43" i="13"/>
  <c r="AB43" i="13"/>
  <c r="AA43" i="13"/>
  <c r="Z43" i="13"/>
  <c r="Y43" i="13"/>
  <c r="X43" i="13"/>
  <c r="AH41" i="13"/>
  <c r="AG41" i="13"/>
  <c r="AF41" i="13"/>
  <c r="AE41" i="13"/>
  <c r="AD41" i="13"/>
  <c r="AC41" i="13"/>
  <c r="AB41" i="13"/>
  <c r="AA41" i="13"/>
  <c r="Z41" i="13"/>
  <c r="Y41" i="13"/>
  <c r="X41" i="13"/>
  <c r="AJ40" i="13"/>
  <c r="AH39" i="13"/>
  <c r="AG39" i="13"/>
  <c r="AF39" i="13"/>
  <c r="AE39" i="13"/>
  <c r="AD39" i="13"/>
  <c r="AC39" i="13"/>
  <c r="AB39" i="13"/>
  <c r="AA39" i="13"/>
  <c r="Z39" i="13"/>
  <c r="Y39" i="13"/>
  <c r="X39" i="13"/>
  <c r="AH38" i="13"/>
  <c r="AG38" i="13"/>
  <c r="AF38" i="13"/>
  <c r="AE38" i="13"/>
  <c r="AD38" i="13"/>
  <c r="AC38" i="13"/>
  <c r="AB38" i="13"/>
  <c r="AA38" i="13"/>
  <c r="Z38" i="13"/>
  <c r="Y38" i="13"/>
  <c r="X38" i="13"/>
  <c r="AH37" i="13"/>
  <c r="AG37" i="13"/>
  <c r="AF37" i="13"/>
  <c r="AE37" i="13"/>
  <c r="AD37" i="13"/>
  <c r="AC37" i="13"/>
  <c r="AB37" i="13"/>
  <c r="AA37" i="13"/>
  <c r="Z37" i="13"/>
  <c r="Y37" i="13"/>
  <c r="X37" i="13"/>
  <c r="AH35" i="13"/>
  <c r="AG35" i="13"/>
  <c r="AF35" i="13"/>
  <c r="AE35" i="13"/>
  <c r="AD35" i="13"/>
  <c r="AC35" i="13"/>
  <c r="AB35" i="13"/>
  <c r="AA35" i="13"/>
  <c r="Z35" i="13"/>
  <c r="Y35" i="13"/>
  <c r="X35" i="13"/>
  <c r="AH31" i="13"/>
  <c r="AG31" i="13"/>
  <c r="AF31" i="13"/>
  <c r="AE31" i="13"/>
  <c r="AD31" i="13"/>
  <c r="AC31" i="13"/>
  <c r="AB31" i="13"/>
  <c r="AA31" i="13"/>
  <c r="Z31" i="13"/>
  <c r="Y31" i="13"/>
  <c r="X31" i="13"/>
  <c r="AH30" i="13"/>
  <c r="AG30" i="13"/>
  <c r="AF30" i="13"/>
  <c r="AE30" i="13"/>
  <c r="AD30" i="13"/>
  <c r="AC30" i="13"/>
  <c r="AB30" i="13"/>
  <c r="AA30" i="13"/>
  <c r="Z30" i="13"/>
  <c r="Y30" i="13"/>
  <c r="X30" i="13"/>
  <c r="AH29" i="13"/>
  <c r="AG29" i="13"/>
  <c r="AF29" i="13"/>
  <c r="AE29" i="13"/>
  <c r="AD29" i="13"/>
  <c r="AC29" i="13"/>
  <c r="AB29" i="13"/>
  <c r="AA29" i="13"/>
  <c r="Z29" i="13"/>
  <c r="Y29" i="13"/>
  <c r="X29" i="13"/>
  <c r="AH28" i="13"/>
  <c r="AG28" i="13"/>
  <c r="AF28" i="13"/>
  <c r="AE28" i="13"/>
  <c r="AD28" i="13"/>
  <c r="AC28" i="13"/>
  <c r="AB28" i="13"/>
  <c r="AA28" i="13"/>
  <c r="Z28" i="13"/>
  <c r="Y28" i="13"/>
  <c r="X28" i="13"/>
  <c r="AH27" i="13"/>
  <c r="AG27" i="13"/>
  <c r="AF27" i="13"/>
  <c r="AE27" i="13"/>
  <c r="AD27" i="13"/>
  <c r="AC27" i="13"/>
  <c r="AB27" i="13"/>
  <c r="AA27" i="13"/>
  <c r="Z27" i="13"/>
  <c r="Y27" i="13"/>
  <c r="X27" i="13"/>
  <c r="AH26" i="13"/>
  <c r="AG26" i="13"/>
  <c r="AF26" i="13"/>
  <c r="AE26" i="13"/>
  <c r="AD26" i="13"/>
  <c r="AC26" i="13"/>
  <c r="AB26" i="13"/>
  <c r="AB36" i="13" s="1"/>
  <c r="AA26" i="13"/>
  <c r="Z26" i="13"/>
  <c r="Y26" i="13"/>
  <c r="X26" i="13"/>
  <c r="AH23" i="13"/>
  <c r="AG23" i="13"/>
  <c r="AF23" i="13"/>
  <c r="AE23" i="13"/>
  <c r="AD23" i="13"/>
  <c r="AC23" i="13"/>
  <c r="AB23" i="13"/>
  <c r="AA23" i="13"/>
  <c r="Z23" i="13"/>
  <c r="Y23" i="13"/>
  <c r="X23" i="13"/>
  <c r="AH22" i="13"/>
  <c r="AG22" i="13"/>
  <c r="AF22" i="13"/>
  <c r="AE22" i="13"/>
  <c r="AD22" i="13"/>
  <c r="AC22" i="13"/>
  <c r="AB22" i="13"/>
  <c r="AA22" i="13"/>
  <c r="Z22" i="13"/>
  <c r="Y22" i="13"/>
  <c r="X22" i="13"/>
  <c r="AH21" i="13"/>
  <c r="AG21" i="13"/>
  <c r="AF21" i="13"/>
  <c r="AE21" i="13"/>
  <c r="AD21" i="13"/>
  <c r="AC21" i="13"/>
  <c r="AB21" i="13"/>
  <c r="AA21" i="13"/>
  <c r="Z21" i="13"/>
  <c r="Y21" i="13"/>
  <c r="X21" i="13"/>
  <c r="AH20" i="13"/>
  <c r="AG20" i="13"/>
  <c r="AF20" i="13"/>
  <c r="AE20" i="13"/>
  <c r="AD20" i="13"/>
  <c r="AC20" i="13"/>
  <c r="AB20" i="13"/>
  <c r="AA20" i="13"/>
  <c r="Z20" i="13"/>
  <c r="Y20" i="13"/>
  <c r="X20" i="13"/>
  <c r="AH19" i="13"/>
  <c r="AG19" i="13"/>
  <c r="AF19" i="13"/>
  <c r="AE19" i="13"/>
  <c r="AD19" i="13"/>
  <c r="AC19" i="13"/>
  <c r="AB19" i="13"/>
  <c r="AA19" i="13"/>
  <c r="Z19" i="13"/>
  <c r="Y19" i="13"/>
  <c r="X19" i="13"/>
  <c r="AH18" i="13"/>
  <c r="AG18" i="13"/>
  <c r="AF18" i="13"/>
  <c r="AE18" i="13"/>
  <c r="AD18" i="13"/>
  <c r="AC18" i="13"/>
  <c r="AB18" i="13"/>
  <c r="AA18" i="13"/>
  <c r="Z18" i="13"/>
  <c r="Y18" i="13"/>
  <c r="X18" i="13"/>
  <c r="AH17" i="13"/>
  <c r="AG17" i="13"/>
  <c r="AF17" i="13"/>
  <c r="AE17" i="13"/>
  <c r="AD17" i="13"/>
  <c r="AC17" i="13"/>
  <c r="AB17" i="13"/>
  <c r="AA17" i="13"/>
  <c r="Z17" i="13"/>
  <c r="Y17" i="13"/>
  <c r="X17" i="13"/>
  <c r="AH16" i="13"/>
  <c r="AG16" i="13"/>
  <c r="AF16" i="13"/>
  <c r="AE16" i="13"/>
  <c r="AD16" i="13"/>
  <c r="AC16" i="13"/>
  <c r="AB16" i="13"/>
  <c r="AA16" i="13"/>
  <c r="Z16" i="13"/>
  <c r="Y16" i="13"/>
  <c r="X16" i="13"/>
  <c r="AH15" i="13"/>
  <c r="AG15" i="13"/>
  <c r="AF15" i="13"/>
  <c r="AE15" i="13"/>
  <c r="AD15" i="13"/>
  <c r="AC15" i="13"/>
  <c r="AB15" i="13"/>
  <c r="AA15" i="13"/>
  <c r="Z15" i="13"/>
  <c r="Y15" i="13"/>
  <c r="X15" i="13"/>
  <c r="AH14" i="13"/>
  <c r="AG14" i="13"/>
  <c r="AF14" i="13"/>
  <c r="AE14" i="13"/>
  <c r="AD14" i="13"/>
  <c r="AC14" i="13"/>
  <c r="AB14" i="13"/>
  <c r="AA14" i="13"/>
  <c r="Z14" i="13"/>
  <c r="Y14" i="13"/>
  <c r="X14" i="13"/>
  <c r="AH13" i="13"/>
  <c r="AG13" i="13"/>
  <c r="AF13" i="13"/>
  <c r="AE13" i="13"/>
  <c r="AD13" i="13"/>
  <c r="AC13" i="13"/>
  <c r="AB13" i="13"/>
  <c r="AA13" i="13"/>
  <c r="Z13" i="13"/>
  <c r="Y13" i="13"/>
  <c r="X13" i="13"/>
  <c r="AH12" i="13"/>
  <c r="AG12" i="13"/>
  <c r="AF12" i="13"/>
  <c r="AE12" i="13"/>
  <c r="AD12" i="13"/>
  <c r="AC12" i="13"/>
  <c r="AB12" i="13"/>
  <c r="AA12" i="13"/>
  <c r="Z12" i="13"/>
  <c r="Y12" i="13"/>
  <c r="X12" i="13"/>
  <c r="W141" i="13"/>
  <c r="W136" i="13"/>
  <c r="U138" i="13"/>
  <c r="O138" i="13"/>
  <c r="M138" i="13"/>
  <c r="W118" i="13"/>
  <c r="F77" i="13"/>
  <c r="M78" i="13"/>
  <c r="F66" i="13"/>
  <c r="W54" i="13"/>
  <c r="F142" i="12"/>
  <c r="I141" i="12"/>
  <c r="AJ141" i="12"/>
  <c r="AH139" i="12"/>
  <c r="AH146" i="12" s="1"/>
  <c r="AG139" i="12"/>
  <c r="AG146" i="12"/>
  <c r="AF139" i="12"/>
  <c r="AE139" i="12"/>
  <c r="AE146" i="12" s="1"/>
  <c r="AD139" i="12"/>
  <c r="AC139" i="12"/>
  <c r="AC146" i="12" s="1"/>
  <c r="AB139" i="12"/>
  <c r="AA139" i="12"/>
  <c r="AA146" i="12" s="1"/>
  <c r="Z139" i="12"/>
  <c r="Z146" i="12" s="1"/>
  <c r="Y139" i="12"/>
  <c r="X139" i="12"/>
  <c r="F135" i="12"/>
  <c r="AH138" i="12"/>
  <c r="AG138" i="12"/>
  <c r="AD138" i="12"/>
  <c r="AC138" i="12"/>
  <c r="AJ138" i="12"/>
  <c r="Z138" i="12"/>
  <c r="I132" i="12"/>
  <c r="AJ132" i="12"/>
  <c r="H131" i="12"/>
  <c r="F131" i="12"/>
  <c r="F130" i="12"/>
  <c r="H129" i="12"/>
  <c r="F129" i="12"/>
  <c r="F128" i="12"/>
  <c r="AJ127" i="12"/>
  <c r="F126" i="12"/>
  <c r="F125" i="12"/>
  <c r="I124" i="12"/>
  <c r="F124" i="12"/>
  <c r="AH123" i="12"/>
  <c r="AG123" i="12"/>
  <c r="AF123" i="12"/>
  <c r="AE123" i="12"/>
  <c r="AD123" i="12"/>
  <c r="AC123" i="12"/>
  <c r="AB123" i="12"/>
  <c r="AA123" i="12"/>
  <c r="Z123" i="12"/>
  <c r="Y123" i="12"/>
  <c r="X123" i="12"/>
  <c r="AH122" i="12"/>
  <c r="AG122" i="12"/>
  <c r="AF122" i="12"/>
  <c r="AE122" i="12"/>
  <c r="AD122" i="12"/>
  <c r="AC122" i="12"/>
  <c r="AB122" i="12"/>
  <c r="AA122" i="12"/>
  <c r="Z122" i="12"/>
  <c r="Y122" i="12"/>
  <c r="X122" i="12"/>
  <c r="AH120" i="12"/>
  <c r="AG120" i="12"/>
  <c r="AG133" i="12" s="1"/>
  <c r="AF120" i="12"/>
  <c r="AE120" i="12"/>
  <c r="AD120" i="12"/>
  <c r="AC120" i="12"/>
  <c r="AB120" i="12"/>
  <c r="AA120" i="12"/>
  <c r="Z120" i="12"/>
  <c r="Y120" i="12"/>
  <c r="X120" i="12"/>
  <c r="AH115" i="12"/>
  <c r="AG115" i="12"/>
  <c r="AF115" i="12"/>
  <c r="AE115" i="12"/>
  <c r="AD115" i="12"/>
  <c r="AC115" i="12"/>
  <c r="AB115" i="12"/>
  <c r="AA115" i="12"/>
  <c r="Z115" i="12"/>
  <c r="Y115" i="12"/>
  <c r="X115" i="12"/>
  <c r="AH114" i="12"/>
  <c r="AG114" i="12"/>
  <c r="AF114" i="12"/>
  <c r="AE114" i="12"/>
  <c r="AD114" i="12"/>
  <c r="AC114" i="12"/>
  <c r="AB114" i="12"/>
  <c r="AA114" i="12"/>
  <c r="Z114" i="12"/>
  <c r="Y114" i="12"/>
  <c r="X114" i="12"/>
  <c r="AH111" i="12"/>
  <c r="AG111" i="12"/>
  <c r="AF111" i="12"/>
  <c r="AE111" i="12"/>
  <c r="AD111" i="12"/>
  <c r="AC111" i="12"/>
  <c r="AB111" i="12"/>
  <c r="AB119" i="12" s="1"/>
  <c r="AA111" i="12"/>
  <c r="Z111" i="12"/>
  <c r="Y111" i="12"/>
  <c r="X111" i="12"/>
  <c r="AJ110" i="12"/>
  <c r="AJ105" i="12"/>
  <c r="F104" i="12"/>
  <c r="F102" i="12"/>
  <c r="AJ101" i="12"/>
  <c r="F100" i="12"/>
  <c r="F98" i="12"/>
  <c r="AJ97" i="12"/>
  <c r="F96" i="12"/>
  <c r="AJ94" i="12"/>
  <c r="AH93" i="12"/>
  <c r="AG93" i="12"/>
  <c r="AF93" i="12"/>
  <c r="AE93" i="12"/>
  <c r="AD93" i="12"/>
  <c r="AC93" i="12"/>
  <c r="AB93" i="12"/>
  <c r="AA93" i="12"/>
  <c r="Z93" i="12"/>
  <c r="Y93" i="12"/>
  <c r="X93" i="12"/>
  <c r="AH92" i="12"/>
  <c r="AG92" i="12"/>
  <c r="AF92" i="12"/>
  <c r="AE92" i="12"/>
  <c r="AD92" i="12"/>
  <c r="AC92" i="12"/>
  <c r="AB92" i="12"/>
  <c r="AA92" i="12"/>
  <c r="Z92" i="12"/>
  <c r="Z106" i="12" s="1"/>
  <c r="Y92" i="12"/>
  <c r="X92" i="12"/>
  <c r="AJ88" i="12"/>
  <c r="AH87" i="12"/>
  <c r="AG87" i="12"/>
  <c r="AF87" i="12"/>
  <c r="AE87" i="12"/>
  <c r="AD87" i="12"/>
  <c r="AD89" i="12" s="1"/>
  <c r="AC87" i="12"/>
  <c r="AB87" i="12"/>
  <c r="AA87" i="12"/>
  <c r="Z87" i="12"/>
  <c r="Y87" i="12"/>
  <c r="X87" i="12"/>
  <c r="AJ85" i="12"/>
  <c r="AJ84" i="12"/>
  <c r="AJ81" i="12"/>
  <c r="AH79" i="12"/>
  <c r="AG79" i="12"/>
  <c r="AF79" i="12"/>
  <c r="AE79" i="12"/>
  <c r="AD79" i="12"/>
  <c r="AC79" i="12"/>
  <c r="AB79" i="12"/>
  <c r="AA79" i="12"/>
  <c r="Z79" i="12"/>
  <c r="Z89" i="12"/>
  <c r="Y79" i="12"/>
  <c r="X79" i="12"/>
  <c r="AJ75" i="12"/>
  <c r="AH78" i="12"/>
  <c r="AG78" i="12"/>
  <c r="AD78" i="12"/>
  <c r="AC78" i="12"/>
  <c r="Z78" i="12"/>
  <c r="AJ71" i="12"/>
  <c r="F69" i="12"/>
  <c r="F68" i="12"/>
  <c r="AJ67" i="12"/>
  <c r="F65" i="12"/>
  <c r="F64" i="12"/>
  <c r="AJ63" i="12"/>
  <c r="AF72" i="12"/>
  <c r="AB72" i="12"/>
  <c r="AA72" i="12"/>
  <c r="X72" i="12"/>
  <c r="F59" i="12"/>
  <c r="AJ58" i="12"/>
  <c r="F55" i="12"/>
  <c r="AJ54" i="12"/>
  <c r="AJ53" i="12"/>
  <c r="F51" i="12"/>
  <c r="AH48" i="12"/>
  <c r="AH61" i="12"/>
  <c r="AG48" i="12"/>
  <c r="AF48" i="12"/>
  <c r="AF61" i="12" s="1"/>
  <c r="AE48" i="12"/>
  <c r="AD48" i="12"/>
  <c r="AD61" i="12" s="1"/>
  <c r="AC48" i="12"/>
  <c r="AC61" i="12" s="1"/>
  <c r="AB48" i="12"/>
  <c r="AB61" i="12" s="1"/>
  <c r="AA48" i="12"/>
  <c r="Z48" i="12"/>
  <c r="Z61" i="12" s="1"/>
  <c r="Y48" i="12"/>
  <c r="X48" i="12"/>
  <c r="X61" i="12" s="1"/>
  <c r="AJ45" i="12"/>
  <c r="AJ41" i="12"/>
  <c r="AG47" i="12"/>
  <c r="AF47" i="12"/>
  <c r="AC47" i="12"/>
  <c r="AB47" i="12"/>
  <c r="Y47" i="12"/>
  <c r="F32" i="12"/>
  <c r="AJ31" i="12"/>
  <c r="AH29" i="12"/>
  <c r="AG29" i="12"/>
  <c r="AF29" i="12"/>
  <c r="AE29" i="12"/>
  <c r="AD29" i="12"/>
  <c r="AC29" i="12"/>
  <c r="AB29" i="12"/>
  <c r="AA29" i="12"/>
  <c r="Z29" i="12"/>
  <c r="Y29" i="12"/>
  <c r="X29" i="12"/>
  <c r="AH28" i="12"/>
  <c r="AG28" i="12"/>
  <c r="AF28" i="12"/>
  <c r="AE28" i="12"/>
  <c r="AD28" i="12"/>
  <c r="AC28" i="12"/>
  <c r="AB28" i="12"/>
  <c r="AA28" i="12"/>
  <c r="Z28" i="12"/>
  <c r="Y28" i="12"/>
  <c r="X28" i="12"/>
  <c r="AH27" i="12"/>
  <c r="AG27" i="12"/>
  <c r="AG36" i="12" s="1"/>
  <c r="AF27" i="12"/>
  <c r="AE27" i="12"/>
  <c r="AD27" i="12"/>
  <c r="AC27" i="12"/>
  <c r="AB27" i="12"/>
  <c r="AA27" i="12"/>
  <c r="Z27" i="12"/>
  <c r="Y27" i="12"/>
  <c r="X27" i="12"/>
  <c r="AH26" i="12"/>
  <c r="AG26" i="12"/>
  <c r="AF26" i="12"/>
  <c r="AE26" i="12"/>
  <c r="AD26" i="12"/>
  <c r="AC26" i="12"/>
  <c r="AB26" i="12"/>
  <c r="AB36" i="12" s="1"/>
  <c r="AA26" i="12"/>
  <c r="Z26" i="12"/>
  <c r="Y26" i="12"/>
  <c r="X26" i="12"/>
  <c r="X36" i="12" s="1"/>
  <c r="F24" i="12"/>
  <c r="I23" i="12"/>
  <c r="AJ23" i="12"/>
  <c r="F22" i="12"/>
  <c r="F21" i="12"/>
  <c r="F20" i="12"/>
  <c r="AJ19" i="12"/>
  <c r="AJ18" i="12"/>
  <c r="AH17" i="12"/>
  <c r="AG17" i="12"/>
  <c r="AF17" i="12"/>
  <c r="AE17" i="12"/>
  <c r="AD17" i="12"/>
  <c r="AC17" i="12"/>
  <c r="AB17" i="12"/>
  <c r="AA17" i="12"/>
  <c r="Z17" i="12"/>
  <c r="Y17" i="12"/>
  <c r="X17" i="12"/>
  <c r="AH16" i="12"/>
  <c r="AG16" i="12"/>
  <c r="AF16" i="12"/>
  <c r="AE16" i="12"/>
  <c r="AD16" i="12"/>
  <c r="AC16" i="12"/>
  <c r="AB16" i="12"/>
  <c r="AA16" i="12"/>
  <c r="Z16" i="12"/>
  <c r="Y16" i="12"/>
  <c r="X16" i="12"/>
  <c r="AH15" i="12"/>
  <c r="AG15" i="12"/>
  <c r="AF15" i="12"/>
  <c r="AE15" i="12"/>
  <c r="AD15" i="12"/>
  <c r="AC15" i="12"/>
  <c r="AB15" i="12"/>
  <c r="AA15" i="12"/>
  <c r="Z15" i="12"/>
  <c r="Y15" i="12"/>
  <c r="X15" i="12"/>
  <c r="AH14" i="12"/>
  <c r="AG14" i="12"/>
  <c r="AF14" i="12"/>
  <c r="AE14" i="12"/>
  <c r="AD14" i="12"/>
  <c r="AC14" i="12"/>
  <c r="AB14" i="12"/>
  <c r="AA14" i="12"/>
  <c r="Z14" i="12"/>
  <c r="Y14" i="12"/>
  <c r="X14" i="12"/>
  <c r="AH12" i="12"/>
  <c r="AG12" i="12"/>
  <c r="AF12" i="12"/>
  <c r="AE12" i="12"/>
  <c r="AD12" i="12"/>
  <c r="AC12" i="12"/>
  <c r="AB12" i="12"/>
  <c r="AB25" i="12" s="1"/>
  <c r="AA12" i="12"/>
  <c r="Z12" i="12"/>
  <c r="Y12" i="12"/>
  <c r="X12" i="12"/>
  <c r="U144" i="12"/>
  <c r="T144" i="12"/>
  <c r="S144" i="12"/>
  <c r="R144" i="12"/>
  <c r="Q144" i="12"/>
  <c r="P144" i="12"/>
  <c r="O144" i="12"/>
  <c r="N144" i="12"/>
  <c r="M144" i="12"/>
  <c r="L144" i="12"/>
  <c r="K144" i="12"/>
  <c r="U143" i="12"/>
  <c r="T143" i="12"/>
  <c r="S143" i="12"/>
  <c r="R143" i="12"/>
  <c r="Q143" i="12"/>
  <c r="I143" i="12" s="1"/>
  <c r="P143" i="12"/>
  <c r="O143" i="12"/>
  <c r="N143" i="12"/>
  <c r="M143" i="12"/>
  <c r="L143" i="12"/>
  <c r="K143" i="12"/>
  <c r="I142" i="12"/>
  <c r="W142" i="12"/>
  <c r="U139" i="12"/>
  <c r="T139" i="12"/>
  <c r="S139" i="12"/>
  <c r="R139" i="12"/>
  <c r="R146" i="12" s="1"/>
  <c r="Q139" i="12"/>
  <c r="P139" i="12"/>
  <c r="O139" i="12"/>
  <c r="N139" i="12"/>
  <c r="M139" i="12"/>
  <c r="L139" i="12"/>
  <c r="K139" i="12"/>
  <c r="U134" i="12"/>
  <c r="U138" i="12"/>
  <c r="T134" i="12"/>
  <c r="T138" i="12" s="1"/>
  <c r="S134" i="12"/>
  <c r="R134" i="12"/>
  <c r="R138" i="12" s="1"/>
  <c r="Q134" i="12"/>
  <c r="Q138" i="12"/>
  <c r="P134" i="12"/>
  <c r="P138" i="12" s="1"/>
  <c r="O134" i="12"/>
  <c r="N134" i="12"/>
  <c r="N138" i="12"/>
  <c r="M134" i="12"/>
  <c r="M138" i="12" s="1"/>
  <c r="L134" i="12"/>
  <c r="K134" i="12"/>
  <c r="W132" i="12"/>
  <c r="I128" i="12"/>
  <c r="W127" i="12"/>
  <c r="W124" i="12"/>
  <c r="U123" i="12"/>
  <c r="T123" i="12"/>
  <c r="S123" i="12"/>
  <c r="R123" i="12"/>
  <c r="Q123" i="12"/>
  <c r="P123" i="12"/>
  <c r="O123" i="12"/>
  <c r="N123" i="12"/>
  <c r="M123" i="12"/>
  <c r="L123" i="12"/>
  <c r="K123" i="12"/>
  <c r="U122" i="12"/>
  <c r="T122" i="12"/>
  <c r="S122" i="12"/>
  <c r="R122" i="12"/>
  <c r="Q122" i="12"/>
  <c r="P122" i="12"/>
  <c r="O122" i="12"/>
  <c r="N122" i="12"/>
  <c r="M122" i="12"/>
  <c r="L122" i="12"/>
  <c r="K122" i="12"/>
  <c r="U121" i="12"/>
  <c r="T121" i="12"/>
  <c r="S121" i="12"/>
  <c r="R121" i="12"/>
  <c r="Q121" i="12"/>
  <c r="P121" i="12"/>
  <c r="O121" i="12"/>
  <c r="N121" i="12"/>
  <c r="M121" i="12"/>
  <c r="L121" i="12"/>
  <c r="K121" i="12"/>
  <c r="U120" i="12"/>
  <c r="T120" i="12"/>
  <c r="T133" i="12" s="1"/>
  <c r="S120" i="12"/>
  <c r="R120" i="12"/>
  <c r="Q120" i="12"/>
  <c r="P120" i="12"/>
  <c r="P133" i="12" s="1"/>
  <c r="O120" i="12"/>
  <c r="N120" i="12"/>
  <c r="M120" i="12"/>
  <c r="L120" i="12"/>
  <c r="K120" i="12"/>
  <c r="U117" i="12"/>
  <c r="T117" i="12"/>
  <c r="S117" i="12"/>
  <c r="R117" i="12"/>
  <c r="Q117" i="12"/>
  <c r="P117" i="12"/>
  <c r="O117" i="12"/>
  <c r="N117" i="12"/>
  <c r="M117" i="12"/>
  <c r="L117" i="12"/>
  <c r="K117" i="12"/>
  <c r="U116" i="12"/>
  <c r="T116" i="12"/>
  <c r="S116" i="12"/>
  <c r="R116" i="12"/>
  <c r="Q116" i="12"/>
  <c r="P116" i="12"/>
  <c r="O116" i="12"/>
  <c r="N116" i="12"/>
  <c r="M116" i="12"/>
  <c r="L116" i="12"/>
  <c r="K116" i="12"/>
  <c r="U115" i="12"/>
  <c r="T115" i="12"/>
  <c r="S115" i="12"/>
  <c r="R115" i="12"/>
  <c r="Q115" i="12"/>
  <c r="P115" i="12"/>
  <c r="O115" i="12"/>
  <c r="N115" i="12"/>
  <c r="M115" i="12"/>
  <c r="L115" i="12"/>
  <c r="K115" i="12"/>
  <c r="U114" i="12"/>
  <c r="T114" i="12"/>
  <c r="S114" i="12"/>
  <c r="R114" i="12"/>
  <c r="Q114" i="12"/>
  <c r="P114" i="12"/>
  <c r="O114" i="12"/>
  <c r="N114" i="12"/>
  <c r="M114" i="12"/>
  <c r="L114" i="12"/>
  <c r="K114" i="12"/>
  <c r="U113" i="12"/>
  <c r="T113" i="12"/>
  <c r="S113" i="12"/>
  <c r="R113" i="12"/>
  <c r="Q113" i="12"/>
  <c r="P113" i="12"/>
  <c r="O113" i="12"/>
  <c r="N113" i="12"/>
  <c r="M113" i="12"/>
  <c r="L113" i="12"/>
  <c r="K113" i="12"/>
  <c r="U112" i="12"/>
  <c r="T112" i="12"/>
  <c r="S112" i="12"/>
  <c r="R112" i="12"/>
  <c r="Q112" i="12"/>
  <c r="P112" i="12"/>
  <c r="O112" i="12"/>
  <c r="N112" i="12"/>
  <c r="M112" i="12"/>
  <c r="L112" i="12"/>
  <c r="K112" i="12"/>
  <c r="U111" i="12"/>
  <c r="T111" i="12"/>
  <c r="S111" i="12"/>
  <c r="R111" i="12"/>
  <c r="Q111" i="12"/>
  <c r="P111" i="12"/>
  <c r="O111" i="12"/>
  <c r="N111" i="12"/>
  <c r="M111" i="12"/>
  <c r="L111" i="12"/>
  <c r="K111" i="12"/>
  <c r="U110" i="12"/>
  <c r="T110" i="12"/>
  <c r="S110" i="12"/>
  <c r="R110" i="12"/>
  <c r="Q110" i="12"/>
  <c r="P110" i="12"/>
  <c r="O110" i="12"/>
  <c r="N110" i="12"/>
  <c r="M110" i="12"/>
  <c r="L110" i="12"/>
  <c r="K110" i="12"/>
  <c r="U109" i="12"/>
  <c r="T109" i="12"/>
  <c r="S109" i="12"/>
  <c r="R109" i="12"/>
  <c r="Q109" i="12"/>
  <c r="P109" i="12"/>
  <c r="O109" i="12"/>
  <c r="N109" i="12"/>
  <c r="M109" i="12"/>
  <c r="L109" i="12"/>
  <c r="K109" i="12"/>
  <c r="U108" i="12"/>
  <c r="T108" i="12"/>
  <c r="S108" i="12"/>
  <c r="R108" i="12"/>
  <c r="Q108" i="12"/>
  <c r="P108" i="12"/>
  <c r="O108" i="12"/>
  <c r="N108" i="12"/>
  <c r="N119" i="12" s="1"/>
  <c r="M108" i="12"/>
  <c r="L108" i="12"/>
  <c r="K108" i="12"/>
  <c r="U105" i="12"/>
  <c r="T105" i="12"/>
  <c r="S105" i="12"/>
  <c r="R105" i="12"/>
  <c r="Q105" i="12"/>
  <c r="P105" i="12"/>
  <c r="O105" i="12"/>
  <c r="N105" i="12"/>
  <c r="M105" i="12"/>
  <c r="L105" i="12"/>
  <c r="K105" i="12"/>
  <c r="U103" i="12"/>
  <c r="T103" i="12"/>
  <c r="S103" i="12"/>
  <c r="R103" i="12"/>
  <c r="Q103" i="12"/>
  <c r="P103" i="12"/>
  <c r="O103" i="12"/>
  <c r="N103" i="12"/>
  <c r="M103" i="12"/>
  <c r="L103" i="12"/>
  <c r="K103" i="12"/>
  <c r="U99" i="12"/>
  <c r="T99" i="12"/>
  <c r="S99" i="12"/>
  <c r="R99" i="12"/>
  <c r="Q99" i="12"/>
  <c r="P99" i="12"/>
  <c r="O99" i="12"/>
  <c r="N99" i="12"/>
  <c r="M99" i="12"/>
  <c r="L99" i="12"/>
  <c r="K99" i="12"/>
  <c r="U95" i="12"/>
  <c r="T95" i="12"/>
  <c r="S95" i="12"/>
  <c r="R95" i="12"/>
  <c r="Q95" i="12"/>
  <c r="P95" i="12"/>
  <c r="O95" i="12"/>
  <c r="N95" i="12"/>
  <c r="M95" i="12"/>
  <c r="L95" i="12"/>
  <c r="K95" i="12"/>
  <c r="W94" i="12"/>
  <c r="U93" i="12"/>
  <c r="T93" i="12"/>
  <c r="S93" i="12"/>
  <c r="R93" i="12"/>
  <c r="Q93" i="12"/>
  <c r="P93" i="12"/>
  <c r="O93" i="12"/>
  <c r="N93" i="12"/>
  <c r="M93" i="12"/>
  <c r="L93" i="12"/>
  <c r="K93" i="12"/>
  <c r="U92" i="12"/>
  <c r="T92" i="12"/>
  <c r="S92" i="12"/>
  <c r="R92" i="12"/>
  <c r="Q92" i="12"/>
  <c r="P92" i="12"/>
  <c r="O92" i="12"/>
  <c r="N92" i="12"/>
  <c r="M92" i="12"/>
  <c r="L92" i="12"/>
  <c r="K92" i="12"/>
  <c r="U91" i="12"/>
  <c r="T91" i="12"/>
  <c r="S91" i="12"/>
  <c r="R91" i="12"/>
  <c r="Q91" i="12"/>
  <c r="P91" i="12"/>
  <c r="O91" i="12"/>
  <c r="N91" i="12"/>
  <c r="M91" i="12"/>
  <c r="L91" i="12"/>
  <c r="K91" i="12"/>
  <c r="U90" i="12"/>
  <c r="T90" i="12"/>
  <c r="S90" i="12"/>
  <c r="R90" i="12"/>
  <c r="Q90" i="12"/>
  <c r="P90" i="12"/>
  <c r="O90" i="12"/>
  <c r="N90" i="12"/>
  <c r="M90" i="12"/>
  <c r="L90" i="12"/>
  <c r="K90" i="12"/>
  <c r="U88" i="12"/>
  <c r="T88" i="12"/>
  <c r="S88" i="12"/>
  <c r="R88" i="12"/>
  <c r="Q88" i="12"/>
  <c r="P88" i="12"/>
  <c r="O88" i="12"/>
  <c r="N88" i="12"/>
  <c r="M88" i="12"/>
  <c r="L88" i="12"/>
  <c r="K88" i="12"/>
  <c r="U87" i="12"/>
  <c r="T87" i="12"/>
  <c r="S87" i="12"/>
  <c r="R87" i="12"/>
  <c r="Q87" i="12"/>
  <c r="P87" i="12"/>
  <c r="O87" i="12"/>
  <c r="N87" i="12"/>
  <c r="M87" i="12"/>
  <c r="L87" i="12"/>
  <c r="K87" i="12"/>
  <c r="U86" i="12"/>
  <c r="T86" i="12"/>
  <c r="S86" i="12"/>
  <c r="R86" i="12"/>
  <c r="Q86" i="12"/>
  <c r="P86" i="12"/>
  <c r="O86" i="12"/>
  <c r="N86" i="12"/>
  <c r="M86" i="12"/>
  <c r="L86" i="12"/>
  <c r="K86" i="12"/>
  <c r="U85" i="12"/>
  <c r="T85" i="12"/>
  <c r="S85" i="12"/>
  <c r="R85" i="12"/>
  <c r="Q85" i="12"/>
  <c r="P85" i="12"/>
  <c r="O85" i="12"/>
  <c r="N85" i="12"/>
  <c r="M85" i="12"/>
  <c r="L85" i="12"/>
  <c r="K85" i="12"/>
  <c r="U84" i="12"/>
  <c r="T84" i="12"/>
  <c r="S84" i="12"/>
  <c r="R84" i="12"/>
  <c r="Q84" i="12"/>
  <c r="P84" i="12"/>
  <c r="O84" i="12"/>
  <c r="N84" i="12"/>
  <c r="M84" i="12"/>
  <c r="L84" i="12"/>
  <c r="K84" i="12"/>
  <c r="U83" i="12"/>
  <c r="T83" i="12"/>
  <c r="S83" i="12"/>
  <c r="R83" i="12"/>
  <c r="Q83" i="12"/>
  <c r="P83" i="12"/>
  <c r="O83" i="12"/>
  <c r="N83" i="12"/>
  <c r="M83" i="12"/>
  <c r="L83" i="12"/>
  <c r="K83" i="12"/>
  <c r="U82" i="12"/>
  <c r="T82" i="12"/>
  <c r="S82" i="12"/>
  <c r="R82" i="12"/>
  <c r="Q82" i="12"/>
  <c r="P82" i="12"/>
  <c r="O82" i="12"/>
  <c r="N82" i="12"/>
  <c r="M82" i="12"/>
  <c r="L82" i="12"/>
  <c r="K82" i="12"/>
  <c r="U81" i="12"/>
  <c r="T81" i="12"/>
  <c r="S81" i="12"/>
  <c r="R81" i="12"/>
  <c r="Q81" i="12"/>
  <c r="P81" i="12"/>
  <c r="O81" i="12"/>
  <c r="N81" i="12"/>
  <c r="M81" i="12"/>
  <c r="L81" i="12"/>
  <c r="K81" i="12"/>
  <c r="U80" i="12"/>
  <c r="T80" i="12"/>
  <c r="S80" i="12"/>
  <c r="R80" i="12"/>
  <c r="Q80" i="12"/>
  <c r="P80" i="12"/>
  <c r="O80" i="12"/>
  <c r="N80" i="12"/>
  <c r="M80" i="12"/>
  <c r="L80" i="12"/>
  <c r="K80" i="12"/>
  <c r="U79" i="12"/>
  <c r="T79" i="12"/>
  <c r="S79" i="12"/>
  <c r="R79" i="12"/>
  <c r="Q79" i="12"/>
  <c r="P79" i="12"/>
  <c r="O79" i="12"/>
  <c r="N79" i="12"/>
  <c r="M79" i="12"/>
  <c r="L79" i="12"/>
  <c r="K79" i="12"/>
  <c r="U77" i="12"/>
  <c r="T77" i="12"/>
  <c r="S77" i="12"/>
  <c r="R77" i="12"/>
  <c r="Q77" i="12"/>
  <c r="P77" i="12"/>
  <c r="O77" i="12"/>
  <c r="N77" i="12"/>
  <c r="M77" i="12"/>
  <c r="L77" i="12"/>
  <c r="K77" i="12"/>
  <c r="U76" i="12"/>
  <c r="T76" i="12"/>
  <c r="S76" i="12"/>
  <c r="R76" i="12"/>
  <c r="Q76" i="12"/>
  <c r="P76" i="12"/>
  <c r="O76" i="12"/>
  <c r="N76" i="12"/>
  <c r="M76" i="12"/>
  <c r="L76" i="12"/>
  <c r="K76" i="12"/>
  <c r="U75" i="12"/>
  <c r="T75" i="12"/>
  <c r="S75" i="12"/>
  <c r="R75" i="12"/>
  <c r="Q75" i="12"/>
  <c r="P75" i="12"/>
  <c r="O75" i="12"/>
  <c r="N75" i="12"/>
  <c r="M75" i="12"/>
  <c r="L75" i="12"/>
  <c r="K75" i="12"/>
  <c r="U74" i="12"/>
  <c r="T74" i="12"/>
  <c r="S74" i="12"/>
  <c r="R74" i="12"/>
  <c r="Q74" i="12"/>
  <c r="P74" i="12"/>
  <c r="O74" i="12"/>
  <c r="N74" i="12"/>
  <c r="M74" i="12"/>
  <c r="L74" i="12"/>
  <c r="K74" i="12"/>
  <c r="U73" i="12"/>
  <c r="T73" i="12"/>
  <c r="S73" i="12"/>
  <c r="R73" i="12"/>
  <c r="Q73" i="12"/>
  <c r="P73" i="12"/>
  <c r="P78" i="12" s="1"/>
  <c r="O73" i="12"/>
  <c r="N73" i="12"/>
  <c r="M73" i="12"/>
  <c r="L73" i="12"/>
  <c r="K73" i="12"/>
  <c r="W71" i="12"/>
  <c r="W67" i="12"/>
  <c r="U63" i="12"/>
  <c r="U72" i="12" s="1"/>
  <c r="T63" i="12"/>
  <c r="S63" i="12"/>
  <c r="R63" i="12"/>
  <c r="Q63" i="12"/>
  <c r="P63" i="12"/>
  <c r="O63" i="12"/>
  <c r="N63" i="12"/>
  <c r="M63" i="12"/>
  <c r="L63" i="12"/>
  <c r="K63" i="12"/>
  <c r="U62" i="12"/>
  <c r="T62" i="12"/>
  <c r="T72" i="12" s="1"/>
  <c r="S62" i="12"/>
  <c r="R62" i="12"/>
  <c r="Q62" i="12"/>
  <c r="P62" i="12"/>
  <c r="O62" i="12"/>
  <c r="N62" i="12"/>
  <c r="M62" i="12"/>
  <c r="L62" i="12"/>
  <c r="K62" i="12"/>
  <c r="U60" i="12"/>
  <c r="T60" i="12"/>
  <c r="S60" i="12"/>
  <c r="R60" i="12"/>
  <c r="Q60" i="12"/>
  <c r="P60" i="12"/>
  <c r="O60" i="12"/>
  <c r="N60" i="12"/>
  <c r="M60" i="12"/>
  <c r="L60" i="12"/>
  <c r="K60" i="12"/>
  <c r="U58" i="12"/>
  <c r="T58" i="12"/>
  <c r="S58" i="12"/>
  <c r="R58" i="12"/>
  <c r="Q58" i="12"/>
  <c r="P58" i="12"/>
  <c r="O58" i="12"/>
  <c r="N58" i="12"/>
  <c r="M58" i="12"/>
  <c r="L58" i="12"/>
  <c r="K58" i="12"/>
  <c r="U56" i="12"/>
  <c r="T56" i="12"/>
  <c r="S56" i="12"/>
  <c r="R56" i="12"/>
  <c r="Q56" i="12"/>
  <c r="P56" i="12"/>
  <c r="O56" i="12"/>
  <c r="N56" i="12"/>
  <c r="M56" i="12"/>
  <c r="L56" i="12"/>
  <c r="K56" i="12"/>
  <c r="U54" i="12"/>
  <c r="T54" i="12"/>
  <c r="S54" i="12"/>
  <c r="R54" i="12"/>
  <c r="Q54" i="12"/>
  <c r="P54" i="12"/>
  <c r="O54" i="12"/>
  <c r="N54" i="12"/>
  <c r="M54" i="12"/>
  <c r="L54" i="12"/>
  <c r="K54" i="12"/>
  <c r="U53" i="12"/>
  <c r="T53" i="12"/>
  <c r="S53" i="12"/>
  <c r="R53" i="12"/>
  <c r="Q53" i="12"/>
  <c r="P53" i="12"/>
  <c r="O53" i="12"/>
  <c r="N53" i="12"/>
  <c r="M53" i="12"/>
  <c r="L53" i="12"/>
  <c r="K53" i="12"/>
  <c r="U52" i="12"/>
  <c r="T52" i="12"/>
  <c r="S52" i="12"/>
  <c r="R52" i="12"/>
  <c r="Q52" i="12"/>
  <c r="P52" i="12"/>
  <c r="O52" i="12"/>
  <c r="N52" i="12"/>
  <c r="M52" i="12"/>
  <c r="L52" i="12"/>
  <c r="K52" i="12"/>
  <c r="U50" i="12"/>
  <c r="T50" i="12"/>
  <c r="S50" i="12"/>
  <c r="R50" i="12"/>
  <c r="Q50" i="12"/>
  <c r="P50" i="12"/>
  <c r="O50" i="12"/>
  <c r="N50" i="12"/>
  <c r="M50" i="12"/>
  <c r="L50" i="12"/>
  <c r="K50" i="12"/>
  <c r="U48" i="12"/>
  <c r="T48" i="12"/>
  <c r="S48" i="12"/>
  <c r="R48" i="12"/>
  <c r="Q48" i="12"/>
  <c r="P48" i="12"/>
  <c r="O48" i="12"/>
  <c r="N48" i="12"/>
  <c r="M48" i="12"/>
  <c r="L48" i="12"/>
  <c r="K48" i="12"/>
  <c r="U46" i="12"/>
  <c r="T46" i="12"/>
  <c r="S46" i="12"/>
  <c r="R46" i="12"/>
  <c r="Q46" i="12"/>
  <c r="P46" i="12"/>
  <c r="O46" i="12"/>
  <c r="N46" i="12"/>
  <c r="M46" i="12"/>
  <c r="L46" i="12"/>
  <c r="K46" i="12"/>
  <c r="U45" i="12"/>
  <c r="T45" i="12"/>
  <c r="S45" i="12"/>
  <c r="R45" i="12"/>
  <c r="Q45" i="12"/>
  <c r="P45" i="12"/>
  <c r="O45" i="12"/>
  <c r="N45" i="12"/>
  <c r="M45" i="12"/>
  <c r="L45" i="12"/>
  <c r="K45" i="12"/>
  <c r="U43" i="12"/>
  <c r="T43" i="12"/>
  <c r="S43" i="12"/>
  <c r="R43" i="12"/>
  <c r="Q43" i="12"/>
  <c r="P43" i="12"/>
  <c r="O43" i="12"/>
  <c r="N43" i="12"/>
  <c r="M43" i="12"/>
  <c r="L43" i="12"/>
  <c r="K43" i="12"/>
  <c r="U42" i="12"/>
  <c r="T42" i="12"/>
  <c r="S42" i="12"/>
  <c r="R42" i="12"/>
  <c r="Q42" i="12"/>
  <c r="P42" i="12"/>
  <c r="O42" i="12"/>
  <c r="N42" i="12"/>
  <c r="M42" i="12"/>
  <c r="L42" i="12"/>
  <c r="K42" i="12"/>
  <c r="U41" i="12"/>
  <c r="T41" i="12"/>
  <c r="S41" i="12"/>
  <c r="R41" i="12"/>
  <c r="Q41" i="12"/>
  <c r="P41" i="12"/>
  <c r="O41" i="12"/>
  <c r="N41" i="12"/>
  <c r="M41" i="12"/>
  <c r="L41" i="12"/>
  <c r="K41" i="12"/>
  <c r="U40" i="12"/>
  <c r="T40" i="12"/>
  <c r="S40" i="12"/>
  <c r="R40" i="12"/>
  <c r="Q40" i="12"/>
  <c r="P40" i="12"/>
  <c r="O40" i="12"/>
  <c r="N40" i="12"/>
  <c r="M40" i="12"/>
  <c r="L40" i="12"/>
  <c r="K40" i="12"/>
  <c r="U39" i="12"/>
  <c r="T39" i="12"/>
  <c r="S39" i="12"/>
  <c r="R39" i="12"/>
  <c r="Q39" i="12"/>
  <c r="P39" i="12"/>
  <c r="O39" i="12"/>
  <c r="N39" i="12"/>
  <c r="M39" i="12"/>
  <c r="L39" i="12"/>
  <c r="K39" i="12"/>
  <c r="U38" i="12"/>
  <c r="T38" i="12"/>
  <c r="S38" i="12"/>
  <c r="R38" i="12"/>
  <c r="Q38" i="12"/>
  <c r="P38" i="12"/>
  <c r="O38" i="12"/>
  <c r="N38" i="12"/>
  <c r="M38" i="12"/>
  <c r="L38" i="12"/>
  <c r="K38" i="12"/>
  <c r="U37" i="12"/>
  <c r="T37" i="12"/>
  <c r="S37" i="12"/>
  <c r="R37" i="12"/>
  <c r="Q37" i="12"/>
  <c r="P37" i="12"/>
  <c r="O37" i="12"/>
  <c r="N37" i="12"/>
  <c r="M37" i="12"/>
  <c r="L37" i="12"/>
  <c r="K37" i="12"/>
  <c r="F35" i="12"/>
  <c r="U34" i="12"/>
  <c r="T34" i="12"/>
  <c r="S34" i="12"/>
  <c r="R34" i="12"/>
  <c r="Q34" i="12"/>
  <c r="P34" i="12"/>
  <c r="O34" i="12"/>
  <c r="N34" i="12"/>
  <c r="M34" i="12"/>
  <c r="L34" i="12"/>
  <c r="K34" i="12"/>
  <c r="F34" i="12" s="1"/>
  <c r="U33" i="12"/>
  <c r="T33" i="12"/>
  <c r="S33" i="12"/>
  <c r="R33" i="12"/>
  <c r="Q33" i="12"/>
  <c r="P33" i="12"/>
  <c r="O33" i="12"/>
  <c r="N33" i="12"/>
  <c r="M33" i="12"/>
  <c r="L33" i="12"/>
  <c r="K33" i="12"/>
  <c r="U31" i="12"/>
  <c r="T31" i="12"/>
  <c r="S31" i="12"/>
  <c r="R31" i="12"/>
  <c r="Q31" i="12"/>
  <c r="P31" i="12"/>
  <c r="O31" i="12"/>
  <c r="N31" i="12"/>
  <c r="M31" i="12"/>
  <c r="L31" i="12"/>
  <c r="K31" i="12"/>
  <c r="U30" i="12"/>
  <c r="T30" i="12"/>
  <c r="S30" i="12"/>
  <c r="R30" i="12"/>
  <c r="Q30" i="12"/>
  <c r="P30" i="12"/>
  <c r="O30" i="12"/>
  <c r="N30" i="12"/>
  <c r="M30" i="12"/>
  <c r="L30" i="12"/>
  <c r="K30" i="12"/>
  <c r="U29" i="12"/>
  <c r="T29" i="12"/>
  <c r="S29" i="12"/>
  <c r="R29" i="12"/>
  <c r="Q29" i="12"/>
  <c r="P29" i="12"/>
  <c r="O29" i="12"/>
  <c r="N29" i="12"/>
  <c r="M29" i="12"/>
  <c r="L29" i="12"/>
  <c r="K29" i="12"/>
  <c r="U28" i="12"/>
  <c r="T28" i="12"/>
  <c r="S28" i="12"/>
  <c r="R28" i="12"/>
  <c r="Q28" i="12"/>
  <c r="P28" i="12"/>
  <c r="O28" i="12"/>
  <c r="N28" i="12"/>
  <c r="M28" i="12"/>
  <c r="L28" i="12"/>
  <c r="K28" i="12"/>
  <c r="U27" i="12"/>
  <c r="T27" i="12"/>
  <c r="S27" i="12"/>
  <c r="R27" i="12"/>
  <c r="Q27" i="12"/>
  <c r="P27" i="12"/>
  <c r="O27" i="12"/>
  <c r="N27" i="12"/>
  <c r="M27" i="12"/>
  <c r="L27" i="12"/>
  <c r="K27" i="12"/>
  <c r="U26" i="12"/>
  <c r="T26" i="12"/>
  <c r="S26" i="12"/>
  <c r="R26" i="12"/>
  <c r="Q26" i="12"/>
  <c r="P26" i="12"/>
  <c r="O26" i="12"/>
  <c r="N26" i="12"/>
  <c r="M26" i="12"/>
  <c r="L26" i="12"/>
  <c r="K26" i="12"/>
  <c r="K13" i="12"/>
  <c r="L13" i="12"/>
  <c r="M13" i="12"/>
  <c r="N13" i="12"/>
  <c r="O13" i="12"/>
  <c r="P13" i="12"/>
  <c r="Q13" i="12"/>
  <c r="R13" i="12"/>
  <c r="S13" i="12"/>
  <c r="T13" i="12"/>
  <c r="U13" i="12"/>
  <c r="K14" i="12"/>
  <c r="L14" i="12"/>
  <c r="M14" i="12"/>
  <c r="N14" i="12"/>
  <c r="O14" i="12"/>
  <c r="P14" i="12"/>
  <c r="Q14" i="12"/>
  <c r="R14" i="12"/>
  <c r="S14" i="12"/>
  <c r="T14" i="12"/>
  <c r="U14" i="12"/>
  <c r="K15" i="12"/>
  <c r="L15" i="12"/>
  <c r="M15" i="12"/>
  <c r="N15" i="12"/>
  <c r="O15" i="12"/>
  <c r="P15" i="12"/>
  <c r="Q15" i="12"/>
  <c r="R15" i="12"/>
  <c r="S15" i="12"/>
  <c r="T15" i="12"/>
  <c r="U15" i="12"/>
  <c r="K16" i="12"/>
  <c r="L16" i="12"/>
  <c r="M16" i="12"/>
  <c r="N16" i="12"/>
  <c r="O16" i="12"/>
  <c r="P16" i="12"/>
  <c r="Q16" i="12"/>
  <c r="R16" i="12"/>
  <c r="S16" i="12"/>
  <c r="T16" i="12"/>
  <c r="U16" i="12"/>
  <c r="K17" i="12"/>
  <c r="L17" i="12"/>
  <c r="M17" i="12"/>
  <c r="N17" i="12"/>
  <c r="O17" i="12"/>
  <c r="P17" i="12"/>
  <c r="Q17" i="12"/>
  <c r="R17" i="12"/>
  <c r="S17" i="12"/>
  <c r="T17" i="12"/>
  <c r="U17" i="12"/>
  <c r="K18" i="12"/>
  <c r="L18" i="12"/>
  <c r="M18" i="12"/>
  <c r="N18" i="12"/>
  <c r="O18" i="12"/>
  <c r="P18" i="12"/>
  <c r="Q18" i="12"/>
  <c r="R18" i="12"/>
  <c r="S18" i="12"/>
  <c r="T18" i="12"/>
  <c r="U18" i="12"/>
  <c r="K19" i="12"/>
  <c r="L19" i="12"/>
  <c r="M19" i="12"/>
  <c r="N19" i="12"/>
  <c r="O19" i="12"/>
  <c r="P19" i="12"/>
  <c r="Q19" i="12"/>
  <c r="R19" i="12"/>
  <c r="S19" i="12"/>
  <c r="T19" i="12"/>
  <c r="U19" i="12"/>
  <c r="W23" i="12"/>
  <c r="U12" i="12"/>
  <c r="T12" i="12"/>
  <c r="S12" i="12"/>
  <c r="R12" i="12"/>
  <c r="Q12" i="12"/>
  <c r="P12" i="12"/>
  <c r="O12" i="12"/>
  <c r="N12" i="12"/>
  <c r="M12" i="12"/>
  <c r="L12" i="12"/>
  <c r="K12" i="12"/>
  <c r="J146" i="10"/>
  <c r="Q142" i="10"/>
  <c r="N146" i="10"/>
  <c r="H146" i="10"/>
  <c r="Q136" i="10"/>
  <c r="H138" i="10"/>
  <c r="G138" i="10"/>
  <c r="Q130" i="10"/>
  <c r="Q128" i="10"/>
  <c r="M133" i="10"/>
  <c r="G133" i="10"/>
  <c r="K133" i="10"/>
  <c r="Q115" i="10"/>
  <c r="N119" i="10"/>
  <c r="N147" i="10" s="1"/>
  <c r="Q111" i="10"/>
  <c r="Q104" i="10"/>
  <c r="Q103" i="10"/>
  <c r="Q101" i="10"/>
  <c r="Q95" i="10"/>
  <c r="K106" i="10"/>
  <c r="G106" i="10"/>
  <c r="I106" i="10"/>
  <c r="N106" i="10"/>
  <c r="Q88" i="10"/>
  <c r="Q85" i="10"/>
  <c r="E89" i="10"/>
  <c r="O89" i="10"/>
  <c r="N89" i="10"/>
  <c r="H78" i="10"/>
  <c r="J78" i="10"/>
  <c r="Q63" i="10"/>
  <c r="I72" i="10"/>
  <c r="Q53" i="10"/>
  <c r="H61" i="10"/>
  <c r="Q50" i="10"/>
  <c r="Q42" i="10"/>
  <c r="I47" i="10"/>
  <c r="Q34" i="10"/>
  <c r="J36" i="10"/>
  <c r="L36" i="10"/>
  <c r="Q70" i="10"/>
  <c r="Q145" i="9"/>
  <c r="Q143" i="9"/>
  <c r="L146" i="9"/>
  <c r="H146" i="9"/>
  <c r="O146" i="9"/>
  <c r="K146" i="9"/>
  <c r="Q137" i="9"/>
  <c r="L138" i="9"/>
  <c r="I138" i="9"/>
  <c r="Q134" i="9"/>
  <c r="Q125" i="9"/>
  <c r="Q124" i="9"/>
  <c r="J133" i="9"/>
  <c r="E119" i="9"/>
  <c r="Q115" i="9"/>
  <c r="H119" i="9"/>
  <c r="Q103" i="9"/>
  <c r="Q98" i="9"/>
  <c r="Q96" i="9"/>
  <c r="Q95" i="9"/>
  <c r="K106" i="9"/>
  <c r="N106" i="9"/>
  <c r="L89" i="9"/>
  <c r="Q86" i="9"/>
  <c r="Q84" i="9"/>
  <c r="Q83" i="9"/>
  <c r="M89" i="9"/>
  <c r="F89" i="9"/>
  <c r="Q77" i="9"/>
  <c r="L78" i="9"/>
  <c r="G78" i="9"/>
  <c r="N78" i="9"/>
  <c r="Q71" i="9"/>
  <c r="Q66" i="9"/>
  <c r="Q65" i="9"/>
  <c r="H72" i="9"/>
  <c r="Q55" i="9"/>
  <c r="J61" i="9"/>
  <c r="J147" i="9" s="1"/>
  <c r="Q50" i="9"/>
  <c r="L61" i="9"/>
  <c r="Q45" i="9"/>
  <c r="Q43" i="9"/>
  <c r="Q38" i="9"/>
  <c r="Q33" i="9"/>
  <c r="Q32" i="9"/>
  <c r="Q31" i="9"/>
  <c r="J36" i="9"/>
  <c r="J25" i="9"/>
  <c r="AH145" i="8"/>
  <c r="AG145" i="8"/>
  <c r="AF145" i="8"/>
  <c r="AE145" i="8"/>
  <c r="AD145" i="8"/>
  <c r="AC145" i="8"/>
  <c r="AB145" i="8"/>
  <c r="AA145" i="8"/>
  <c r="Z145" i="8"/>
  <c r="Y145" i="8"/>
  <c r="X145" i="8"/>
  <c r="AH144" i="8"/>
  <c r="AG144" i="8"/>
  <c r="AF144" i="8"/>
  <c r="AE144" i="8"/>
  <c r="AD144" i="8"/>
  <c r="AC144" i="8"/>
  <c r="AB144" i="8"/>
  <c r="AA144" i="8"/>
  <c r="Z144" i="8"/>
  <c r="Y144" i="8"/>
  <c r="X144" i="8"/>
  <c r="AH143" i="8"/>
  <c r="AG143" i="8"/>
  <c r="AF143" i="8"/>
  <c r="AE143" i="8"/>
  <c r="AD143" i="8"/>
  <c r="AC143" i="8"/>
  <c r="AB143" i="8"/>
  <c r="AA143" i="8"/>
  <c r="Z143" i="8"/>
  <c r="Y143" i="8"/>
  <c r="X143" i="8"/>
  <c r="AH142" i="8"/>
  <c r="AG142" i="8"/>
  <c r="AF142" i="8"/>
  <c r="AE142" i="8"/>
  <c r="AD142" i="8"/>
  <c r="AC142" i="8"/>
  <c r="AB142" i="8"/>
  <c r="AA142" i="8"/>
  <c r="Z142" i="8"/>
  <c r="Y142" i="8"/>
  <c r="X142" i="8"/>
  <c r="AH141" i="8"/>
  <c r="AG141" i="8"/>
  <c r="AF141" i="8"/>
  <c r="AE141" i="8"/>
  <c r="AD141" i="8"/>
  <c r="AC141" i="8"/>
  <c r="AB141" i="8"/>
  <c r="AA141" i="8"/>
  <c r="Z141" i="8"/>
  <c r="Y141" i="8"/>
  <c r="X141" i="8"/>
  <c r="AH140" i="8"/>
  <c r="AG140" i="8"/>
  <c r="AF140" i="8"/>
  <c r="AE140" i="8"/>
  <c r="AD140" i="8"/>
  <c r="AC140" i="8"/>
  <c r="AB140" i="8"/>
  <c r="AA140" i="8"/>
  <c r="Z140" i="8"/>
  <c r="Y140" i="8"/>
  <c r="X140" i="8"/>
  <c r="AH139" i="8"/>
  <c r="AG139" i="8"/>
  <c r="AF139" i="8"/>
  <c r="AE139" i="8"/>
  <c r="AD139" i="8"/>
  <c r="AC139" i="8"/>
  <c r="AB139" i="8"/>
  <c r="AA139" i="8"/>
  <c r="Z139" i="8"/>
  <c r="Y139" i="8"/>
  <c r="X139" i="8"/>
  <c r="AJ136" i="8"/>
  <c r="AH135" i="8"/>
  <c r="AG135" i="8"/>
  <c r="AF135" i="8"/>
  <c r="AE135" i="8"/>
  <c r="AD135" i="8"/>
  <c r="AC135" i="8"/>
  <c r="AB135" i="8"/>
  <c r="AA135" i="8"/>
  <c r="Z135" i="8"/>
  <c r="Y135" i="8"/>
  <c r="X135" i="8"/>
  <c r="AH134" i="8"/>
  <c r="AG134" i="8"/>
  <c r="AF134" i="8"/>
  <c r="AE134" i="8"/>
  <c r="AD134" i="8"/>
  <c r="AC134" i="8"/>
  <c r="AC138" i="8" s="1"/>
  <c r="AB134" i="8"/>
  <c r="AA134" i="8"/>
  <c r="Z134" i="8"/>
  <c r="Y134" i="8"/>
  <c r="X134" i="8"/>
  <c r="AH132" i="8"/>
  <c r="AG132" i="8"/>
  <c r="AF132" i="8"/>
  <c r="AE132" i="8"/>
  <c r="AD132" i="8"/>
  <c r="AC132" i="8"/>
  <c r="AB132" i="8"/>
  <c r="AA132" i="8"/>
  <c r="Z132" i="8"/>
  <c r="Y132" i="8"/>
  <c r="X132" i="8"/>
  <c r="AH131" i="8"/>
  <c r="AG131" i="8"/>
  <c r="AF131" i="8"/>
  <c r="AE131" i="8"/>
  <c r="AD131" i="8"/>
  <c r="AC131" i="8"/>
  <c r="AB131" i="8"/>
  <c r="AA131" i="8"/>
  <c r="Z131" i="8"/>
  <c r="Y131" i="8"/>
  <c r="X131" i="8"/>
  <c r="AH130" i="8"/>
  <c r="AG130" i="8"/>
  <c r="AF130" i="8"/>
  <c r="AE130" i="8"/>
  <c r="AD130" i="8"/>
  <c r="AC130" i="8"/>
  <c r="AB130" i="8"/>
  <c r="AA130" i="8"/>
  <c r="Z130" i="8"/>
  <c r="Y130" i="8"/>
  <c r="X130" i="8"/>
  <c r="AH129" i="8"/>
  <c r="AG129" i="8"/>
  <c r="AF129" i="8"/>
  <c r="AE129" i="8"/>
  <c r="AD129" i="8"/>
  <c r="AC129" i="8"/>
  <c r="AB129" i="8"/>
  <c r="AA129" i="8"/>
  <c r="Z129" i="8"/>
  <c r="Y129" i="8"/>
  <c r="X129" i="8"/>
  <c r="AH128" i="8"/>
  <c r="AG128" i="8"/>
  <c r="AF128" i="8"/>
  <c r="AE128" i="8"/>
  <c r="AD128" i="8"/>
  <c r="AC128" i="8"/>
  <c r="AB128" i="8"/>
  <c r="AA128" i="8"/>
  <c r="Z128" i="8"/>
  <c r="Y128" i="8"/>
  <c r="X128" i="8"/>
  <c r="AH127" i="8"/>
  <c r="AG127" i="8"/>
  <c r="AF127" i="8"/>
  <c r="AE127" i="8"/>
  <c r="AD127" i="8"/>
  <c r="AC127" i="8"/>
  <c r="AB127" i="8"/>
  <c r="AA127" i="8"/>
  <c r="Z127" i="8"/>
  <c r="Y127" i="8"/>
  <c r="X127" i="8"/>
  <c r="AH126" i="8"/>
  <c r="AG126" i="8"/>
  <c r="AF126" i="8"/>
  <c r="AE126" i="8"/>
  <c r="AD126" i="8"/>
  <c r="AC126" i="8"/>
  <c r="AB126" i="8"/>
  <c r="AA126" i="8"/>
  <c r="Z126" i="8"/>
  <c r="Y126" i="8"/>
  <c r="X126" i="8"/>
  <c r="AH125" i="8"/>
  <c r="AG125" i="8"/>
  <c r="AF125" i="8"/>
  <c r="AE125" i="8"/>
  <c r="AD125" i="8"/>
  <c r="AC125" i="8"/>
  <c r="AB125" i="8"/>
  <c r="AA125" i="8"/>
  <c r="Z125" i="8"/>
  <c r="Y125" i="8"/>
  <c r="X125" i="8"/>
  <c r="AJ124" i="8"/>
  <c r="AH123" i="8"/>
  <c r="AG123" i="8"/>
  <c r="AF123" i="8"/>
  <c r="AE123" i="8"/>
  <c r="AD123" i="8"/>
  <c r="AC123" i="8"/>
  <c r="AB123" i="8"/>
  <c r="AA123" i="8"/>
  <c r="Z123" i="8"/>
  <c r="Y123" i="8"/>
  <c r="X123" i="8"/>
  <c r="AH122" i="8"/>
  <c r="AG122" i="8"/>
  <c r="AF122" i="8"/>
  <c r="AE122" i="8"/>
  <c r="AD122" i="8"/>
  <c r="AC122" i="8"/>
  <c r="AB122" i="8"/>
  <c r="AA122" i="8"/>
  <c r="Z122" i="8"/>
  <c r="Y122" i="8"/>
  <c r="X122" i="8"/>
  <c r="AH121" i="8"/>
  <c r="AG121" i="8"/>
  <c r="AF121" i="8"/>
  <c r="AE121" i="8"/>
  <c r="AD121" i="8"/>
  <c r="AC121" i="8"/>
  <c r="AB121" i="8"/>
  <c r="AA121" i="8"/>
  <c r="Z121" i="8"/>
  <c r="Y121" i="8"/>
  <c r="X121" i="8"/>
  <c r="AH120" i="8"/>
  <c r="AG120" i="8"/>
  <c r="AF120" i="8"/>
  <c r="AE120" i="8"/>
  <c r="AD120" i="8"/>
  <c r="AC120" i="8"/>
  <c r="AB120" i="8"/>
  <c r="AA120" i="8"/>
  <c r="Z120" i="8"/>
  <c r="Y120" i="8"/>
  <c r="X120" i="8"/>
  <c r="AH118" i="8"/>
  <c r="AG118" i="8"/>
  <c r="AF118" i="8"/>
  <c r="AE118" i="8"/>
  <c r="AD118" i="8"/>
  <c r="AC118" i="8"/>
  <c r="AB118" i="8"/>
  <c r="AA118" i="8"/>
  <c r="Z118" i="8"/>
  <c r="Y118" i="8"/>
  <c r="X118" i="8"/>
  <c r="AH117" i="8"/>
  <c r="AG117" i="8"/>
  <c r="AF117" i="8"/>
  <c r="AE117" i="8"/>
  <c r="AD117" i="8"/>
  <c r="AC117" i="8"/>
  <c r="AB117" i="8"/>
  <c r="AA117" i="8"/>
  <c r="Z117" i="8"/>
  <c r="Y117" i="8"/>
  <c r="X117" i="8"/>
  <c r="AH116" i="8"/>
  <c r="AG116" i="8"/>
  <c r="AF116" i="8"/>
  <c r="AE116" i="8"/>
  <c r="AD116" i="8"/>
  <c r="AC116" i="8"/>
  <c r="AB116" i="8"/>
  <c r="AA116" i="8"/>
  <c r="Z116" i="8"/>
  <c r="Y116" i="8"/>
  <c r="X116" i="8"/>
  <c r="AH115" i="8"/>
  <c r="AG115" i="8"/>
  <c r="AF115" i="8"/>
  <c r="AE115" i="8"/>
  <c r="AD115" i="8"/>
  <c r="AC115" i="8"/>
  <c r="AB115" i="8"/>
  <c r="AA115" i="8"/>
  <c r="Z115" i="8"/>
  <c r="Y115" i="8"/>
  <c r="X115" i="8"/>
  <c r="AH114" i="8"/>
  <c r="AG114" i="8"/>
  <c r="AF114" i="8"/>
  <c r="AE114" i="8"/>
  <c r="AD114" i="8"/>
  <c r="AC114" i="8"/>
  <c r="AB114" i="8"/>
  <c r="AA114" i="8"/>
  <c r="Z114" i="8"/>
  <c r="Y114" i="8"/>
  <c r="X114" i="8"/>
  <c r="AH113" i="8"/>
  <c r="AG113" i="8"/>
  <c r="AF113" i="8"/>
  <c r="AE113" i="8"/>
  <c r="AD113" i="8"/>
  <c r="AC113" i="8"/>
  <c r="AB113" i="8"/>
  <c r="AA113" i="8"/>
  <c r="Z113" i="8"/>
  <c r="Y113" i="8"/>
  <c r="X113" i="8"/>
  <c r="AH112" i="8"/>
  <c r="AG112" i="8"/>
  <c r="AF112" i="8"/>
  <c r="AE112" i="8"/>
  <c r="AD112" i="8"/>
  <c r="AC112" i="8"/>
  <c r="AB112" i="8"/>
  <c r="AA112" i="8"/>
  <c r="Z112" i="8"/>
  <c r="Y112" i="8"/>
  <c r="X112" i="8"/>
  <c r="AH111" i="8"/>
  <c r="AG111" i="8"/>
  <c r="AF111" i="8"/>
  <c r="AE111" i="8"/>
  <c r="AD111" i="8"/>
  <c r="AC111" i="8"/>
  <c r="AB111" i="8"/>
  <c r="AA111" i="8"/>
  <c r="Z111" i="8"/>
  <c r="Y111" i="8"/>
  <c r="X111" i="8"/>
  <c r="AH110" i="8"/>
  <c r="AG110" i="8"/>
  <c r="AF110" i="8"/>
  <c r="AE110" i="8"/>
  <c r="AD110" i="8"/>
  <c r="AC110" i="8"/>
  <c r="AB110" i="8"/>
  <c r="AA110" i="8"/>
  <c r="Z110" i="8"/>
  <c r="Y110" i="8"/>
  <c r="X110" i="8"/>
  <c r="AH109" i="8"/>
  <c r="AG109" i="8"/>
  <c r="AF109" i="8"/>
  <c r="AE109" i="8"/>
  <c r="AD109" i="8"/>
  <c r="AC109" i="8"/>
  <c r="AB109" i="8"/>
  <c r="AA109" i="8"/>
  <c r="Z109" i="8"/>
  <c r="Y109" i="8"/>
  <c r="X109" i="8"/>
  <c r="AH108" i="8"/>
  <c r="AG108" i="8"/>
  <c r="AF108" i="8"/>
  <c r="AE108" i="8"/>
  <c r="AD108" i="8"/>
  <c r="AC108" i="8"/>
  <c r="AB108" i="8"/>
  <c r="AA108" i="8"/>
  <c r="Z108" i="8"/>
  <c r="Y108" i="8"/>
  <c r="X108" i="8"/>
  <c r="AH105" i="8"/>
  <c r="AG105" i="8"/>
  <c r="AF105" i="8"/>
  <c r="AE105" i="8"/>
  <c r="AD105" i="8"/>
  <c r="AC105" i="8"/>
  <c r="AB105" i="8"/>
  <c r="AA105" i="8"/>
  <c r="Z105" i="8"/>
  <c r="Y105" i="8"/>
  <c r="X105" i="8"/>
  <c r="AH104" i="8"/>
  <c r="AG104" i="8"/>
  <c r="AF104" i="8"/>
  <c r="AE104" i="8"/>
  <c r="AD104" i="8"/>
  <c r="AC104" i="8"/>
  <c r="AB104" i="8"/>
  <c r="AA104" i="8"/>
  <c r="Z104" i="8"/>
  <c r="Y104" i="8"/>
  <c r="X104" i="8"/>
  <c r="AH103" i="8"/>
  <c r="AG103" i="8"/>
  <c r="AF103" i="8"/>
  <c r="AE103" i="8"/>
  <c r="AD103" i="8"/>
  <c r="AC103" i="8"/>
  <c r="AB103" i="8"/>
  <c r="AA103" i="8"/>
  <c r="Z103" i="8"/>
  <c r="Y103" i="8"/>
  <c r="X103" i="8"/>
  <c r="AH102" i="8"/>
  <c r="AG102" i="8"/>
  <c r="AF102" i="8"/>
  <c r="AE102" i="8"/>
  <c r="AD102" i="8"/>
  <c r="AC102" i="8"/>
  <c r="AB102" i="8"/>
  <c r="AA102" i="8"/>
  <c r="Z102" i="8"/>
  <c r="Y102" i="8"/>
  <c r="X102" i="8"/>
  <c r="AH101" i="8"/>
  <c r="AG101" i="8"/>
  <c r="AF101" i="8"/>
  <c r="AE101" i="8"/>
  <c r="AD101" i="8"/>
  <c r="AC101" i="8"/>
  <c r="AB101" i="8"/>
  <c r="AA101" i="8"/>
  <c r="Z101" i="8"/>
  <c r="Y101" i="8"/>
  <c r="X101" i="8"/>
  <c r="AH100" i="8"/>
  <c r="AG100" i="8"/>
  <c r="AF100" i="8"/>
  <c r="AE100" i="8"/>
  <c r="AD100" i="8"/>
  <c r="AC100" i="8"/>
  <c r="AB100" i="8"/>
  <c r="AA100" i="8"/>
  <c r="Z100" i="8"/>
  <c r="Y100" i="8"/>
  <c r="X100" i="8"/>
  <c r="AH99" i="8"/>
  <c r="AG99" i="8"/>
  <c r="AF99" i="8"/>
  <c r="AE99" i="8"/>
  <c r="AD99" i="8"/>
  <c r="AC99" i="8"/>
  <c r="AB99" i="8"/>
  <c r="AA99" i="8"/>
  <c r="Z99" i="8"/>
  <c r="Y99" i="8"/>
  <c r="X99" i="8"/>
  <c r="AH98" i="8"/>
  <c r="AG98" i="8"/>
  <c r="AF98" i="8"/>
  <c r="AE98" i="8"/>
  <c r="AD98" i="8"/>
  <c r="AC98" i="8"/>
  <c r="AB98" i="8"/>
  <c r="AA98" i="8"/>
  <c r="Z98" i="8"/>
  <c r="Y98" i="8"/>
  <c r="X98" i="8"/>
  <c r="AH97" i="8"/>
  <c r="AG97" i="8"/>
  <c r="AF97" i="8"/>
  <c r="AE97" i="8"/>
  <c r="AD97" i="8"/>
  <c r="AC97" i="8"/>
  <c r="AB97" i="8"/>
  <c r="AA97" i="8"/>
  <c r="Z97" i="8"/>
  <c r="Y97" i="8"/>
  <c r="X97" i="8"/>
  <c r="AH96" i="8"/>
  <c r="AG96" i="8"/>
  <c r="AF96" i="8"/>
  <c r="AE96" i="8"/>
  <c r="AD96" i="8"/>
  <c r="AC96" i="8"/>
  <c r="AB96" i="8"/>
  <c r="AA96" i="8"/>
  <c r="Z96" i="8"/>
  <c r="Y96" i="8"/>
  <c r="X96" i="8"/>
  <c r="AH95" i="8"/>
  <c r="AG95" i="8"/>
  <c r="AF95" i="8"/>
  <c r="AE95" i="8"/>
  <c r="AD95" i="8"/>
  <c r="AC95" i="8"/>
  <c r="AB95" i="8"/>
  <c r="AA95" i="8"/>
  <c r="Z95" i="8"/>
  <c r="Y95" i="8"/>
  <c r="X95" i="8"/>
  <c r="AH94" i="8"/>
  <c r="AG94" i="8"/>
  <c r="AF94" i="8"/>
  <c r="AE94" i="8"/>
  <c r="AD94" i="8"/>
  <c r="AC94" i="8"/>
  <c r="AB94" i="8"/>
  <c r="AA94" i="8"/>
  <c r="Z94" i="8"/>
  <c r="Y94" i="8"/>
  <c r="X94" i="8"/>
  <c r="AH93" i="8"/>
  <c r="AG93" i="8"/>
  <c r="AF93" i="8"/>
  <c r="AE93" i="8"/>
  <c r="AD93" i="8"/>
  <c r="AC93" i="8"/>
  <c r="AB93" i="8"/>
  <c r="AA93" i="8"/>
  <c r="Z93" i="8"/>
  <c r="Z106" i="8" s="1"/>
  <c r="Y93" i="8"/>
  <c r="X93" i="8"/>
  <c r="AH92" i="8"/>
  <c r="AG92" i="8"/>
  <c r="AG106" i="8" s="1"/>
  <c r="AF92" i="8"/>
  <c r="AE92" i="8"/>
  <c r="AD92" i="8"/>
  <c r="AC92" i="8"/>
  <c r="AB92" i="8"/>
  <c r="AA92" i="8"/>
  <c r="Z92" i="8"/>
  <c r="Y92" i="8"/>
  <c r="X92" i="8"/>
  <c r="AH91" i="8"/>
  <c r="AG91" i="8"/>
  <c r="AF91" i="8"/>
  <c r="AE91" i="8"/>
  <c r="AD91" i="8"/>
  <c r="AC91" i="8"/>
  <c r="AB91" i="8"/>
  <c r="AA91" i="8"/>
  <c r="Z91" i="8"/>
  <c r="Y91" i="8"/>
  <c r="X91" i="8"/>
  <c r="AH90" i="8"/>
  <c r="AG90" i="8"/>
  <c r="AF90" i="8"/>
  <c r="AE90" i="8"/>
  <c r="AD90" i="8"/>
  <c r="AC90" i="8"/>
  <c r="AB90" i="8"/>
  <c r="AA90" i="8"/>
  <c r="Z90" i="8"/>
  <c r="Y90" i="8"/>
  <c r="X90" i="8"/>
  <c r="AH88" i="8"/>
  <c r="AG88" i="8"/>
  <c r="AF88" i="8"/>
  <c r="AE88" i="8"/>
  <c r="AD88" i="8"/>
  <c r="AC88" i="8"/>
  <c r="AB88" i="8"/>
  <c r="AA88" i="8"/>
  <c r="Z88" i="8"/>
  <c r="Y88" i="8"/>
  <c r="X88" i="8"/>
  <c r="AH87" i="8"/>
  <c r="AG87" i="8"/>
  <c r="AF87" i="8"/>
  <c r="AE87" i="8"/>
  <c r="AD87" i="8"/>
  <c r="AC87" i="8"/>
  <c r="AB87" i="8"/>
  <c r="AA87" i="8"/>
  <c r="Z87" i="8"/>
  <c r="Y87" i="8"/>
  <c r="X87" i="8"/>
  <c r="AH86" i="8"/>
  <c r="AG86" i="8"/>
  <c r="AF86" i="8"/>
  <c r="AE86" i="8"/>
  <c r="AD86" i="8"/>
  <c r="AC86" i="8"/>
  <c r="AB86" i="8"/>
  <c r="AA86" i="8"/>
  <c r="Z86" i="8"/>
  <c r="Y86" i="8"/>
  <c r="X86" i="8"/>
  <c r="AJ85" i="8"/>
  <c r="AH84" i="8"/>
  <c r="AG84" i="8"/>
  <c r="AF84" i="8"/>
  <c r="AE84" i="8"/>
  <c r="AD84" i="8"/>
  <c r="AC84" i="8"/>
  <c r="AB84" i="8"/>
  <c r="AA84" i="8"/>
  <c r="Z84" i="8"/>
  <c r="Y84" i="8"/>
  <c r="X84" i="8"/>
  <c r="AH83" i="8"/>
  <c r="AG83" i="8"/>
  <c r="AF83" i="8"/>
  <c r="AE83" i="8"/>
  <c r="AD83" i="8"/>
  <c r="AC83" i="8"/>
  <c r="AB83" i="8"/>
  <c r="AA83" i="8"/>
  <c r="Z83" i="8"/>
  <c r="Y83" i="8"/>
  <c r="X83" i="8"/>
  <c r="AH82" i="8"/>
  <c r="AG82" i="8"/>
  <c r="AF82" i="8"/>
  <c r="AE82" i="8"/>
  <c r="AD82" i="8"/>
  <c r="AC82" i="8"/>
  <c r="AB82" i="8"/>
  <c r="AA82" i="8"/>
  <c r="Z82" i="8"/>
  <c r="Y82" i="8"/>
  <c r="X82" i="8"/>
  <c r="AH81" i="8"/>
  <c r="AG81" i="8"/>
  <c r="AF81" i="8"/>
  <c r="AE81" i="8"/>
  <c r="AD81" i="8"/>
  <c r="AC81" i="8"/>
  <c r="AB81" i="8"/>
  <c r="AA81" i="8"/>
  <c r="Z81" i="8"/>
  <c r="Y81" i="8"/>
  <c r="X81" i="8"/>
  <c r="AH79" i="8"/>
  <c r="AG79" i="8"/>
  <c r="AF79" i="8"/>
  <c r="AE79" i="8"/>
  <c r="AD79" i="8"/>
  <c r="AC79" i="8"/>
  <c r="AB79" i="8"/>
  <c r="AA79" i="8"/>
  <c r="Z79" i="8"/>
  <c r="Y79" i="8"/>
  <c r="X79" i="8"/>
  <c r="AH77" i="8"/>
  <c r="AG77" i="8"/>
  <c r="AF77" i="8"/>
  <c r="AE77" i="8"/>
  <c r="AD77" i="8"/>
  <c r="AC77" i="8"/>
  <c r="AB77" i="8"/>
  <c r="AA77" i="8"/>
  <c r="Z77" i="8"/>
  <c r="Y77" i="8"/>
  <c r="X77" i="8"/>
  <c r="AJ76" i="8"/>
  <c r="AH75" i="8"/>
  <c r="AG75" i="8"/>
  <c r="AF75" i="8"/>
  <c r="AE75" i="8"/>
  <c r="AD75" i="8"/>
  <c r="AC75" i="8"/>
  <c r="AB75" i="8"/>
  <c r="AA75" i="8"/>
  <c r="AA78" i="8" s="1"/>
  <c r="Z75" i="8"/>
  <c r="Y75" i="8"/>
  <c r="X75" i="8"/>
  <c r="AH74" i="8"/>
  <c r="AG74" i="8"/>
  <c r="AF74" i="8"/>
  <c r="AE74" i="8"/>
  <c r="AD74" i="8"/>
  <c r="AC74" i="8"/>
  <c r="AB74" i="8"/>
  <c r="AA74" i="8"/>
  <c r="Z74" i="8"/>
  <c r="Y74" i="8"/>
  <c r="X74" i="8"/>
  <c r="AH73" i="8"/>
  <c r="AG73" i="8"/>
  <c r="AF73" i="8"/>
  <c r="AE73" i="8"/>
  <c r="AD73" i="8"/>
  <c r="AC73" i="8"/>
  <c r="AB73" i="8"/>
  <c r="AA73" i="8"/>
  <c r="Z73" i="8"/>
  <c r="Y73" i="8"/>
  <c r="X73" i="8"/>
  <c r="AH71" i="8"/>
  <c r="AG71" i="8"/>
  <c r="AF71" i="8"/>
  <c r="AE71" i="8"/>
  <c r="AD71" i="8"/>
  <c r="AC71" i="8"/>
  <c r="AB71" i="8"/>
  <c r="AA71" i="8"/>
  <c r="Z71" i="8"/>
  <c r="Y71" i="8"/>
  <c r="X71" i="8"/>
  <c r="F70" i="8"/>
  <c r="AH68" i="8"/>
  <c r="AG68" i="8"/>
  <c r="AF68" i="8"/>
  <c r="AE68" i="8"/>
  <c r="AD68" i="8"/>
  <c r="AC68" i="8"/>
  <c r="AB68" i="8"/>
  <c r="AA68" i="8"/>
  <c r="Z68" i="8"/>
  <c r="Y68" i="8"/>
  <c r="X68" i="8"/>
  <c r="AH67" i="8"/>
  <c r="AG67" i="8"/>
  <c r="AF67" i="8"/>
  <c r="AE67" i="8"/>
  <c r="AD67" i="8"/>
  <c r="AC67" i="8"/>
  <c r="AB67" i="8"/>
  <c r="AA67" i="8"/>
  <c r="Z67" i="8"/>
  <c r="Y67" i="8"/>
  <c r="X67" i="8"/>
  <c r="AH65" i="8"/>
  <c r="AG65" i="8"/>
  <c r="AF65" i="8"/>
  <c r="AE65" i="8"/>
  <c r="AD65" i="8"/>
  <c r="AC65" i="8"/>
  <c r="AB65" i="8"/>
  <c r="AA65" i="8"/>
  <c r="Z65" i="8"/>
  <c r="Y65" i="8"/>
  <c r="X65" i="8"/>
  <c r="AH64" i="8"/>
  <c r="AG64" i="8"/>
  <c r="AF64" i="8"/>
  <c r="AE64" i="8"/>
  <c r="AD64" i="8"/>
  <c r="AC64" i="8"/>
  <c r="AB64" i="8"/>
  <c r="AA64" i="8"/>
  <c r="Z64" i="8"/>
  <c r="Y64" i="8"/>
  <c r="X64" i="8"/>
  <c r="AH63" i="8"/>
  <c r="AG63" i="8"/>
  <c r="AF63" i="8"/>
  <c r="AE63" i="8"/>
  <c r="AD63" i="8"/>
  <c r="AC63" i="8"/>
  <c r="AB63" i="8"/>
  <c r="AA63" i="8"/>
  <c r="Z63" i="8"/>
  <c r="Y63" i="8"/>
  <c r="X63" i="8"/>
  <c r="AH62" i="8"/>
  <c r="AG62" i="8"/>
  <c r="AF62" i="8"/>
  <c r="AE62" i="8"/>
  <c r="AD62" i="8"/>
  <c r="AC62" i="8"/>
  <c r="AB62" i="8"/>
  <c r="AA62" i="8"/>
  <c r="Z62" i="8"/>
  <c r="Y62" i="8"/>
  <c r="X62" i="8"/>
  <c r="F60" i="8"/>
  <c r="AH59" i="8"/>
  <c r="AG59" i="8"/>
  <c r="AF59" i="8"/>
  <c r="AE59" i="8"/>
  <c r="AD59" i="8"/>
  <c r="AC59" i="8"/>
  <c r="AB59" i="8"/>
  <c r="AA59" i="8"/>
  <c r="Z59" i="8"/>
  <c r="Y59" i="8"/>
  <c r="X59" i="8"/>
  <c r="AJ58" i="8"/>
  <c r="AH57" i="8"/>
  <c r="AG57" i="8"/>
  <c r="AF57" i="8"/>
  <c r="AE57" i="8"/>
  <c r="AD57" i="8"/>
  <c r="AC57" i="8"/>
  <c r="AB57" i="8"/>
  <c r="AA57" i="8"/>
  <c r="Z57" i="8"/>
  <c r="Y57" i="8"/>
  <c r="X57" i="8"/>
  <c r="AH56" i="8"/>
  <c r="AG56" i="8"/>
  <c r="AF56" i="8"/>
  <c r="AE56" i="8"/>
  <c r="AD56" i="8"/>
  <c r="AC56" i="8"/>
  <c r="AB56" i="8"/>
  <c r="AA56" i="8"/>
  <c r="Z56" i="8"/>
  <c r="Y56" i="8"/>
  <c r="X56" i="8"/>
  <c r="AH55" i="8"/>
  <c r="AG55" i="8"/>
  <c r="AF55" i="8"/>
  <c r="AE55" i="8"/>
  <c r="AD55" i="8"/>
  <c r="AC55" i="8"/>
  <c r="AB55" i="8"/>
  <c r="AA55" i="8"/>
  <c r="Z55" i="8"/>
  <c r="Y55" i="8"/>
  <c r="X55" i="8"/>
  <c r="AJ54" i="8"/>
  <c r="F53" i="8"/>
  <c r="AH51" i="8"/>
  <c r="AG51" i="8"/>
  <c r="AF51" i="8"/>
  <c r="AE51" i="8"/>
  <c r="AD51" i="8"/>
  <c r="AC51" i="8"/>
  <c r="AB51" i="8"/>
  <c r="AA51" i="8"/>
  <c r="Z51" i="8"/>
  <c r="Y51" i="8"/>
  <c r="X51" i="8"/>
  <c r="AH50" i="8"/>
  <c r="AG50" i="8"/>
  <c r="AF50" i="8"/>
  <c r="AE50" i="8"/>
  <c r="AD50" i="8"/>
  <c r="AC50" i="8"/>
  <c r="AB50" i="8"/>
  <c r="AA50" i="8"/>
  <c r="Z50" i="8"/>
  <c r="Y50" i="8"/>
  <c r="X50" i="8"/>
  <c r="AH49" i="8"/>
  <c r="AG49" i="8"/>
  <c r="AF49" i="8"/>
  <c r="AE49" i="8"/>
  <c r="AD49" i="8"/>
  <c r="AC49" i="8"/>
  <c r="AB49" i="8"/>
  <c r="AA49" i="8"/>
  <c r="Z49" i="8"/>
  <c r="Y49" i="8"/>
  <c r="X49" i="8"/>
  <c r="AH48" i="8"/>
  <c r="AH61" i="8" s="1"/>
  <c r="AG48" i="8"/>
  <c r="AF48" i="8"/>
  <c r="AE48" i="8"/>
  <c r="AD48" i="8"/>
  <c r="AC48" i="8"/>
  <c r="AB48" i="8"/>
  <c r="AA48" i="8"/>
  <c r="Z48" i="8"/>
  <c r="Y48" i="8"/>
  <c r="X48" i="8"/>
  <c r="AJ46" i="8"/>
  <c r="F44" i="8"/>
  <c r="AJ43" i="8"/>
  <c r="AJ42" i="8"/>
  <c r="AJ39" i="8"/>
  <c r="AH37" i="8"/>
  <c r="AG37" i="8"/>
  <c r="AF37" i="8"/>
  <c r="AF47" i="8" s="1"/>
  <c r="AE37" i="8"/>
  <c r="AD37" i="8"/>
  <c r="AC37" i="8"/>
  <c r="AB37" i="8"/>
  <c r="AB47" i="8" s="1"/>
  <c r="AA37" i="8"/>
  <c r="AA47" i="8"/>
  <c r="Z37" i="8"/>
  <c r="Z47" i="8" s="1"/>
  <c r="Y37" i="8"/>
  <c r="X37" i="8"/>
  <c r="AH35" i="8"/>
  <c r="AG35" i="8"/>
  <c r="AF35" i="8"/>
  <c r="AE35" i="8"/>
  <c r="AD35" i="8"/>
  <c r="AC35" i="8"/>
  <c r="AB35" i="8"/>
  <c r="AA35" i="8"/>
  <c r="Z35" i="8"/>
  <c r="Y35" i="8"/>
  <c r="X35" i="8"/>
  <c r="AH34" i="8"/>
  <c r="AG34" i="8"/>
  <c r="AF34" i="8"/>
  <c r="AE34" i="8"/>
  <c r="AD34" i="8"/>
  <c r="AC34" i="8"/>
  <c r="AB34" i="8"/>
  <c r="AA34" i="8"/>
  <c r="Z34" i="8"/>
  <c r="Y34" i="8"/>
  <c r="X34" i="8"/>
  <c r="AH33" i="8"/>
  <c r="AG33" i="8"/>
  <c r="AF33" i="8"/>
  <c r="AE33" i="8"/>
  <c r="AD33" i="8"/>
  <c r="AC33" i="8"/>
  <c r="AB33" i="8"/>
  <c r="AA33" i="8"/>
  <c r="Z33" i="8"/>
  <c r="F33" i="8" s="1"/>
  <c r="Y33" i="8"/>
  <c r="X33" i="8"/>
  <c r="AH32" i="8"/>
  <c r="AG32" i="8"/>
  <c r="AF32" i="8"/>
  <c r="AE32" i="8"/>
  <c r="AD32" i="8"/>
  <c r="AC32" i="8"/>
  <c r="AB32" i="8"/>
  <c r="AA32" i="8"/>
  <c r="Z32" i="8"/>
  <c r="Y32" i="8"/>
  <c r="X32" i="8"/>
  <c r="AH31" i="8"/>
  <c r="AG31" i="8"/>
  <c r="AF31" i="8"/>
  <c r="AE31" i="8"/>
  <c r="AD31" i="8"/>
  <c r="AC31" i="8"/>
  <c r="AB31" i="8"/>
  <c r="AA31" i="8"/>
  <c r="Z31" i="8"/>
  <c r="Y31" i="8"/>
  <c r="X31" i="8"/>
  <c r="AH30" i="8"/>
  <c r="AG30" i="8"/>
  <c r="AF30" i="8"/>
  <c r="AE30" i="8"/>
  <c r="AD30" i="8"/>
  <c r="AC30" i="8"/>
  <c r="AB30" i="8"/>
  <c r="AA30" i="8"/>
  <c r="Z30" i="8"/>
  <c r="Y30" i="8"/>
  <c r="X30" i="8"/>
  <c r="AH29" i="8"/>
  <c r="AG29" i="8"/>
  <c r="AF29" i="8"/>
  <c r="AE29" i="8"/>
  <c r="AD29" i="8"/>
  <c r="AC29" i="8"/>
  <c r="AB29" i="8"/>
  <c r="AA29" i="8"/>
  <c r="Z29" i="8"/>
  <c r="Y29" i="8"/>
  <c r="X29" i="8"/>
  <c r="AH28" i="8"/>
  <c r="AG28" i="8"/>
  <c r="AF28" i="8"/>
  <c r="AE28" i="8"/>
  <c r="AD28" i="8"/>
  <c r="AC28" i="8"/>
  <c r="AB28" i="8"/>
  <c r="AA28" i="8"/>
  <c r="Z28" i="8"/>
  <c r="Y28" i="8"/>
  <c r="X28" i="8"/>
  <c r="AH27" i="8"/>
  <c r="AG27" i="8"/>
  <c r="AF27" i="8"/>
  <c r="AE27" i="8"/>
  <c r="AD27" i="8"/>
  <c r="AC27" i="8"/>
  <c r="AB27" i="8"/>
  <c r="AA27" i="8"/>
  <c r="Z27" i="8"/>
  <c r="Y27" i="8"/>
  <c r="X27" i="8"/>
  <c r="AH26" i="8"/>
  <c r="AG26" i="8"/>
  <c r="AF26" i="8"/>
  <c r="AE26" i="8"/>
  <c r="AD26" i="8"/>
  <c r="AC26" i="8"/>
  <c r="AB26" i="8"/>
  <c r="AA26" i="8"/>
  <c r="Z26" i="8"/>
  <c r="Y26" i="8"/>
  <c r="X26" i="8"/>
  <c r="X13" i="8"/>
  <c r="Y13" i="8"/>
  <c r="Z13" i="8"/>
  <c r="AA13" i="8"/>
  <c r="AB13" i="8"/>
  <c r="AC13" i="8"/>
  <c r="AD13" i="8"/>
  <c r="AE13" i="8"/>
  <c r="AF13" i="8"/>
  <c r="AG13" i="8"/>
  <c r="AH13" i="8"/>
  <c r="X14" i="8"/>
  <c r="Y14" i="8"/>
  <c r="Z14" i="8"/>
  <c r="AA14" i="8"/>
  <c r="AB14" i="8"/>
  <c r="AC14" i="8"/>
  <c r="AD14" i="8"/>
  <c r="AE14" i="8"/>
  <c r="AF14" i="8"/>
  <c r="AG14" i="8"/>
  <c r="AH14" i="8"/>
  <c r="X15" i="8"/>
  <c r="Y15" i="8"/>
  <c r="Z15" i="8"/>
  <c r="AA15" i="8"/>
  <c r="AB15" i="8"/>
  <c r="AC15" i="8"/>
  <c r="AD15" i="8"/>
  <c r="AE15" i="8"/>
  <c r="AF15" i="8"/>
  <c r="AG15" i="8"/>
  <c r="AH15" i="8"/>
  <c r="X16" i="8"/>
  <c r="Y16" i="8"/>
  <c r="Z16" i="8"/>
  <c r="AA16" i="8"/>
  <c r="AB16" i="8"/>
  <c r="AC16" i="8"/>
  <c r="AD16" i="8"/>
  <c r="AE16" i="8"/>
  <c r="AF16" i="8"/>
  <c r="AG16" i="8"/>
  <c r="AH16" i="8"/>
  <c r="X17" i="8"/>
  <c r="Y17" i="8"/>
  <c r="Z17" i="8"/>
  <c r="AA17" i="8"/>
  <c r="AB17" i="8"/>
  <c r="AC17" i="8"/>
  <c r="AD17" i="8"/>
  <c r="AE17" i="8"/>
  <c r="AF17" i="8"/>
  <c r="AG17" i="8"/>
  <c r="AH17" i="8"/>
  <c r="AJ18" i="8"/>
  <c r="X22" i="8"/>
  <c r="Y22" i="8"/>
  <c r="Z22" i="8"/>
  <c r="AA22" i="8"/>
  <c r="AB22" i="8"/>
  <c r="AC22" i="8"/>
  <c r="AD22" i="8"/>
  <c r="AE22" i="8"/>
  <c r="AF22" i="8"/>
  <c r="AG22" i="8"/>
  <c r="AH22" i="8"/>
  <c r="X23" i="8"/>
  <c r="Y23" i="8"/>
  <c r="Z23" i="8"/>
  <c r="AA23" i="8"/>
  <c r="AB23" i="8"/>
  <c r="AC23" i="8"/>
  <c r="AD23" i="8"/>
  <c r="AE23" i="8"/>
  <c r="AF23" i="8"/>
  <c r="AG23" i="8"/>
  <c r="AH23" i="8"/>
  <c r="AH12" i="8"/>
  <c r="AG12" i="8"/>
  <c r="AF12" i="8"/>
  <c r="AE12" i="8"/>
  <c r="AD12" i="8"/>
  <c r="AC12" i="8"/>
  <c r="AB12" i="8"/>
  <c r="AA12" i="8"/>
  <c r="Z12" i="8"/>
  <c r="Y12" i="8"/>
  <c r="X12" i="8"/>
  <c r="U145" i="8"/>
  <c r="T145" i="8"/>
  <c r="S145" i="8"/>
  <c r="R145" i="8"/>
  <c r="Q145" i="8"/>
  <c r="P145" i="8"/>
  <c r="O145" i="8"/>
  <c r="N145" i="8"/>
  <c r="M145" i="8"/>
  <c r="L145" i="8"/>
  <c r="K145" i="8"/>
  <c r="U144" i="8"/>
  <c r="T144" i="8"/>
  <c r="S144" i="8"/>
  <c r="R144" i="8"/>
  <c r="Q144" i="8"/>
  <c r="P144" i="8"/>
  <c r="O144" i="8"/>
  <c r="N144" i="8"/>
  <c r="M144" i="8"/>
  <c r="L144" i="8"/>
  <c r="K144" i="8"/>
  <c r="U143" i="8"/>
  <c r="T143" i="8"/>
  <c r="S143" i="8"/>
  <c r="R143" i="8"/>
  <c r="Q143" i="8"/>
  <c r="P143" i="8"/>
  <c r="O143" i="8"/>
  <c r="N143" i="8"/>
  <c r="M143" i="8"/>
  <c r="L143" i="8"/>
  <c r="K143" i="8"/>
  <c r="U142" i="8"/>
  <c r="T142" i="8"/>
  <c r="S142" i="8"/>
  <c r="R142" i="8"/>
  <c r="Q142" i="8"/>
  <c r="P142" i="8"/>
  <c r="O142" i="8"/>
  <c r="N142" i="8"/>
  <c r="M142" i="8"/>
  <c r="L142" i="8"/>
  <c r="K142" i="8"/>
  <c r="U141" i="8"/>
  <c r="T141" i="8"/>
  <c r="S141" i="8"/>
  <c r="R141" i="8"/>
  <c r="Q141" i="8"/>
  <c r="P141" i="8"/>
  <c r="O141" i="8"/>
  <c r="N141" i="8"/>
  <c r="M141" i="8"/>
  <c r="L141" i="8"/>
  <c r="K141" i="8"/>
  <c r="U140" i="8"/>
  <c r="T140" i="8"/>
  <c r="S140" i="8"/>
  <c r="R140" i="8"/>
  <c r="Q140" i="8"/>
  <c r="P140" i="8"/>
  <c r="O140" i="8"/>
  <c r="N140" i="8"/>
  <c r="M140" i="8"/>
  <c r="L140" i="8"/>
  <c r="K140" i="8"/>
  <c r="U139" i="8"/>
  <c r="T139" i="8"/>
  <c r="S139" i="8"/>
  <c r="R139" i="8"/>
  <c r="Q139" i="8"/>
  <c r="P139" i="8"/>
  <c r="O139" i="8"/>
  <c r="N139" i="8"/>
  <c r="M139" i="8"/>
  <c r="L139" i="8"/>
  <c r="K139" i="8"/>
  <c r="W136" i="8"/>
  <c r="U135" i="8"/>
  <c r="T135" i="8"/>
  <c r="S135" i="8"/>
  <c r="R135" i="8"/>
  <c r="Q135" i="8"/>
  <c r="P135" i="8"/>
  <c r="O135" i="8"/>
  <c r="N135" i="8"/>
  <c r="M135" i="8"/>
  <c r="L135" i="8"/>
  <c r="K135" i="8"/>
  <c r="U134" i="8"/>
  <c r="U138" i="8" s="1"/>
  <c r="T134" i="8"/>
  <c r="S134" i="8"/>
  <c r="R134" i="8"/>
  <c r="Q134" i="8"/>
  <c r="P134" i="8"/>
  <c r="O134" i="8"/>
  <c r="N134" i="8"/>
  <c r="M134" i="8"/>
  <c r="L134" i="8"/>
  <c r="K134" i="8"/>
  <c r="U131" i="8"/>
  <c r="T131" i="8"/>
  <c r="S131" i="8"/>
  <c r="R131" i="8"/>
  <c r="Q131" i="8"/>
  <c r="P131" i="8"/>
  <c r="O131" i="8"/>
  <c r="N131" i="8"/>
  <c r="M131" i="8"/>
  <c r="L131" i="8"/>
  <c r="K131" i="8"/>
  <c r="U130" i="8"/>
  <c r="T130" i="8"/>
  <c r="S130" i="8"/>
  <c r="R130" i="8"/>
  <c r="Q130" i="8"/>
  <c r="P130" i="8"/>
  <c r="O130" i="8"/>
  <c r="N130" i="8"/>
  <c r="M130" i="8"/>
  <c r="L130" i="8"/>
  <c r="K130" i="8"/>
  <c r="U129" i="8"/>
  <c r="T129" i="8"/>
  <c r="S129" i="8"/>
  <c r="R129" i="8"/>
  <c r="Q129" i="8"/>
  <c r="P129" i="8"/>
  <c r="O129" i="8"/>
  <c r="N129" i="8"/>
  <c r="M129" i="8"/>
  <c r="L129" i="8"/>
  <c r="K129" i="8"/>
  <c r="U128" i="8"/>
  <c r="T128" i="8"/>
  <c r="S128" i="8"/>
  <c r="R128" i="8"/>
  <c r="Q128" i="8"/>
  <c r="P128" i="8"/>
  <c r="O128" i="8"/>
  <c r="N128" i="8"/>
  <c r="M128" i="8"/>
  <c r="L128" i="8"/>
  <c r="K128" i="8"/>
  <c r="U127" i="8"/>
  <c r="T127" i="8"/>
  <c r="S127" i="8"/>
  <c r="R127" i="8"/>
  <c r="Q127" i="8"/>
  <c r="P127" i="8"/>
  <c r="O127" i="8"/>
  <c r="N127" i="8"/>
  <c r="M127" i="8"/>
  <c r="L127" i="8"/>
  <c r="K127" i="8"/>
  <c r="U126" i="8"/>
  <c r="T126" i="8"/>
  <c r="S126" i="8"/>
  <c r="R126" i="8"/>
  <c r="Q126" i="8"/>
  <c r="P126" i="8"/>
  <c r="O126" i="8"/>
  <c r="N126" i="8"/>
  <c r="M126" i="8"/>
  <c r="L126" i="8"/>
  <c r="K126" i="8"/>
  <c r="U125" i="8"/>
  <c r="T125" i="8"/>
  <c r="S125" i="8"/>
  <c r="R125" i="8"/>
  <c r="Q125" i="8"/>
  <c r="P125" i="8"/>
  <c r="O125" i="8"/>
  <c r="N125" i="8"/>
  <c r="M125" i="8"/>
  <c r="L125" i="8"/>
  <c r="K125" i="8"/>
  <c r="U124" i="8"/>
  <c r="T124" i="8"/>
  <c r="S124" i="8"/>
  <c r="R124" i="8"/>
  <c r="Q124" i="8"/>
  <c r="P124" i="8"/>
  <c r="O124" i="8"/>
  <c r="N124" i="8"/>
  <c r="M124" i="8"/>
  <c r="L124" i="8"/>
  <c r="K124" i="8"/>
  <c r="U123" i="8"/>
  <c r="T123" i="8"/>
  <c r="S123" i="8"/>
  <c r="R123" i="8"/>
  <c r="Q123" i="8"/>
  <c r="P123" i="8"/>
  <c r="O123" i="8"/>
  <c r="N123" i="8"/>
  <c r="M123" i="8"/>
  <c r="L123" i="8"/>
  <c r="K123" i="8"/>
  <c r="U122" i="8"/>
  <c r="T122" i="8"/>
  <c r="S122" i="8"/>
  <c r="R122" i="8"/>
  <c r="Q122" i="8"/>
  <c r="P122" i="8"/>
  <c r="O122" i="8"/>
  <c r="N122" i="8"/>
  <c r="M122" i="8"/>
  <c r="L122" i="8"/>
  <c r="K122" i="8"/>
  <c r="U121" i="8"/>
  <c r="T121" i="8"/>
  <c r="S121" i="8"/>
  <c r="R121" i="8"/>
  <c r="Q121" i="8"/>
  <c r="P121" i="8"/>
  <c r="O121" i="8"/>
  <c r="N121" i="8"/>
  <c r="M121" i="8"/>
  <c r="L121" i="8"/>
  <c r="K121" i="8"/>
  <c r="U120" i="8"/>
  <c r="T120" i="8"/>
  <c r="S120" i="8"/>
  <c r="R120" i="8"/>
  <c r="Q120" i="8"/>
  <c r="P120" i="8"/>
  <c r="O120" i="8"/>
  <c r="N120" i="8"/>
  <c r="M120" i="8"/>
  <c r="L120" i="8"/>
  <c r="K120" i="8"/>
  <c r="U118" i="8"/>
  <c r="T118" i="8"/>
  <c r="S118" i="8"/>
  <c r="R118" i="8"/>
  <c r="Q118" i="8"/>
  <c r="P118" i="8"/>
  <c r="O118" i="8"/>
  <c r="N118" i="8"/>
  <c r="M118" i="8"/>
  <c r="L118" i="8"/>
  <c r="K118" i="8"/>
  <c r="U117" i="8"/>
  <c r="T117" i="8"/>
  <c r="S117" i="8"/>
  <c r="R117" i="8"/>
  <c r="Q117" i="8"/>
  <c r="P117" i="8"/>
  <c r="O117" i="8"/>
  <c r="N117" i="8"/>
  <c r="M117" i="8"/>
  <c r="L117" i="8"/>
  <c r="K117" i="8"/>
  <c r="U115" i="8"/>
  <c r="T115" i="8"/>
  <c r="S115" i="8"/>
  <c r="R115" i="8"/>
  <c r="Q115" i="8"/>
  <c r="P115" i="8"/>
  <c r="O115" i="8"/>
  <c r="N115" i="8"/>
  <c r="M115" i="8"/>
  <c r="L115" i="8"/>
  <c r="K115" i="8"/>
  <c r="U114" i="8"/>
  <c r="T114" i="8"/>
  <c r="S114" i="8"/>
  <c r="R114" i="8"/>
  <c r="Q114" i="8"/>
  <c r="P114" i="8"/>
  <c r="O114" i="8"/>
  <c r="N114" i="8"/>
  <c r="M114" i="8"/>
  <c r="L114" i="8"/>
  <c r="K114" i="8"/>
  <c r="U113" i="8"/>
  <c r="T113" i="8"/>
  <c r="S113" i="8"/>
  <c r="R113" i="8"/>
  <c r="Q113" i="8"/>
  <c r="P113" i="8"/>
  <c r="O113" i="8"/>
  <c r="N113" i="8"/>
  <c r="M113" i="8"/>
  <c r="L113" i="8"/>
  <c r="K113" i="8"/>
  <c r="U112" i="8"/>
  <c r="T112" i="8"/>
  <c r="S112" i="8"/>
  <c r="R112" i="8"/>
  <c r="Q112" i="8"/>
  <c r="P112" i="8"/>
  <c r="O112" i="8"/>
  <c r="N112" i="8"/>
  <c r="M112" i="8"/>
  <c r="L112" i="8"/>
  <c r="K112" i="8"/>
  <c r="U111" i="8"/>
  <c r="T111" i="8"/>
  <c r="S111" i="8"/>
  <c r="R111" i="8"/>
  <c r="Q111" i="8"/>
  <c r="P111" i="8"/>
  <c r="O111" i="8"/>
  <c r="N111" i="8"/>
  <c r="M111" i="8"/>
  <c r="L111" i="8"/>
  <c r="K111" i="8"/>
  <c r="U110" i="8"/>
  <c r="T110" i="8"/>
  <c r="S110" i="8"/>
  <c r="R110" i="8"/>
  <c r="Q110" i="8"/>
  <c r="P110" i="8"/>
  <c r="O110" i="8"/>
  <c r="N110" i="8"/>
  <c r="M110" i="8"/>
  <c r="L110" i="8"/>
  <c r="K110" i="8"/>
  <c r="U109" i="8"/>
  <c r="T109" i="8"/>
  <c r="S109" i="8"/>
  <c r="R109" i="8"/>
  <c r="Q109" i="8"/>
  <c r="P109" i="8"/>
  <c r="O109" i="8"/>
  <c r="N109" i="8"/>
  <c r="M109" i="8"/>
  <c r="L109" i="8"/>
  <c r="K109" i="8"/>
  <c r="U108" i="8"/>
  <c r="T108" i="8"/>
  <c r="S108" i="8"/>
  <c r="R108" i="8"/>
  <c r="Q108" i="8"/>
  <c r="P108" i="8"/>
  <c r="O108" i="8"/>
  <c r="N108" i="8"/>
  <c r="M108" i="8"/>
  <c r="L108" i="8"/>
  <c r="K108" i="8"/>
  <c r="U105" i="8"/>
  <c r="T105" i="8"/>
  <c r="S105" i="8"/>
  <c r="R105" i="8"/>
  <c r="Q105" i="8"/>
  <c r="P105" i="8"/>
  <c r="O105" i="8"/>
  <c r="N105" i="8"/>
  <c r="M105" i="8"/>
  <c r="L105" i="8"/>
  <c r="K105" i="8"/>
  <c r="U104" i="8"/>
  <c r="T104" i="8"/>
  <c r="S104" i="8"/>
  <c r="R104" i="8"/>
  <c r="Q104" i="8"/>
  <c r="P104" i="8"/>
  <c r="O104" i="8"/>
  <c r="N104" i="8"/>
  <c r="M104" i="8"/>
  <c r="L104" i="8"/>
  <c r="K104" i="8"/>
  <c r="F104" i="8" s="1"/>
  <c r="U103" i="8"/>
  <c r="T103" i="8"/>
  <c r="S103" i="8"/>
  <c r="R103" i="8"/>
  <c r="Q103" i="8"/>
  <c r="P103" i="8"/>
  <c r="O103" i="8"/>
  <c r="N103" i="8"/>
  <c r="M103" i="8"/>
  <c r="L103" i="8"/>
  <c r="K103" i="8"/>
  <c r="U102" i="8"/>
  <c r="T102" i="8"/>
  <c r="S102" i="8"/>
  <c r="R102" i="8"/>
  <c r="Q102" i="8"/>
  <c r="P102" i="8"/>
  <c r="O102" i="8"/>
  <c r="N102" i="8"/>
  <c r="M102" i="8"/>
  <c r="L102" i="8"/>
  <c r="K102" i="8"/>
  <c r="U101" i="8"/>
  <c r="T101" i="8"/>
  <c r="S101" i="8"/>
  <c r="R101" i="8"/>
  <c r="Q101" i="8"/>
  <c r="P101" i="8"/>
  <c r="O101" i="8"/>
  <c r="N101" i="8"/>
  <c r="M101" i="8"/>
  <c r="L101" i="8"/>
  <c r="K101" i="8"/>
  <c r="U100" i="8"/>
  <c r="T100" i="8"/>
  <c r="S100" i="8"/>
  <c r="R100" i="8"/>
  <c r="Q100" i="8"/>
  <c r="P100" i="8"/>
  <c r="O100" i="8"/>
  <c r="N100" i="8"/>
  <c r="M100" i="8"/>
  <c r="L100" i="8"/>
  <c r="K100" i="8"/>
  <c r="U99" i="8"/>
  <c r="T99" i="8"/>
  <c r="S99" i="8"/>
  <c r="R99" i="8"/>
  <c r="Q99" i="8"/>
  <c r="P99" i="8"/>
  <c r="O99" i="8"/>
  <c r="N99" i="8"/>
  <c r="M99" i="8"/>
  <c r="L99" i="8"/>
  <c r="K99" i="8"/>
  <c r="U98" i="8"/>
  <c r="T98" i="8"/>
  <c r="S98" i="8"/>
  <c r="R98" i="8"/>
  <c r="Q98" i="8"/>
  <c r="P98" i="8"/>
  <c r="O98" i="8"/>
  <c r="N98" i="8"/>
  <c r="M98" i="8"/>
  <c r="L98" i="8"/>
  <c r="K98" i="8"/>
  <c r="U97" i="8"/>
  <c r="T97" i="8"/>
  <c r="S97" i="8"/>
  <c r="R97" i="8"/>
  <c r="Q97" i="8"/>
  <c r="P97" i="8"/>
  <c r="O97" i="8"/>
  <c r="N97" i="8"/>
  <c r="M97" i="8"/>
  <c r="L97" i="8"/>
  <c r="K97" i="8"/>
  <c r="U96" i="8"/>
  <c r="T96" i="8"/>
  <c r="S96" i="8"/>
  <c r="R96" i="8"/>
  <c r="Q96" i="8"/>
  <c r="P96" i="8"/>
  <c r="O96" i="8"/>
  <c r="N96" i="8"/>
  <c r="M96" i="8"/>
  <c r="L96" i="8"/>
  <c r="K96" i="8"/>
  <c r="U95" i="8"/>
  <c r="T95" i="8"/>
  <c r="S95" i="8"/>
  <c r="R95" i="8"/>
  <c r="Q95" i="8"/>
  <c r="P95" i="8"/>
  <c r="O95" i="8"/>
  <c r="N95" i="8"/>
  <c r="M95" i="8"/>
  <c r="L95" i="8"/>
  <c r="K95" i="8"/>
  <c r="U94" i="8"/>
  <c r="T94" i="8"/>
  <c r="S94" i="8"/>
  <c r="R94" i="8"/>
  <c r="Q94" i="8"/>
  <c r="P94" i="8"/>
  <c r="O94" i="8"/>
  <c r="N94" i="8"/>
  <c r="M94" i="8"/>
  <c r="L94" i="8"/>
  <c r="K94" i="8"/>
  <c r="U93" i="8"/>
  <c r="T93" i="8"/>
  <c r="S93" i="8"/>
  <c r="R93" i="8"/>
  <c r="Q93" i="8"/>
  <c r="P93" i="8"/>
  <c r="O93" i="8"/>
  <c r="N93" i="8"/>
  <c r="M93" i="8"/>
  <c r="L93" i="8"/>
  <c r="K93" i="8"/>
  <c r="T92" i="8"/>
  <c r="S92" i="8"/>
  <c r="R92" i="8"/>
  <c r="Q92" i="8"/>
  <c r="P92" i="8"/>
  <c r="O92" i="8"/>
  <c r="N92" i="8"/>
  <c r="M92" i="8"/>
  <c r="L92" i="8"/>
  <c r="K92" i="8"/>
  <c r="U91" i="8"/>
  <c r="T91" i="8"/>
  <c r="S91" i="8"/>
  <c r="R91" i="8"/>
  <c r="Q91" i="8"/>
  <c r="P91" i="8"/>
  <c r="O91" i="8"/>
  <c r="N91" i="8"/>
  <c r="M91" i="8"/>
  <c r="L91" i="8"/>
  <c r="K91" i="8"/>
  <c r="U90" i="8"/>
  <c r="T90" i="8"/>
  <c r="S90" i="8"/>
  <c r="R90" i="8"/>
  <c r="Q90" i="8"/>
  <c r="P90" i="8"/>
  <c r="O90" i="8"/>
  <c r="O106" i="8"/>
  <c r="N90" i="8"/>
  <c r="M90" i="8"/>
  <c r="L90" i="8"/>
  <c r="K90" i="8"/>
  <c r="U88" i="8"/>
  <c r="T88" i="8"/>
  <c r="S88" i="8"/>
  <c r="R88" i="8"/>
  <c r="Q88" i="8"/>
  <c r="P88" i="8"/>
  <c r="O88" i="8"/>
  <c r="N88" i="8"/>
  <c r="M88" i="8"/>
  <c r="L88" i="8"/>
  <c r="K88" i="8"/>
  <c r="U87" i="8"/>
  <c r="T87" i="8"/>
  <c r="S87" i="8"/>
  <c r="R87" i="8"/>
  <c r="Q87" i="8"/>
  <c r="P87" i="8"/>
  <c r="O87" i="8"/>
  <c r="N87" i="8"/>
  <c r="M87" i="8"/>
  <c r="L87" i="8"/>
  <c r="K87" i="8"/>
  <c r="U86" i="8"/>
  <c r="T86" i="8"/>
  <c r="S86" i="8"/>
  <c r="R86" i="8"/>
  <c r="Q86" i="8"/>
  <c r="P86" i="8"/>
  <c r="O86" i="8"/>
  <c r="N86" i="8"/>
  <c r="M86" i="8"/>
  <c r="L86" i="8"/>
  <c r="K86" i="8"/>
  <c r="U85" i="8"/>
  <c r="T85" i="8"/>
  <c r="S85" i="8"/>
  <c r="R85" i="8"/>
  <c r="Q85" i="8"/>
  <c r="P85" i="8"/>
  <c r="O85" i="8"/>
  <c r="N85" i="8"/>
  <c r="M85" i="8"/>
  <c r="L85" i="8"/>
  <c r="K85" i="8"/>
  <c r="U84" i="8"/>
  <c r="T84" i="8"/>
  <c r="S84" i="8"/>
  <c r="R84" i="8"/>
  <c r="Q84" i="8"/>
  <c r="P84" i="8"/>
  <c r="O84" i="8"/>
  <c r="N84" i="8"/>
  <c r="M84" i="8"/>
  <c r="L84" i="8"/>
  <c r="K84" i="8"/>
  <c r="U83" i="8"/>
  <c r="T83" i="8"/>
  <c r="S83" i="8"/>
  <c r="R83" i="8"/>
  <c r="Q83" i="8"/>
  <c r="P83" i="8"/>
  <c r="O83" i="8"/>
  <c r="N83" i="8"/>
  <c r="M83" i="8"/>
  <c r="L83" i="8"/>
  <c r="K83" i="8"/>
  <c r="U82" i="8"/>
  <c r="T82" i="8"/>
  <c r="S82" i="8"/>
  <c r="R82" i="8"/>
  <c r="Q82" i="8"/>
  <c r="P82" i="8"/>
  <c r="O82" i="8"/>
  <c r="N82" i="8"/>
  <c r="M82" i="8"/>
  <c r="L82" i="8"/>
  <c r="K82" i="8"/>
  <c r="U81" i="8"/>
  <c r="T81" i="8"/>
  <c r="S81" i="8"/>
  <c r="R81" i="8"/>
  <c r="Q81" i="8"/>
  <c r="P81" i="8"/>
  <c r="O81" i="8"/>
  <c r="N81" i="8"/>
  <c r="M81" i="8"/>
  <c r="L81" i="8"/>
  <c r="K81" i="8"/>
  <c r="U80" i="8"/>
  <c r="T80" i="8"/>
  <c r="S80" i="8"/>
  <c r="R80" i="8"/>
  <c r="Q80" i="8"/>
  <c r="P80" i="8"/>
  <c r="O80" i="8"/>
  <c r="N80" i="8"/>
  <c r="M80" i="8"/>
  <c r="L80" i="8"/>
  <c r="K80" i="8"/>
  <c r="U79" i="8"/>
  <c r="T79" i="8"/>
  <c r="S79" i="8"/>
  <c r="R79" i="8"/>
  <c r="Q79" i="8"/>
  <c r="P79" i="8"/>
  <c r="O79" i="8"/>
  <c r="N79" i="8"/>
  <c r="M79" i="8"/>
  <c r="L79" i="8"/>
  <c r="K79" i="8"/>
  <c r="U76" i="8"/>
  <c r="T76" i="8"/>
  <c r="S76" i="8"/>
  <c r="R76" i="8"/>
  <c r="Q76" i="8"/>
  <c r="P76" i="8"/>
  <c r="O76" i="8"/>
  <c r="N76" i="8"/>
  <c r="M76" i="8"/>
  <c r="L76" i="8"/>
  <c r="K76" i="8"/>
  <c r="U75" i="8"/>
  <c r="T75" i="8"/>
  <c r="S75" i="8"/>
  <c r="R75" i="8"/>
  <c r="Q75" i="8"/>
  <c r="P75" i="8"/>
  <c r="O75" i="8"/>
  <c r="N75" i="8"/>
  <c r="M75" i="8"/>
  <c r="L75" i="8"/>
  <c r="K75" i="8"/>
  <c r="U74" i="8"/>
  <c r="T74" i="8"/>
  <c r="S74" i="8"/>
  <c r="R74" i="8"/>
  <c r="Q74" i="8"/>
  <c r="P74" i="8"/>
  <c r="O74" i="8"/>
  <c r="N74" i="8"/>
  <c r="M74" i="8"/>
  <c r="L74" i="8"/>
  <c r="K74" i="8"/>
  <c r="U73" i="8"/>
  <c r="T73" i="8"/>
  <c r="S73" i="8"/>
  <c r="R73" i="8"/>
  <c r="Q73" i="8"/>
  <c r="P73" i="8"/>
  <c r="O73" i="8"/>
  <c r="N73" i="8"/>
  <c r="M73" i="8"/>
  <c r="L73" i="8"/>
  <c r="K73" i="8"/>
  <c r="U71" i="8"/>
  <c r="T71" i="8"/>
  <c r="S71" i="8"/>
  <c r="R71" i="8"/>
  <c r="Q71" i="8"/>
  <c r="P71" i="8"/>
  <c r="O71" i="8"/>
  <c r="N71" i="8"/>
  <c r="M71" i="8"/>
  <c r="L71" i="8"/>
  <c r="K71" i="8"/>
  <c r="U69" i="8"/>
  <c r="T69" i="8"/>
  <c r="S69" i="8"/>
  <c r="R69" i="8"/>
  <c r="Q69" i="8"/>
  <c r="P69" i="8"/>
  <c r="O69" i="8"/>
  <c r="N69" i="8"/>
  <c r="M69" i="8"/>
  <c r="L69" i="8"/>
  <c r="K69" i="8"/>
  <c r="U67" i="8"/>
  <c r="T67" i="8"/>
  <c r="S67" i="8"/>
  <c r="R67" i="8"/>
  <c r="Q67" i="8"/>
  <c r="P67" i="8"/>
  <c r="O67" i="8"/>
  <c r="N67" i="8"/>
  <c r="M67" i="8"/>
  <c r="L67" i="8"/>
  <c r="K67" i="8"/>
  <c r="U66" i="8"/>
  <c r="T66" i="8"/>
  <c r="S66" i="8"/>
  <c r="R66" i="8"/>
  <c r="Q66" i="8"/>
  <c r="P66" i="8"/>
  <c r="O66" i="8"/>
  <c r="N66" i="8"/>
  <c r="M66" i="8"/>
  <c r="L66" i="8"/>
  <c r="K66" i="8"/>
  <c r="U65" i="8"/>
  <c r="T65" i="8"/>
  <c r="S65" i="8"/>
  <c r="R65" i="8"/>
  <c r="Q65" i="8"/>
  <c r="P65" i="8"/>
  <c r="O65" i="8"/>
  <c r="N65" i="8"/>
  <c r="M65" i="8"/>
  <c r="L65" i="8"/>
  <c r="K65" i="8"/>
  <c r="U64" i="8"/>
  <c r="T64" i="8"/>
  <c r="S64" i="8"/>
  <c r="R64" i="8"/>
  <c r="Q64" i="8"/>
  <c r="P64" i="8"/>
  <c r="O64" i="8"/>
  <c r="N64" i="8"/>
  <c r="M64" i="8"/>
  <c r="L64" i="8"/>
  <c r="K64" i="8"/>
  <c r="U63" i="8"/>
  <c r="T63" i="8"/>
  <c r="S63" i="8"/>
  <c r="R63" i="8"/>
  <c r="Q63" i="8"/>
  <c r="P63" i="8"/>
  <c r="O63" i="8"/>
  <c r="N63" i="8"/>
  <c r="M63" i="8"/>
  <c r="L63" i="8"/>
  <c r="K63" i="8"/>
  <c r="U62" i="8"/>
  <c r="T62" i="8"/>
  <c r="S62" i="8"/>
  <c r="R62" i="8"/>
  <c r="Q62" i="8"/>
  <c r="P62" i="8"/>
  <c r="O62" i="8"/>
  <c r="N62" i="8"/>
  <c r="M62" i="8"/>
  <c r="L62" i="8"/>
  <c r="K62" i="8"/>
  <c r="U59" i="8"/>
  <c r="T59" i="8"/>
  <c r="S59" i="8"/>
  <c r="R59" i="8"/>
  <c r="Q59" i="8"/>
  <c r="P59" i="8"/>
  <c r="O59" i="8"/>
  <c r="N59" i="8"/>
  <c r="M59" i="8"/>
  <c r="L59" i="8"/>
  <c r="K59" i="8"/>
  <c r="U58" i="8"/>
  <c r="T58" i="8"/>
  <c r="S58" i="8"/>
  <c r="R58" i="8"/>
  <c r="Q58" i="8"/>
  <c r="P58" i="8"/>
  <c r="O58" i="8"/>
  <c r="N58" i="8"/>
  <c r="M58" i="8"/>
  <c r="L58" i="8"/>
  <c r="K58" i="8"/>
  <c r="U56" i="8"/>
  <c r="T56" i="8"/>
  <c r="S56" i="8"/>
  <c r="R56" i="8"/>
  <c r="Q56" i="8"/>
  <c r="P56" i="8"/>
  <c r="O56" i="8"/>
  <c r="N56" i="8"/>
  <c r="M56" i="8"/>
  <c r="L56" i="8"/>
  <c r="K56" i="8"/>
  <c r="U55" i="8"/>
  <c r="T55" i="8"/>
  <c r="S55" i="8"/>
  <c r="R55" i="8"/>
  <c r="Q55" i="8"/>
  <c r="P55" i="8"/>
  <c r="O55" i="8"/>
  <c r="N55" i="8"/>
  <c r="M55" i="8"/>
  <c r="L55" i="8"/>
  <c r="K55" i="8"/>
  <c r="U54" i="8"/>
  <c r="T54" i="8"/>
  <c r="S54" i="8"/>
  <c r="R54" i="8"/>
  <c r="Q54" i="8"/>
  <c r="P54" i="8"/>
  <c r="O54" i="8"/>
  <c r="N54" i="8"/>
  <c r="M54" i="8"/>
  <c r="L54" i="8"/>
  <c r="K54" i="8"/>
  <c r="U52" i="8"/>
  <c r="T52" i="8"/>
  <c r="S52" i="8"/>
  <c r="R52" i="8"/>
  <c r="Q52" i="8"/>
  <c r="P52" i="8"/>
  <c r="O52" i="8"/>
  <c r="N52" i="8"/>
  <c r="M52" i="8"/>
  <c r="L52" i="8"/>
  <c r="K52" i="8"/>
  <c r="U51" i="8"/>
  <c r="T51" i="8"/>
  <c r="S51" i="8"/>
  <c r="R51" i="8"/>
  <c r="Q51" i="8"/>
  <c r="P51" i="8"/>
  <c r="O51" i="8"/>
  <c r="N51" i="8"/>
  <c r="M51" i="8"/>
  <c r="L51" i="8"/>
  <c r="K51" i="8"/>
  <c r="U49" i="8"/>
  <c r="T49" i="8"/>
  <c r="S49" i="8"/>
  <c r="R49" i="8"/>
  <c r="Q49" i="8"/>
  <c r="P49" i="8"/>
  <c r="O49" i="8"/>
  <c r="N49" i="8"/>
  <c r="M49" i="8"/>
  <c r="L49" i="8"/>
  <c r="K49" i="8"/>
  <c r="U48" i="8"/>
  <c r="T48" i="8"/>
  <c r="S48" i="8"/>
  <c r="R48" i="8"/>
  <c r="Q48" i="8"/>
  <c r="P48" i="8"/>
  <c r="O48" i="8"/>
  <c r="N48" i="8"/>
  <c r="M48" i="8"/>
  <c r="L48" i="8"/>
  <c r="K48" i="8"/>
  <c r="W44" i="8"/>
  <c r="S47" i="8"/>
  <c r="F41" i="8"/>
  <c r="F40" i="8"/>
  <c r="T47" i="8"/>
  <c r="P47" i="8"/>
  <c r="W31" i="8"/>
  <c r="AH144" i="7"/>
  <c r="AG144" i="7"/>
  <c r="AF144" i="7"/>
  <c r="AE144" i="7"/>
  <c r="AD144" i="7"/>
  <c r="AC144" i="7"/>
  <c r="AB144" i="7"/>
  <c r="AA144" i="7"/>
  <c r="Z144" i="7"/>
  <c r="Y144" i="7"/>
  <c r="X144" i="7"/>
  <c r="AH143" i="7"/>
  <c r="AG143" i="7"/>
  <c r="AF143" i="7"/>
  <c r="AE143" i="7"/>
  <c r="H143" i="7"/>
  <c r="AD143" i="7"/>
  <c r="AC143" i="7"/>
  <c r="AB143" i="7"/>
  <c r="AA143" i="7"/>
  <c r="Z143" i="7"/>
  <c r="Y143" i="7"/>
  <c r="X143" i="7"/>
  <c r="AH142" i="7"/>
  <c r="AG142" i="7"/>
  <c r="AF142" i="7"/>
  <c r="AE142" i="7"/>
  <c r="AD142" i="7"/>
  <c r="AC142" i="7"/>
  <c r="AB142" i="7"/>
  <c r="AA142" i="7"/>
  <c r="Z142" i="7"/>
  <c r="Y142" i="7"/>
  <c r="X142" i="7"/>
  <c r="AH140" i="7"/>
  <c r="AG140" i="7"/>
  <c r="AF140" i="7"/>
  <c r="AE140" i="7"/>
  <c r="AD140" i="7"/>
  <c r="AC140" i="7"/>
  <c r="AB140" i="7"/>
  <c r="AA140" i="7"/>
  <c r="Z140" i="7"/>
  <c r="Y140" i="7"/>
  <c r="X140" i="7"/>
  <c r="AH139" i="7"/>
  <c r="AG139" i="7"/>
  <c r="AF139" i="7"/>
  <c r="AE139" i="7"/>
  <c r="AD139" i="7"/>
  <c r="AC139" i="7"/>
  <c r="AB139" i="7"/>
  <c r="AA139" i="7"/>
  <c r="Z139" i="7"/>
  <c r="Y139" i="7"/>
  <c r="X139" i="7"/>
  <c r="AH135" i="7"/>
  <c r="AG135" i="7"/>
  <c r="AF135" i="7"/>
  <c r="AE135" i="7"/>
  <c r="AD135" i="7"/>
  <c r="AC135" i="7"/>
  <c r="AB135" i="7"/>
  <c r="AA135" i="7"/>
  <c r="Z135" i="7"/>
  <c r="Y135" i="7"/>
  <c r="X135" i="7"/>
  <c r="AH134" i="7"/>
  <c r="AH138" i="7" s="1"/>
  <c r="AG134" i="7"/>
  <c r="AF134" i="7"/>
  <c r="AF138" i="7" s="1"/>
  <c r="AE134" i="7"/>
  <c r="AD134" i="7"/>
  <c r="AC134" i="7"/>
  <c r="AB134" i="7"/>
  <c r="AB138" i="7" s="1"/>
  <c r="AA134" i="7"/>
  <c r="Z134" i="7"/>
  <c r="Z138" i="7" s="1"/>
  <c r="Y134" i="7"/>
  <c r="X134" i="7"/>
  <c r="AH131" i="7"/>
  <c r="AG131" i="7"/>
  <c r="AF131" i="7"/>
  <c r="AE131" i="7"/>
  <c r="AD131" i="7"/>
  <c r="AC131" i="7"/>
  <c r="AB131" i="7"/>
  <c r="AA131" i="7"/>
  <c r="Z131" i="7"/>
  <c r="Y131" i="7"/>
  <c r="AJ131" i="7" s="1"/>
  <c r="X131" i="7"/>
  <c r="AH130" i="7"/>
  <c r="AG130" i="7"/>
  <c r="AF130" i="7"/>
  <c r="AE130" i="7"/>
  <c r="AD130" i="7"/>
  <c r="AC130" i="7"/>
  <c r="AB130" i="7"/>
  <c r="AA130" i="7"/>
  <c r="Z130" i="7"/>
  <c r="Y130" i="7"/>
  <c r="X130" i="7"/>
  <c r="AH128" i="7"/>
  <c r="AG128" i="7"/>
  <c r="AF128" i="7"/>
  <c r="AE128" i="7"/>
  <c r="AD128" i="7"/>
  <c r="AC128" i="7"/>
  <c r="AB128" i="7"/>
  <c r="AA128" i="7"/>
  <c r="Z128" i="7"/>
  <c r="Y128" i="7"/>
  <c r="X128" i="7"/>
  <c r="AH127" i="7"/>
  <c r="AG127" i="7"/>
  <c r="AF127" i="7"/>
  <c r="AE127" i="7"/>
  <c r="AD127" i="7"/>
  <c r="AC127" i="7"/>
  <c r="AB127" i="7"/>
  <c r="AA127" i="7"/>
  <c r="Z127" i="7"/>
  <c r="F127" i="7" s="1"/>
  <c r="Y127" i="7"/>
  <c r="X127" i="7"/>
  <c r="AH123" i="7"/>
  <c r="AG123" i="7"/>
  <c r="AF123" i="7"/>
  <c r="AE123" i="7"/>
  <c r="AD123" i="7"/>
  <c r="AC123" i="7"/>
  <c r="AB123" i="7"/>
  <c r="AA123" i="7"/>
  <c r="Z123" i="7"/>
  <c r="Y123" i="7"/>
  <c r="X123" i="7"/>
  <c r="AH122" i="7"/>
  <c r="AG122" i="7"/>
  <c r="AF122" i="7"/>
  <c r="AE122" i="7"/>
  <c r="AD122" i="7"/>
  <c r="AC122" i="7"/>
  <c r="AB122" i="7"/>
  <c r="AA122" i="7"/>
  <c r="Z122" i="7"/>
  <c r="Y122" i="7"/>
  <c r="X122" i="7"/>
  <c r="AH121" i="7"/>
  <c r="AG121" i="7"/>
  <c r="AF121" i="7"/>
  <c r="AE121" i="7"/>
  <c r="AD121" i="7"/>
  <c r="AC121" i="7"/>
  <c r="AB121" i="7"/>
  <c r="AA121" i="7"/>
  <c r="Z121" i="7"/>
  <c r="Y121" i="7"/>
  <c r="X121" i="7"/>
  <c r="AH120" i="7"/>
  <c r="AG120" i="7"/>
  <c r="AF120" i="7"/>
  <c r="AE120" i="7"/>
  <c r="AD120" i="7"/>
  <c r="AC120" i="7"/>
  <c r="AB120" i="7"/>
  <c r="AA120" i="7"/>
  <c r="Z120" i="7"/>
  <c r="Y120" i="7"/>
  <c r="X120" i="7"/>
  <c r="AH116" i="7"/>
  <c r="AG116" i="7"/>
  <c r="AF116" i="7"/>
  <c r="AE116" i="7"/>
  <c r="AD116" i="7"/>
  <c r="AC116" i="7"/>
  <c r="AB116" i="7"/>
  <c r="AA116" i="7"/>
  <c r="Z116" i="7"/>
  <c r="Y116" i="7"/>
  <c r="X116" i="7"/>
  <c r="AH115" i="7"/>
  <c r="AG115" i="7"/>
  <c r="AF115" i="7"/>
  <c r="AE115" i="7"/>
  <c r="AD115" i="7"/>
  <c r="AC115" i="7"/>
  <c r="AB115" i="7"/>
  <c r="AA115" i="7"/>
  <c r="Z115" i="7"/>
  <c r="Y115" i="7"/>
  <c r="X115" i="7"/>
  <c r="AH114" i="7"/>
  <c r="AG114" i="7"/>
  <c r="AF114" i="7"/>
  <c r="AE114" i="7"/>
  <c r="AD114" i="7"/>
  <c r="AC114" i="7"/>
  <c r="AB114" i="7"/>
  <c r="AA114" i="7"/>
  <c r="Z114" i="7"/>
  <c r="Y114" i="7"/>
  <c r="X114" i="7"/>
  <c r="AH113" i="7"/>
  <c r="AG113" i="7"/>
  <c r="AF113" i="7"/>
  <c r="AE113" i="7"/>
  <c r="AD113" i="7"/>
  <c r="AC113" i="7"/>
  <c r="AB113" i="7"/>
  <c r="AA113" i="7"/>
  <c r="Z113" i="7"/>
  <c r="Y113" i="7"/>
  <c r="X113" i="7"/>
  <c r="AH111" i="7"/>
  <c r="AG111" i="7"/>
  <c r="AF111" i="7"/>
  <c r="AE111" i="7"/>
  <c r="AD111" i="7"/>
  <c r="AC111" i="7"/>
  <c r="AB111" i="7"/>
  <c r="AA111" i="7"/>
  <c r="Z111" i="7"/>
  <c r="Y111" i="7"/>
  <c r="X111" i="7"/>
  <c r="AH110" i="7"/>
  <c r="AG110" i="7"/>
  <c r="AF110" i="7"/>
  <c r="AE110" i="7"/>
  <c r="AD110" i="7"/>
  <c r="AC110" i="7"/>
  <c r="AB110" i="7"/>
  <c r="AA110" i="7"/>
  <c r="Z110" i="7"/>
  <c r="Y110" i="7"/>
  <c r="X110" i="7"/>
  <c r="AH109" i="7"/>
  <c r="AG109" i="7"/>
  <c r="AF109" i="7"/>
  <c r="AE109" i="7"/>
  <c r="AD109" i="7"/>
  <c r="AC109" i="7"/>
  <c r="AB109" i="7"/>
  <c r="AA109" i="7"/>
  <c r="Z109" i="7"/>
  <c r="Y109" i="7"/>
  <c r="X109" i="7"/>
  <c r="AH108" i="7"/>
  <c r="AG108" i="7"/>
  <c r="AF108" i="7"/>
  <c r="AE108" i="7"/>
  <c r="AD108" i="7"/>
  <c r="AC108" i="7"/>
  <c r="AB108" i="7"/>
  <c r="AA108" i="7"/>
  <c r="Z108" i="7"/>
  <c r="Y108" i="7"/>
  <c r="X108" i="7"/>
  <c r="AH105" i="7"/>
  <c r="AG105" i="7"/>
  <c r="AF105" i="7"/>
  <c r="AE105" i="7"/>
  <c r="AD105" i="7"/>
  <c r="AC105" i="7"/>
  <c r="AB105" i="7"/>
  <c r="AA105" i="7"/>
  <c r="Z105" i="7"/>
  <c r="Y105" i="7"/>
  <c r="X105" i="7"/>
  <c r="AH104" i="7"/>
  <c r="AG104" i="7"/>
  <c r="AF104" i="7"/>
  <c r="AE104" i="7"/>
  <c r="AD104" i="7"/>
  <c r="AC104" i="7"/>
  <c r="AB104" i="7"/>
  <c r="AA104" i="7"/>
  <c r="Z104" i="7"/>
  <c r="Y104" i="7"/>
  <c r="X104" i="7"/>
  <c r="AH103" i="7"/>
  <c r="AG103" i="7"/>
  <c r="AF103" i="7"/>
  <c r="AE103" i="7"/>
  <c r="AD103" i="7"/>
  <c r="AC103" i="7"/>
  <c r="AB103" i="7"/>
  <c r="AA103" i="7"/>
  <c r="Z103" i="7"/>
  <c r="Y103" i="7"/>
  <c r="X103" i="7"/>
  <c r="AH102" i="7"/>
  <c r="AG102" i="7"/>
  <c r="AF102" i="7"/>
  <c r="AE102" i="7"/>
  <c r="AD102" i="7"/>
  <c r="AC102" i="7"/>
  <c r="AB102" i="7"/>
  <c r="AA102" i="7"/>
  <c r="Z102" i="7"/>
  <c r="Y102" i="7"/>
  <c r="X102" i="7"/>
  <c r="AH101" i="7"/>
  <c r="AG101" i="7"/>
  <c r="AF101" i="7"/>
  <c r="AE101" i="7"/>
  <c r="AD101" i="7"/>
  <c r="AC101" i="7"/>
  <c r="AB101" i="7"/>
  <c r="AA101" i="7"/>
  <c r="Z101" i="7"/>
  <c r="Y101" i="7"/>
  <c r="X101" i="7"/>
  <c r="AH100" i="7"/>
  <c r="AG100" i="7"/>
  <c r="AF100" i="7"/>
  <c r="AE100" i="7"/>
  <c r="AD100" i="7"/>
  <c r="AC100" i="7"/>
  <c r="AB100" i="7"/>
  <c r="AA100" i="7"/>
  <c r="Z100" i="7"/>
  <c r="Y100" i="7"/>
  <c r="X100" i="7"/>
  <c r="AH99" i="7"/>
  <c r="AG99" i="7"/>
  <c r="AF99" i="7"/>
  <c r="AE99" i="7"/>
  <c r="AD99" i="7"/>
  <c r="AC99" i="7"/>
  <c r="AB99" i="7"/>
  <c r="AA99" i="7"/>
  <c r="Z99" i="7"/>
  <c r="Y99" i="7"/>
  <c r="X99" i="7"/>
  <c r="AH98" i="7"/>
  <c r="AG98" i="7"/>
  <c r="AF98" i="7"/>
  <c r="AE98" i="7"/>
  <c r="AD98" i="7"/>
  <c r="AC98" i="7"/>
  <c r="AB98" i="7"/>
  <c r="AA98" i="7"/>
  <c r="Z98" i="7"/>
  <c r="Y98" i="7"/>
  <c r="X98" i="7"/>
  <c r="AH97" i="7"/>
  <c r="AG97" i="7"/>
  <c r="AF97" i="7"/>
  <c r="AE97" i="7"/>
  <c r="AD97" i="7"/>
  <c r="AC97" i="7"/>
  <c r="AB97" i="7"/>
  <c r="AA97" i="7"/>
  <c r="Z97" i="7"/>
  <c r="Y97" i="7"/>
  <c r="X97" i="7"/>
  <c r="AH96" i="7"/>
  <c r="AG96" i="7"/>
  <c r="AF96" i="7"/>
  <c r="AE96" i="7"/>
  <c r="AD96" i="7"/>
  <c r="AC96" i="7"/>
  <c r="AB96" i="7"/>
  <c r="AA96" i="7"/>
  <c r="Z96" i="7"/>
  <c r="Y96" i="7"/>
  <c r="X96" i="7"/>
  <c r="AH95" i="7"/>
  <c r="AG95" i="7"/>
  <c r="AF95" i="7"/>
  <c r="AE95" i="7"/>
  <c r="AD95" i="7"/>
  <c r="AC95" i="7"/>
  <c r="AB95" i="7"/>
  <c r="AA95" i="7"/>
  <c r="Z95" i="7"/>
  <c r="Y95" i="7"/>
  <c r="X95" i="7"/>
  <c r="AH94" i="7"/>
  <c r="AG94" i="7"/>
  <c r="AF94" i="7"/>
  <c r="AE94" i="7"/>
  <c r="AD94" i="7"/>
  <c r="AC94" i="7"/>
  <c r="AB94" i="7"/>
  <c r="AA94" i="7"/>
  <c r="Z94" i="7"/>
  <c r="Y94" i="7"/>
  <c r="X94" i="7"/>
  <c r="AH93" i="7"/>
  <c r="AG93" i="7"/>
  <c r="AF93" i="7"/>
  <c r="AE93" i="7"/>
  <c r="AD93" i="7"/>
  <c r="AC93" i="7"/>
  <c r="AB93" i="7"/>
  <c r="AA93" i="7"/>
  <c r="Z93" i="7"/>
  <c r="Y93" i="7"/>
  <c r="X93" i="7"/>
  <c r="AH92" i="7"/>
  <c r="AG92" i="7"/>
  <c r="AF92" i="7"/>
  <c r="AE92" i="7"/>
  <c r="AD92" i="7"/>
  <c r="AC92" i="7"/>
  <c r="AB92" i="7"/>
  <c r="AA92" i="7"/>
  <c r="Z92" i="7"/>
  <c r="Y92" i="7"/>
  <c r="X92" i="7"/>
  <c r="AH91" i="7"/>
  <c r="AG91" i="7"/>
  <c r="AF91" i="7"/>
  <c r="AE91" i="7"/>
  <c r="AD91" i="7"/>
  <c r="AC91" i="7"/>
  <c r="AB91" i="7"/>
  <c r="AA91" i="7"/>
  <c r="Z91" i="7"/>
  <c r="Y91" i="7"/>
  <c r="X91" i="7"/>
  <c r="AH90" i="7"/>
  <c r="AG90" i="7"/>
  <c r="AF90" i="7"/>
  <c r="AE90" i="7"/>
  <c r="AD90" i="7"/>
  <c r="AC90" i="7"/>
  <c r="AB90" i="7"/>
  <c r="AA90" i="7"/>
  <c r="Z90" i="7"/>
  <c r="Y90" i="7"/>
  <c r="X90" i="7"/>
  <c r="AH88" i="7"/>
  <c r="AG88" i="7"/>
  <c r="AF88" i="7"/>
  <c r="AE88" i="7"/>
  <c r="AD88" i="7"/>
  <c r="AC88" i="7"/>
  <c r="AB88" i="7"/>
  <c r="AA88" i="7"/>
  <c r="Z88" i="7"/>
  <c r="Y88" i="7"/>
  <c r="X88" i="7"/>
  <c r="AH87" i="7"/>
  <c r="AG87" i="7"/>
  <c r="AF87" i="7"/>
  <c r="AE87" i="7"/>
  <c r="AD87" i="7"/>
  <c r="AC87" i="7"/>
  <c r="AB87" i="7"/>
  <c r="AA87" i="7"/>
  <c r="Z87" i="7"/>
  <c r="Y87" i="7"/>
  <c r="X87" i="7"/>
  <c r="AH86" i="7"/>
  <c r="AG86" i="7"/>
  <c r="AF86" i="7"/>
  <c r="AE86" i="7"/>
  <c r="AD86" i="7"/>
  <c r="AC86" i="7"/>
  <c r="AB86" i="7"/>
  <c r="AA86" i="7"/>
  <c r="Z86" i="7"/>
  <c r="Y86" i="7"/>
  <c r="X86" i="7"/>
  <c r="AH85" i="7"/>
  <c r="AG85" i="7"/>
  <c r="AF85" i="7"/>
  <c r="AE85" i="7"/>
  <c r="AD85" i="7"/>
  <c r="AC85" i="7"/>
  <c r="AB85" i="7"/>
  <c r="AA85" i="7"/>
  <c r="Z85" i="7"/>
  <c r="Y85" i="7"/>
  <c r="X85" i="7"/>
  <c r="AH84" i="7"/>
  <c r="AG84" i="7"/>
  <c r="AF84" i="7"/>
  <c r="AE84" i="7"/>
  <c r="AD84" i="7"/>
  <c r="AC84" i="7"/>
  <c r="AB84" i="7"/>
  <c r="AA84" i="7"/>
  <c r="Z84" i="7"/>
  <c r="Y84" i="7"/>
  <c r="X84" i="7"/>
  <c r="AH83" i="7"/>
  <c r="AG83" i="7"/>
  <c r="AF83" i="7"/>
  <c r="AE83" i="7"/>
  <c r="AD83" i="7"/>
  <c r="AC83" i="7"/>
  <c r="AB83" i="7"/>
  <c r="AA83" i="7"/>
  <c r="Z83" i="7"/>
  <c r="Y83" i="7"/>
  <c r="X83" i="7"/>
  <c r="AH82" i="7"/>
  <c r="AG82" i="7"/>
  <c r="AF82" i="7"/>
  <c r="AE82" i="7"/>
  <c r="AD82" i="7"/>
  <c r="AC82" i="7"/>
  <c r="AB82" i="7"/>
  <c r="AA82" i="7"/>
  <c r="Z82" i="7"/>
  <c r="Y82" i="7"/>
  <c r="X82" i="7"/>
  <c r="AH81" i="7"/>
  <c r="AG81" i="7"/>
  <c r="AF81" i="7"/>
  <c r="AE81" i="7"/>
  <c r="AD81" i="7"/>
  <c r="AC81" i="7"/>
  <c r="AB81" i="7"/>
  <c r="AA81" i="7"/>
  <c r="Z81" i="7"/>
  <c r="Y81" i="7"/>
  <c r="X81" i="7"/>
  <c r="AH80" i="7"/>
  <c r="AG80" i="7"/>
  <c r="AF80" i="7"/>
  <c r="AE80" i="7"/>
  <c r="AD80" i="7"/>
  <c r="H80" i="7" s="1"/>
  <c r="AC80" i="7"/>
  <c r="AB80" i="7"/>
  <c r="AA80" i="7"/>
  <c r="Z80" i="7"/>
  <c r="Y80" i="7"/>
  <c r="X80" i="7"/>
  <c r="AH79" i="7"/>
  <c r="AG79" i="7"/>
  <c r="AF79" i="7"/>
  <c r="AE79" i="7"/>
  <c r="AD79" i="7"/>
  <c r="AC79" i="7"/>
  <c r="AB79" i="7"/>
  <c r="AA79" i="7"/>
  <c r="Z79" i="7"/>
  <c r="Y79" i="7"/>
  <c r="X79" i="7"/>
  <c r="AH75" i="7"/>
  <c r="AG75" i="7"/>
  <c r="AF75" i="7"/>
  <c r="AE75" i="7"/>
  <c r="AD75" i="7"/>
  <c r="AC75" i="7"/>
  <c r="AB75" i="7"/>
  <c r="AA75" i="7"/>
  <c r="Z75" i="7"/>
  <c r="Y75" i="7"/>
  <c r="X75" i="7"/>
  <c r="AH74" i="7"/>
  <c r="AG74" i="7"/>
  <c r="AF74" i="7"/>
  <c r="AE74" i="7"/>
  <c r="AD74" i="7"/>
  <c r="AC74" i="7"/>
  <c r="AB74" i="7"/>
  <c r="AA74" i="7"/>
  <c r="Z74" i="7"/>
  <c r="Y74" i="7"/>
  <c r="X74" i="7"/>
  <c r="AH73" i="7"/>
  <c r="AG73" i="7"/>
  <c r="AG78" i="7" s="1"/>
  <c r="AF73" i="7"/>
  <c r="AE73" i="7"/>
  <c r="AD73" i="7"/>
  <c r="AC73" i="7"/>
  <c r="AB73" i="7"/>
  <c r="AA73" i="7"/>
  <c r="Z73" i="7"/>
  <c r="Y73" i="7"/>
  <c r="X73" i="7"/>
  <c r="AH71" i="7"/>
  <c r="AG71" i="7"/>
  <c r="AF71" i="7"/>
  <c r="AE71" i="7"/>
  <c r="AD71" i="7"/>
  <c r="AC71" i="7"/>
  <c r="AB71" i="7"/>
  <c r="AA71" i="7"/>
  <c r="Z71" i="7"/>
  <c r="Y71" i="7"/>
  <c r="X71" i="7"/>
  <c r="AH65" i="7"/>
  <c r="AG65" i="7"/>
  <c r="AF65" i="7"/>
  <c r="AE65" i="7"/>
  <c r="AD65" i="7"/>
  <c r="AC65" i="7"/>
  <c r="AB65" i="7"/>
  <c r="AA65" i="7"/>
  <c r="Z65" i="7"/>
  <c r="Y65" i="7"/>
  <c r="X65" i="7"/>
  <c r="AH63" i="7"/>
  <c r="AG63" i="7"/>
  <c r="AF63" i="7"/>
  <c r="AE63" i="7"/>
  <c r="AD63" i="7"/>
  <c r="AC63" i="7"/>
  <c r="AB63" i="7"/>
  <c r="AA63" i="7"/>
  <c r="Z63" i="7"/>
  <c r="Y63" i="7"/>
  <c r="X63" i="7"/>
  <c r="AH62" i="7"/>
  <c r="AG62" i="7"/>
  <c r="AF62" i="7"/>
  <c r="AE62" i="7"/>
  <c r="AD62" i="7"/>
  <c r="AC62" i="7"/>
  <c r="AB62" i="7"/>
  <c r="AA62" i="7"/>
  <c r="Z62" i="7"/>
  <c r="Y62" i="7"/>
  <c r="X62" i="7"/>
  <c r="AH59" i="7"/>
  <c r="AG59" i="7"/>
  <c r="AF59" i="7"/>
  <c r="AE59" i="7"/>
  <c r="AD59" i="7"/>
  <c r="AC59" i="7"/>
  <c r="AB59" i="7"/>
  <c r="AA59" i="7"/>
  <c r="Z59" i="7"/>
  <c r="Y59" i="7"/>
  <c r="X59" i="7"/>
  <c r="AH56" i="7"/>
  <c r="AG56" i="7"/>
  <c r="AF56" i="7"/>
  <c r="AE56" i="7"/>
  <c r="AD56" i="7"/>
  <c r="AC56" i="7"/>
  <c r="AB56" i="7"/>
  <c r="AA56" i="7"/>
  <c r="Z56" i="7"/>
  <c r="Y56" i="7"/>
  <c r="X56" i="7"/>
  <c r="AH55" i="7"/>
  <c r="AG55" i="7"/>
  <c r="AF55" i="7"/>
  <c r="AE55" i="7"/>
  <c r="AD55" i="7"/>
  <c r="AC55" i="7"/>
  <c r="AB55" i="7"/>
  <c r="AA55" i="7"/>
  <c r="Z55" i="7"/>
  <c r="Y55" i="7"/>
  <c r="X55" i="7"/>
  <c r="AH49" i="7"/>
  <c r="AG49" i="7"/>
  <c r="AF49" i="7"/>
  <c r="AE49" i="7"/>
  <c r="AD49" i="7"/>
  <c r="AC49" i="7"/>
  <c r="AB49" i="7"/>
  <c r="AA49" i="7"/>
  <c r="Z49" i="7"/>
  <c r="Y49" i="7"/>
  <c r="X49" i="7"/>
  <c r="AH48" i="7"/>
  <c r="AG48" i="7"/>
  <c r="AF48" i="7"/>
  <c r="AE48" i="7"/>
  <c r="AD48" i="7"/>
  <c r="AC48" i="7"/>
  <c r="AB48" i="7"/>
  <c r="AA48" i="7"/>
  <c r="Z48" i="7"/>
  <c r="Y48" i="7"/>
  <c r="X48" i="7"/>
  <c r="AH35" i="7"/>
  <c r="AG35" i="7"/>
  <c r="AF35" i="7"/>
  <c r="AE35" i="7"/>
  <c r="AD35" i="7"/>
  <c r="AC35" i="7"/>
  <c r="AB35" i="7"/>
  <c r="AA35" i="7"/>
  <c r="Z35" i="7"/>
  <c r="Y35" i="7"/>
  <c r="X35" i="7"/>
  <c r="AH33" i="7"/>
  <c r="AG33" i="7"/>
  <c r="AF33" i="7"/>
  <c r="AE33" i="7"/>
  <c r="AD33" i="7"/>
  <c r="AC33" i="7"/>
  <c r="AB33" i="7"/>
  <c r="AA33" i="7"/>
  <c r="Z33" i="7"/>
  <c r="Y33" i="7"/>
  <c r="X33" i="7"/>
  <c r="AH32" i="7"/>
  <c r="AG32" i="7"/>
  <c r="AF32" i="7"/>
  <c r="AE32" i="7"/>
  <c r="AD32" i="7"/>
  <c r="AC32" i="7"/>
  <c r="AB32" i="7"/>
  <c r="AA32" i="7"/>
  <c r="Z32" i="7"/>
  <c r="Y32" i="7"/>
  <c r="X32" i="7"/>
  <c r="AH30" i="7"/>
  <c r="AG30" i="7"/>
  <c r="AF30" i="7"/>
  <c r="AE30" i="7"/>
  <c r="AD30" i="7"/>
  <c r="AC30" i="7"/>
  <c r="AB30" i="7"/>
  <c r="AA30" i="7"/>
  <c r="Z30" i="7"/>
  <c r="Y30" i="7"/>
  <c r="X30" i="7"/>
  <c r="AH29" i="7"/>
  <c r="AG29" i="7"/>
  <c r="AF29" i="7"/>
  <c r="AE29" i="7"/>
  <c r="AD29" i="7"/>
  <c r="AC29" i="7"/>
  <c r="AB29" i="7"/>
  <c r="AA29" i="7"/>
  <c r="Z29" i="7"/>
  <c r="Y29" i="7"/>
  <c r="X29" i="7"/>
  <c r="AH28" i="7"/>
  <c r="AG28" i="7"/>
  <c r="AF28" i="7"/>
  <c r="AE28" i="7"/>
  <c r="AD28" i="7"/>
  <c r="AC28" i="7"/>
  <c r="AB28" i="7"/>
  <c r="AA28" i="7"/>
  <c r="Z28" i="7"/>
  <c r="Y28" i="7"/>
  <c r="X28" i="7"/>
  <c r="AH27" i="7"/>
  <c r="AG27" i="7"/>
  <c r="AF27" i="7"/>
  <c r="AE27" i="7"/>
  <c r="AD27" i="7"/>
  <c r="AC27" i="7"/>
  <c r="AB27" i="7"/>
  <c r="AA27" i="7"/>
  <c r="Z27" i="7"/>
  <c r="Y27" i="7"/>
  <c r="X27" i="7"/>
  <c r="AH26" i="7"/>
  <c r="AG26" i="7"/>
  <c r="AF26" i="7"/>
  <c r="AE26" i="7"/>
  <c r="AD26" i="7"/>
  <c r="AC26" i="7"/>
  <c r="AB26" i="7"/>
  <c r="AA26" i="7"/>
  <c r="Z26" i="7"/>
  <c r="Y26" i="7"/>
  <c r="X26" i="7"/>
  <c r="AH23" i="7"/>
  <c r="AG23" i="7"/>
  <c r="AF23" i="7"/>
  <c r="AE23" i="7"/>
  <c r="AD23" i="7"/>
  <c r="AC23" i="7"/>
  <c r="AB23" i="7"/>
  <c r="AA23" i="7"/>
  <c r="Z23" i="7"/>
  <c r="Y23" i="7"/>
  <c r="X23" i="7"/>
  <c r="AJ23" i="7" s="1"/>
  <c r="AH22" i="7"/>
  <c r="AG22" i="7"/>
  <c r="AF22" i="7"/>
  <c r="AE22" i="7"/>
  <c r="AD22" i="7"/>
  <c r="AC22" i="7"/>
  <c r="AB22" i="7"/>
  <c r="AA22" i="7"/>
  <c r="Z22" i="7"/>
  <c r="Y22" i="7"/>
  <c r="X22" i="7"/>
  <c r="AH17" i="7"/>
  <c r="AG17" i="7"/>
  <c r="AF17" i="7"/>
  <c r="AE17" i="7"/>
  <c r="AD17" i="7"/>
  <c r="AC17" i="7"/>
  <c r="AB17" i="7"/>
  <c r="AA17" i="7"/>
  <c r="Z17" i="7"/>
  <c r="Y17" i="7"/>
  <c r="X17" i="7"/>
  <c r="AH16" i="7"/>
  <c r="AG16" i="7"/>
  <c r="AF16" i="7"/>
  <c r="AE16" i="7"/>
  <c r="AD16" i="7"/>
  <c r="AC16" i="7"/>
  <c r="AB16" i="7"/>
  <c r="AA16" i="7"/>
  <c r="Z16" i="7"/>
  <c r="Y16" i="7"/>
  <c r="X16" i="7"/>
  <c r="AH15" i="7"/>
  <c r="AG15" i="7"/>
  <c r="AF15" i="7"/>
  <c r="AE15" i="7"/>
  <c r="AD15" i="7"/>
  <c r="AC15" i="7"/>
  <c r="AB15" i="7"/>
  <c r="AA15" i="7"/>
  <c r="Z15" i="7"/>
  <c r="Y15" i="7"/>
  <c r="X15" i="7"/>
  <c r="AH14" i="7"/>
  <c r="AG14" i="7"/>
  <c r="AF14" i="7"/>
  <c r="AE14" i="7"/>
  <c r="AD14" i="7"/>
  <c r="AC14" i="7"/>
  <c r="AB14" i="7"/>
  <c r="AA14" i="7"/>
  <c r="Z14" i="7"/>
  <c r="Y14" i="7"/>
  <c r="X14" i="7"/>
  <c r="AH13" i="7"/>
  <c r="AG13" i="7"/>
  <c r="AF13" i="7"/>
  <c r="AE13" i="7"/>
  <c r="AD13" i="7"/>
  <c r="AC13" i="7"/>
  <c r="AB13" i="7"/>
  <c r="AA13" i="7"/>
  <c r="Z13" i="7"/>
  <c r="Y13" i="7"/>
  <c r="X13" i="7"/>
  <c r="AH12" i="7"/>
  <c r="AG12" i="7"/>
  <c r="AF12" i="7"/>
  <c r="AE12" i="7"/>
  <c r="AD12" i="7"/>
  <c r="AC12" i="7"/>
  <c r="AB12" i="7"/>
  <c r="AA12" i="7"/>
  <c r="Z12" i="7"/>
  <c r="Y12" i="7"/>
  <c r="X12" i="7"/>
  <c r="U144" i="7"/>
  <c r="T144" i="7"/>
  <c r="S144" i="7"/>
  <c r="R144" i="7"/>
  <c r="Q144" i="7"/>
  <c r="P144" i="7"/>
  <c r="O144" i="7"/>
  <c r="N144" i="7"/>
  <c r="M144" i="7"/>
  <c r="L144" i="7"/>
  <c r="K144" i="7"/>
  <c r="U142" i="7"/>
  <c r="T142" i="7"/>
  <c r="S142" i="7"/>
  <c r="R142" i="7"/>
  <c r="Q142" i="7"/>
  <c r="P142" i="7"/>
  <c r="O142" i="7"/>
  <c r="N142" i="7"/>
  <c r="M142" i="7"/>
  <c r="L142" i="7"/>
  <c r="K142" i="7"/>
  <c r="U141" i="7"/>
  <c r="T141" i="7"/>
  <c r="S141" i="7"/>
  <c r="R141" i="7"/>
  <c r="Q141" i="7"/>
  <c r="P141" i="7"/>
  <c r="O141" i="7"/>
  <c r="N141" i="7"/>
  <c r="M141" i="7"/>
  <c r="L141" i="7"/>
  <c r="K141" i="7"/>
  <c r="U140" i="7"/>
  <c r="T140" i="7"/>
  <c r="S140" i="7"/>
  <c r="R140" i="7"/>
  <c r="Q140" i="7"/>
  <c r="P140" i="7"/>
  <c r="O140" i="7"/>
  <c r="N140" i="7"/>
  <c r="M140" i="7"/>
  <c r="L140" i="7"/>
  <c r="K140" i="7"/>
  <c r="W140" i="7"/>
  <c r="U139" i="7"/>
  <c r="T139" i="7"/>
  <c r="S139" i="7"/>
  <c r="R139" i="7"/>
  <c r="Q139" i="7"/>
  <c r="P139" i="7"/>
  <c r="O139" i="7"/>
  <c r="N139" i="7"/>
  <c r="M139" i="7"/>
  <c r="L139" i="7"/>
  <c r="K139" i="7"/>
  <c r="F139" i="7" s="1"/>
  <c r="U135" i="7"/>
  <c r="T135" i="7"/>
  <c r="S135" i="7"/>
  <c r="R135" i="7"/>
  <c r="Q135" i="7"/>
  <c r="P135" i="7"/>
  <c r="O135" i="7"/>
  <c r="N135" i="7"/>
  <c r="M135" i="7"/>
  <c r="L135" i="7"/>
  <c r="K135" i="7"/>
  <c r="U134" i="7"/>
  <c r="T134" i="7"/>
  <c r="T138" i="7" s="1"/>
  <c r="S134" i="7"/>
  <c r="R134" i="7"/>
  <c r="Q134" i="7"/>
  <c r="P134" i="7"/>
  <c r="O134" i="7"/>
  <c r="N134" i="7"/>
  <c r="M134" i="7"/>
  <c r="L134" i="7"/>
  <c r="L138" i="7" s="1"/>
  <c r="K134" i="7"/>
  <c r="U132" i="7"/>
  <c r="T132" i="7"/>
  <c r="S132" i="7"/>
  <c r="R132" i="7"/>
  <c r="Q132" i="7"/>
  <c r="P132" i="7"/>
  <c r="O132" i="7"/>
  <c r="N132" i="7"/>
  <c r="M132" i="7"/>
  <c r="L132" i="7"/>
  <c r="K132" i="7"/>
  <c r="U131" i="7"/>
  <c r="T131" i="7"/>
  <c r="S131" i="7"/>
  <c r="R131" i="7"/>
  <c r="Q131" i="7"/>
  <c r="P131" i="7"/>
  <c r="O131" i="7"/>
  <c r="N131" i="7"/>
  <c r="M131" i="7"/>
  <c r="L131" i="7"/>
  <c r="K131" i="7"/>
  <c r="U130" i="7"/>
  <c r="T130" i="7"/>
  <c r="S130" i="7"/>
  <c r="R130" i="7"/>
  <c r="Q130" i="7"/>
  <c r="P130" i="7"/>
  <c r="O130" i="7"/>
  <c r="N130" i="7"/>
  <c r="M130" i="7"/>
  <c r="L130" i="7"/>
  <c r="K130" i="7"/>
  <c r="U129" i="7"/>
  <c r="T129" i="7"/>
  <c r="S129" i="7"/>
  <c r="R129" i="7"/>
  <c r="Q129" i="7"/>
  <c r="H129" i="7" s="1"/>
  <c r="P129" i="7"/>
  <c r="O129" i="7"/>
  <c r="N129" i="7"/>
  <c r="M129" i="7"/>
  <c r="L129" i="7"/>
  <c r="K129" i="7"/>
  <c r="U128" i="7"/>
  <c r="T128" i="7"/>
  <c r="S128" i="7"/>
  <c r="R128" i="7"/>
  <c r="Q128" i="7"/>
  <c r="P128" i="7"/>
  <c r="O128" i="7"/>
  <c r="N128" i="7"/>
  <c r="M128" i="7"/>
  <c r="L128" i="7"/>
  <c r="K128" i="7"/>
  <c r="U125" i="7"/>
  <c r="T125" i="7"/>
  <c r="S125" i="7"/>
  <c r="R125" i="7"/>
  <c r="H125" i="7"/>
  <c r="Q125" i="7"/>
  <c r="P125" i="7"/>
  <c r="O125" i="7"/>
  <c r="N125" i="7"/>
  <c r="M125" i="7"/>
  <c r="L125" i="7"/>
  <c r="K125" i="7"/>
  <c r="U123" i="7"/>
  <c r="T123" i="7"/>
  <c r="S123" i="7"/>
  <c r="R123" i="7"/>
  <c r="Q123" i="7"/>
  <c r="P123" i="7"/>
  <c r="O123" i="7"/>
  <c r="N123" i="7"/>
  <c r="M123" i="7"/>
  <c r="L123" i="7"/>
  <c r="K123" i="7"/>
  <c r="U122" i="7"/>
  <c r="T122" i="7"/>
  <c r="S122" i="7"/>
  <c r="R122" i="7"/>
  <c r="Q122" i="7"/>
  <c r="P122" i="7"/>
  <c r="O122" i="7"/>
  <c r="N122" i="7"/>
  <c r="M122" i="7"/>
  <c r="L122" i="7"/>
  <c r="K122" i="7"/>
  <c r="U121" i="7"/>
  <c r="T121" i="7"/>
  <c r="S121" i="7"/>
  <c r="R121" i="7"/>
  <c r="Q121" i="7"/>
  <c r="P121" i="7"/>
  <c r="O121" i="7"/>
  <c r="N121" i="7"/>
  <c r="M121" i="7"/>
  <c r="L121" i="7"/>
  <c r="K121" i="7"/>
  <c r="W121" i="7" s="1"/>
  <c r="U120" i="7"/>
  <c r="T120" i="7"/>
  <c r="S120" i="7"/>
  <c r="R120" i="7"/>
  <c r="Q120" i="7"/>
  <c r="P120" i="7"/>
  <c r="O120" i="7"/>
  <c r="N120" i="7"/>
  <c r="M120" i="7"/>
  <c r="L120" i="7"/>
  <c r="K120" i="7"/>
  <c r="U117" i="7"/>
  <c r="T117" i="7"/>
  <c r="S117" i="7"/>
  <c r="R117" i="7"/>
  <c r="Q117" i="7"/>
  <c r="P117" i="7"/>
  <c r="O117" i="7"/>
  <c r="N117" i="7"/>
  <c r="M117" i="7"/>
  <c r="L117" i="7"/>
  <c r="K117" i="7"/>
  <c r="U116" i="7"/>
  <c r="T116" i="7"/>
  <c r="S116" i="7"/>
  <c r="R116" i="7"/>
  <c r="Q116" i="7"/>
  <c r="P116" i="7"/>
  <c r="O116" i="7"/>
  <c r="N116" i="7"/>
  <c r="M116" i="7"/>
  <c r="L116" i="7"/>
  <c r="K116" i="7"/>
  <c r="U115" i="7"/>
  <c r="T115" i="7"/>
  <c r="S115" i="7"/>
  <c r="R115" i="7"/>
  <c r="Q115" i="7"/>
  <c r="P115" i="7"/>
  <c r="O115" i="7"/>
  <c r="N115" i="7"/>
  <c r="M115" i="7"/>
  <c r="L115" i="7"/>
  <c r="K115" i="7"/>
  <c r="U114" i="7"/>
  <c r="T114" i="7"/>
  <c r="S114" i="7"/>
  <c r="R114" i="7"/>
  <c r="Q114" i="7"/>
  <c r="P114" i="7"/>
  <c r="O114" i="7"/>
  <c r="N114" i="7"/>
  <c r="M114" i="7"/>
  <c r="L114" i="7"/>
  <c r="K114" i="7"/>
  <c r="U113" i="7"/>
  <c r="T113" i="7"/>
  <c r="S113" i="7"/>
  <c r="R113" i="7"/>
  <c r="Q113" i="7"/>
  <c r="P113" i="7"/>
  <c r="O113" i="7"/>
  <c r="N113" i="7"/>
  <c r="M113" i="7"/>
  <c r="L113" i="7"/>
  <c r="K113" i="7"/>
  <c r="U112" i="7"/>
  <c r="T112" i="7"/>
  <c r="S112" i="7"/>
  <c r="R112" i="7"/>
  <c r="Q112" i="7"/>
  <c r="P112" i="7"/>
  <c r="O112" i="7"/>
  <c r="N112" i="7"/>
  <c r="M112" i="7"/>
  <c r="L112" i="7"/>
  <c r="K112" i="7"/>
  <c r="U111" i="7"/>
  <c r="T111" i="7"/>
  <c r="S111" i="7"/>
  <c r="R111" i="7"/>
  <c r="Q111" i="7"/>
  <c r="P111" i="7"/>
  <c r="O111" i="7"/>
  <c r="N111" i="7"/>
  <c r="M111" i="7"/>
  <c r="L111" i="7"/>
  <c r="K111" i="7"/>
  <c r="U110" i="7"/>
  <c r="T110" i="7"/>
  <c r="S110" i="7"/>
  <c r="R110" i="7"/>
  <c r="Q110" i="7"/>
  <c r="P110" i="7"/>
  <c r="O110" i="7"/>
  <c r="N110" i="7"/>
  <c r="M110" i="7"/>
  <c r="L110" i="7"/>
  <c r="K110" i="7"/>
  <c r="U109" i="7"/>
  <c r="T109" i="7"/>
  <c r="S109" i="7"/>
  <c r="R109" i="7"/>
  <c r="Q109" i="7"/>
  <c r="P109" i="7"/>
  <c r="O109" i="7"/>
  <c r="N109" i="7"/>
  <c r="M109" i="7"/>
  <c r="L109" i="7"/>
  <c r="K109" i="7"/>
  <c r="U108" i="7"/>
  <c r="T108" i="7"/>
  <c r="S108" i="7"/>
  <c r="R108" i="7"/>
  <c r="Q108" i="7"/>
  <c r="P108" i="7"/>
  <c r="O108" i="7"/>
  <c r="N108" i="7"/>
  <c r="M108" i="7"/>
  <c r="L108" i="7"/>
  <c r="K108" i="7"/>
  <c r="U105" i="7"/>
  <c r="T105" i="7"/>
  <c r="S105" i="7"/>
  <c r="R105" i="7"/>
  <c r="Q105" i="7"/>
  <c r="P105" i="7"/>
  <c r="O105" i="7"/>
  <c r="N105" i="7"/>
  <c r="M105" i="7"/>
  <c r="L105" i="7"/>
  <c r="K105" i="7"/>
  <c r="U104" i="7"/>
  <c r="T104" i="7"/>
  <c r="S104" i="7"/>
  <c r="R104" i="7"/>
  <c r="Q104" i="7"/>
  <c r="H104" i="7" s="1"/>
  <c r="P104" i="7"/>
  <c r="O104" i="7"/>
  <c r="N104" i="7"/>
  <c r="M104" i="7"/>
  <c r="L104" i="7"/>
  <c r="K104" i="7"/>
  <c r="U103" i="7"/>
  <c r="T103" i="7"/>
  <c r="S103" i="7"/>
  <c r="R103" i="7"/>
  <c r="Q103" i="7"/>
  <c r="P103" i="7"/>
  <c r="O103" i="7"/>
  <c r="N103" i="7"/>
  <c r="M103" i="7"/>
  <c r="L103" i="7"/>
  <c r="K103" i="7"/>
  <c r="U102" i="7"/>
  <c r="T102" i="7"/>
  <c r="S102" i="7"/>
  <c r="R102" i="7"/>
  <c r="Q102" i="7"/>
  <c r="P102" i="7"/>
  <c r="O102" i="7"/>
  <c r="N102" i="7"/>
  <c r="M102" i="7"/>
  <c r="L102" i="7"/>
  <c r="K102" i="7"/>
  <c r="U101" i="7"/>
  <c r="T101" i="7"/>
  <c r="S101" i="7"/>
  <c r="R101" i="7"/>
  <c r="Q101" i="7"/>
  <c r="P101" i="7"/>
  <c r="O101" i="7"/>
  <c r="N101" i="7"/>
  <c r="M101" i="7"/>
  <c r="L101" i="7"/>
  <c r="K101" i="7"/>
  <c r="U100" i="7"/>
  <c r="T100" i="7"/>
  <c r="S100" i="7"/>
  <c r="R100" i="7"/>
  <c r="Q100" i="7"/>
  <c r="H100" i="7"/>
  <c r="P100" i="7"/>
  <c r="O100" i="7"/>
  <c r="N100" i="7"/>
  <c r="M100" i="7"/>
  <c r="L100" i="7"/>
  <c r="K100" i="7"/>
  <c r="U99" i="7"/>
  <c r="T99" i="7"/>
  <c r="S99" i="7"/>
  <c r="R99" i="7"/>
  <c r="Q99" i="7"/>
  <c r="P99" i="7"/>
  <c r="O99" i="7"/>
  <c r="N99" i="7"/>
  <c r="M99" i="7"/>
  <c r="L99" i="7"/>
  <c r="K99" i="7"/>
  <c r="U98" i="7"/>
  <c r="T98" i="7"/>
  <c r="S98" i="7"/>
  <c r="R98" i="7"/>
  <c r="Q98" i="7"/>
  <c r="P98" i="7"/>
  <c r="O98" i="7"/>
  <c r="N98" i="7"/>
  <c r="M98" i="7"/>
  <c r="L98" i="7"/>
  <c r="K98" i="7"/>
  <c r="U97" i="7"/>
  <c r="T97" i="7"/>
  <c r="S97" i="7"/>
  <c r="R97" i="7"/>
  <c r="Q97" i="7"/>
  <c r="P97" i="7"/>
  <c r="O97" i="7"/>
  <c r="N97" i="7"/>
  <c r="M97" i="7"/>
  <c r="L97" i="7"/>
  <c r="K97" i="7"/>
  <c r="U96" i="7"/>
  <c r="T96" i="7"/>
  <c r="S96" i="7"/>
  <c r="R96" i="7"/>
  <c r="Q96" i="7"/>
  <c r="P96" i="7"/>
  <c r="O96" i="7"/>
  <c r="N96" i="7"/>
  <c r="M96" i="7"/>
  <c r="W96" i="7" s="1"/>
  <c r="L96" i="7"/>
  <c r="K96" i="7"/>
  <c r="U95" i="7"/>
  <c r="T95" i="7"/>
  <c r="S95" i="7"/>
  <c r="R95" i="7"/>
  <c r="Q95" i="7"/>
  <c r="P95" i="7"/>
  <c r="O95" i="7"/>
  <c r="N95" i="7"/>
  <c r="M95" i="7"/>
  <c r="L95" i="7"/>
  <c r="K95" i="7"/>
  <c r="U94" i="7"/>
  <c r="T94" i="7"/>
  <c r="S94" i="7"/>
  <c r="R94" i="7"/>
  <c r="Q94" i="7"/>
  <c r="P94" i="7"/>
  <c r="O94" i="7"/>
  <c r="N94" i="7"/>
  <c r="M94" i="7"/>
  <c r="L94" i="7"/>
  <c r="K94" i="7"/>
  <c r="U93" i="7"/>
  <c r="T93" i="7"/>
  <c r="S93" i="7"/>
  <c r="R93" i="7"/>
  <c r="Q93" i="7"/>
  <c r="P93" i="7"/>
  <c r="O93" i="7"/>
  <c r="N93" i="7"/>
  <c r="M93" i="7"/>
  <c r="L93" i="7"/>
  <c r="K93" i="7"/>
  <c r="U92" i="7"/>
  <c r="T92" i="7"/>
  <c r="S92" i="7"/>
  <c r="R92" i="7"/>
  <c r="Q92" i="7"/>
  <c r="P92" i="7"/>
  <c r="O92" i="7"/>
  <c r="N92" i="7"/>
  <c r="M92" i="7"/>
  <c r="L92" i="7"/>
  <c r="K92" i="7"/>
  <c r="U91" i="7"/>
  <c r="T91" i="7"/>
  <c r="S91" i="7"/>
  <c r="R91" i="7"/>
  <c r="Q91" i="7"/>
  <c r="P91" i="7"/>
  <c r="O91" i="7"/>
  <c r="N91" i="7"/>
  <c r="M91" i="7"/>
  <c r="L91" i="7"/>
  <c r="K91" i="7"/>
  <c r="U90" i="7"/>
  <c r="T90" i="7"/>
  <c r="S90" i="7"/>
  <c r="R90" i="7"/>
  <c r="R106" i="7" s="1"/>
  <c r="Q90" i="7"/>
  <c r="P90" i="7"/>
  <c r="O90" i="7"/>
  <c r="N90" i="7"/>
  <c r="M90" i="7"/>
  <c r="L90" i="7"/>
  <c r="K90" i="7"/>
  <c r="U88" i="7"/>
  <c r="T88" i="7"/>
  <c r="S88" i="7"/>
  <c r="R88" i="7"/>
  <c r="Q88" i="7"/>
  <c r="P88" i="7"/>
  <c r="O88" i="7"/>
  <c r="N88" i="7"/>
  <c r="M88" i="7"/>
  <c r="L88" i="7"/>
  <c r="K88" i="7"/>
  <c r="U86" i="7"/>
  <c r="T86" i="7"/>
  <c r="S86" i="7"/>
  <c r="R86" i="7"/>
  <c r="Q86" i="7"/>
  <c r="P86" i="7"/>
  <c r="O86" i="7"/>
  <c r="N86" i="7"/>
  <c r="M86" i="7"/>
  <c r="L86" i="7"/>
  <c r="K86" i="7"/>
  <c r="U85" i="7"/>
  <c r="T85" i="7"/>
  <c r="S85" i="7"/>
  <c r="R85" i="7"/>
  <c r="Q85" i="7"/>
  <c r="P85" i="7"/>
  <c r="O85" i="7"/>
  <c r="N85" i="7"/>
  <c r="M85" i="7"/>
  <c r="L85" i="7"/>
  <c r="K85" i="7"/>
  <c r="U84" i="7"/>
  <c r="T84" i="7"/>
  <c r="S84" i="7"/>
  <c r="R84" i="7"/>
  <c r="Q84" i="7"/>
  <c r="P84" i="7"/>
  <c r="O84" i="7"/>
  <c r="N84" i="7"/>
  <c r="M84" i="7"/>
  <c r="L84" i="7"/>
  <c r="K84" i="7"/>
  <c r="U83" i="7"/>
  <c r="T83" i="7"/>
  <c r="S83" i="7"/>
  <c r="R83" i="7"/>
  <c r="Q83" i="7"/>
  <c r="P83" i="7"/>
  <c r="O83" i="7"/>
  <c r="N83" i="7"/>
  <c r="M83" i="7"/>
  <c r="L83" i="7"/>
  <c r="K83" i="7"/>
  <c r="U82" i="7"/>
  <c r="T82" i="7"/>
  <c r="S82" i="7"/>
  <c r="R82" i="7"/>
  <c r="Q82" i="7"/>
  <c r="P82" i="7"/>
  <c r="O82" i="7"/>
  <c r="N82" i="7"/>
  <c r="M82" i="7"/>
  <c r="L82" i="7"/>
  <c r="K82" i="7"/>
  <c r="U81" i="7"/>
  <c r="T81" i="7"/>
  <c r="S81" i="7"/>
  <c r="R81" i="7"/>
  <c r="Q81" i="7"/>
  <c r="P81" i="7"/>
  <c r="O81" i="7"/>
  <c r="N81" i="7"/>
  <c r="M81" i="7"/>
  <c r="L81" i="7"/>
  <c r="K81" i="7"/>
  <c r="U79" i="7"/>
  <c r="T79" i="7"/>
  <c r="S79" i="7"/>
  <c r="R79" i="7"/>
  <c r="Q79" i="7"/>
  <c r="P79" i="7"/>
  <c r="O79" i="7"/>
  <c r="N79" i="7"/>
  <c r="M79" i="7"/>
  <c r="L79" i="7"/>
  <c r="K79" i="7"/>
  <c r="U77" i="7"/>
  <c r="T77" i="7"/>
  <c r="S77" i="7"/>
  <c r="R77" i="7"/>
  <c r="Q77" i="7"/>
  <c r="P77" i="7"/>
  <c r="O77" i="7"/>
  <c r="N77" i="7"/>
  <c r="M77" i="7"/>
  <c r="L77" i="7"/>
  <c r="K77" i="7"/>
  <c r="U74" i="7"/>
  <c r="T74" i="7"/>
  <c r="S74" i="7"/>
  <c r="R74" i="7"/>
  <c r="Q74" i="7"/>
  <c r="P74" i="7"/>
  <c r="O74" i="7"/>
  <c r="N74" i="7"/>
  <c r="M74" i="7"/>
  <c r="L74" i="7"/>
  <c r="K74" i="7"/>
  <c r="U73" i="7"/>
  <c r="T73" i="7"/>
  <c r="T78" i="7" s="1"/>
  <c r="S73" i="7"/>
  <c r="R73" i="7"/>
  <c r="Q73" i="7"/>
  <c r="P73" i="7"/>
  <c r="P78" i="7" s="1"/>
  <c r="O73" i="7"/>
  <c r="N73" i="7"/>
  <c r="M73" i="7"/>
  <c r="L73" i="7"/>
  <c r="K73" i="7"/>
  <c r="U71" i="7"/>
  <c r="T71" i="7"/>
  <c r="S71" i="7"/>
  <c r="R71" i="7"/>
  <c r="Q71" i="7"/>
  <c r="P71" i="7"/>
  <c r="O71" i="7"/>
  <c r="N71" i="7"/>
  <c r="M71" i="7"/>
  <c r="L71" i="7"/>
  <c r="K71" i="7"/>
  <c r="U69" i="7"/>
  <c r="T69" i="7"/>
  <c r="S69" i="7"/>
  <c r="R69" i="7"/>
  <c r="Q69" i="7"/>
  <c r="P69" i="7"/>
  <c r="O69" i="7"/>
  <c r="N69" i="7"/>
  <c r="M69" i="7"/>
  <c r="L69" i="7"/>
  <c r="K69" i="7"/>
  <c r="U67" i="7"/>
  <c r="T67" i="7"/>
  <c r="S67" i="7"/>
  <c r="R67" i="7"/>
  <c r="Q67" i="7"/>
  <c r="P67" i="7"/>
  <c r="O67" i="7"/>
  <c r="N67" i="7"/>
  <c r="M67" i="7"/>
  <c r="L67" i="7"/>
  <c r="K67" i="7"/>
  <c r="U65" i="7"/>
  <c r="T65" i="7"/>
  <c r="S65" i="7"/>
  <c r="R65" i="7"/>
  <c r="Q65" i="7"/>
  <c r="P65" i="7"/>
  <c r="O65" i="7"/>
  <c r="N65" i="7"/>
  <c r="M65" i="7"/>
  <c r="L65" i="7"/>
  <c r="K65" i="7"/>
  <c r="U63" i="7"/>
  <c r="T63" i="7"/>
  <c r="S63" i="7"/>
  <c r="R63" i="7"/>
  <c r="Q63" i="7"/>
  <c r="P63" i="7"/>
  <c r="O63" i="7"/>
  <c r="N63" i="7"/>
  <c r="M63" i="7"/>
  <c r="L63" i="7"/>
  <c r="K63" i="7"/>
  <c r="U62" i="7"/>
  <c r="T62" i="7"/>
  <c r="S62" i="7"/>
  <c r="R62" i="7"/>
  <c r="Q62" i="7"/>
  <c r="P62" i="7"/>
  <c r="O62" i="7"/>
  <c r="N62" i="7"/>
  <c r="M62" i="7"/>
  <c r="L62" i="7"/>
  <c r="K62" i="7"/>
  <c r="U58" i="7"/>
  <c r="T58" i="7"/>
  <c r="S58" i="7"/>
  <c r="R58" i="7"/>
  <c r="Q58" i="7"/>
  <c r="P58" i="7"/>
  <c r="O58" i="7"/>
  <c r="N58" i="7"/>
  <c r="M58" i="7"/>
  <c r="L58" i="7"/>
  <c r="K58" i="7"/>
  <c r="U56" i="7"/>
  <c r="T56" i="7"/>
  <c r="S56" i="7"/>
  <c r="R56" i="7"/>
  <c r="Q56" i="7"/>
  <c r="P56" i="7"/>
  <c r="O56" i="7"/>
  <c r="N56" i="7"/>
  <c r="M56" i="7"/>
  <c r="L56" i="7"/>
  <c r="K56" i="7"/>
  <c r="U51" i="7"/>
  <c r="T51" i="7"/>
  <c r="S51" i="7"/>
  <c r="R51" i="7"/>
  <c r="Q51" i="7"/>
  <c r="P51" i="7"/>
  <c r="O51" i="7"/>
  <c r="N51" i="7"/>
  <c r="M51" i="7"/>
  <c r="L51" i="7"/>
  <c r="K51" i="7"/>
  <c r="U50" i="7"/>
  <c r="T50" i="7"/>
  <c r="S50" i="7"/>
  <c r="R50" i="7"/>
  <c r="Q50" i="7"/>
  <c r="P50" i="7"/>
  <c r="O50" i="7"/>
  <c r="N50" i="7"/>
  <c r="M50" i="7"/>
  <c r="L50" i="7"/>
  <c r="K50" i="7"/>
  <c r="U49" i="7"/>
  <c r="T49" i="7"/>
  <c r="S49" i="7"/>
  <c r="R49" i="7"/>
  <c r="Q49" i="7"/>
  <c r="P49" i="7"/>
  <c r="O49" i="7"/>
  <c r="N49" i="7"/>
  <c r="M49" i="7"/>
  <c r="L49" i="7"/>
  <c r="K49" i="7"/>
  <c r="U48" i="7"/>
  <c r="T48" i="7"/>
  <c r="S48" i="7"/>
  <c r="R48" i="7"/>
  <c r="H48" i="7" s="1"/>
  <c r="Q48" i="7"/>
  <c r="P48" i="7"/>
  <c r="O48" i="7"/>
  <c r="O61" i="7" s="1"/>
  <c r="N48" i="7"/>
  <c r="M48" i="7"/>
  <c r="L48" i="7"/>
  <c r="K48" i="7"/>
  <c r="U46" i="7"/>
  <c r="T46" i="7"/>
  <c r="S46" i="7"/>
  <c r="R46" i="7"/>
  <c r="Q46" i="7"/>
  <c r="P46" i="7"/>
  <c r="O46" i="7"/>
  <c r="N46" i="7"/>
  <c r="M46" i="7"/>
  <c r="L46" i="7"/>
  <c r="K46" i="7"/>
  <c r="U45" i="7"/>
  <c r="T45" i="7"/>
  <c r="S45" i="7"/>
  <c r="R45" i="7"/>
  <c r="Q45" i="7"/>
  <c r="P45" i="7"/>
  <c r="O45" i="7"/>
  <c r="N45" i="7"/>
  <c r="M45" i="7"/>
  <c r="L45" i="7"/>
  <c r="K45" i="7"/>
  <c r="U43" i="7"/>
  <c r="T43" i="7"/>
  <c r="S43" i="7"/>
  <c r="R43" i="7"/>
  <c r="Q43" i="7"/>
  <c r="P43" i="7"/>
  <c r="O43" i="7"/>
  <c r="N43" i="7"/>
  <c r="M43" i="7"/>
  <c r="L43" i="7"/>
  <c r="K43" i="7"/>
  <c r="U42" i="7"/>
  <c r="T42" i="7"/>
  <c r="S42" i="7"/>
  <c r="R42" i="7"/>
  <c r="Q42" i="7"/>
  <c r="P42" i="7"/>
  <c r="O42" i="7"/>
  <c r="N42" i="7"/>
  <c r="M42" i="7"/>
  <c r="L42" i="7"/>
  <c r="K42" i="7"/>
  <c r="U38" i="7"/>
  <c r="T38" i="7"/>
  <c r="S38" i="7"/>
  <c r="R38" i="7"/>
  <c r="Q38" i="7"/>
  <c r="P38" i="7"/>
  <c r="O38" i="7"/>
  <c r="N38" i="7"/>
  <c r="M38" i="7"/>
  <c r="L38" i="7"/>
  <c r="K38" i="7"/>
  <c r="U37" i="7"/>
  <c r="T37" i="7"/>
  <c r="S37" i="7"/>
  <c r="R37" i="7"/>
  <c r="Q37" i="7"/>
  <c r="P37" i="7"/>
  <c r="O37" i="7"/>
  <c r="N37" i="7"/>
  <c r="M37" i="7"/>
  <c r="L37" i="7"/>
  <c r="K37" i="7"/>
  <c r="U35" i="7"/>
  <c r="T35" i="7"/>
  <c r="S35" i="7"/>
  <c r="R35" i="7"/>
  <c r="Q35" i="7"/>
  <c r="P35" i="7"/>
  <c r="O35" i="7"/>
  <c r="N35" i="7"/>
  <c r="M35" i="7"/>
  <c r="L35" i="7"/>
  <c r="K35" i="7"/>
  <c r="U34" i="7"/>
  <c r="T34" i="7"/>
  <c r="S34" i="7"/>
  <c r="R34" i="7"/>
  <c r="Q34" i="7"/>
  <c r="P34" i="7"/>
  <c r="O34" i="7"/>
  <c r="N34" i="7"/>
  <c r="M34" i="7"/>
  <c r="L34" i="7"/>
  <c r="K34" i="7"/>
  <c r="U33" i="7"/>
  <c r="T33" i="7"/>
  <c r="S33" i="7"/>
  <c r="R33" i="7"/>
  <c r="Q33" i="7"/>
  <c r="P33" i="7"/>
  <c r="O33" i="7"/>
  <c r="N33" i="7"/>
  <c r="M33" i="7"/>
  <c r="L33" i="7"/>
  <c r="K33" i="7"/>
  <c r="U32" i="7"/>
  <c r="T32" i="7"/>
  <c r="S32" i="7"/>
  <c r="R32" i="7"/>
  <c r="Q32" i="7"/>
  <c r="P32" i="7"/>
  <c r="O32" i="7"/>
  <c r="N32" i="7"/>
  <c r="M32" i="7"/>
  <c r="L32" i="7"/>
  <c r="K32" i="7"/>
  <c r="U31" i="7"/>
  <c r="T31" i="7"/>
  <c r="S31" i="7"/>
  <c r="R31" i="7"/>
  <c r="Q31" i="7"/>
  <c r="P31" i="7"/>
  <c r="O31" i="7"/>
  <c r="N31" i="7"/>
  <c r="M31" i="7"/>
  <c r="L31" i="7"/>
  <c r="K31" i="7"/>
  <c r="U30" i="7"/>
  <c r="T30" i="7"/>
  <c r="S30" i="7"/>
  <c r="R30" i="7"/>
  <c r="Q30" i="7"/>
  <c r="P30" i="7"/>
  <c r="O30" i="7"/>
  <c r="N30" i="7"/>
  <c r="M30" i="7"/>
  <c r="L30" i="7"/>
  <c r="K30" i="7"/>
  <c r="U29" i="7"/>
  <c r="T29" i="7"/>
  <c r="S29" i="7"/>
  <c r="R29" i="7"/>
  <c r="Q29" i="7"/>
  <c r="P29" i="7"/>
  <c r="O29" i="7"/>
  <c r="N29" i="7"/>
  <c r="M29" i="7"/>
  <c r="L29" i="7"/>
  <c r="K29" i="7"/>
  <c r="W29" i="7"/>
  <c r="U28" i="7"/>
  <c r="T28" i="7"/>
  <c r="S28" i="7"/>
  <c r="R28" i="7"/>
  <c r="H28" i="7" s="1"/>
  <c r="Q28" i="7"/>
  <c r="P28" i="7"/>
  <c r="O28" i="7"/>
  <c r="N28" i="7"/>
  <c r="M28" i="7"/>
  <c r="L28" i="7"/>
  <c r="K28" i="7"/>
  <c r="U27" i="7"/>
  <c r="T27" i="7"/>
  <c r="S27" i="7"/>
  <c r="R27" i="7"/>
  <c r="Q27" i="7"/>
  <c r="P27" i="7"/>
  <c r="O27" i="7"/>
  <c r="N27" i="7"/>
  <c r="M27" i="7"/>
  <c r="L27" i="7"/>
  <c r="K27" i="7"/>
  <c r="U26" i="7"/>
  <c r="T26" i="7"/>
  <c r="S26" i="7"/>
  <c r="R26" i="7"/>
  <c r="Q26" i="7"/>
  <c r="P26" i="7"/>
  <c r="O26" i="7"/>
  <c r="N26" i="7"/>
  <c r="M26" i="7"/>
  <c r="L26" i="7"/>
  <c r="K26" i="7"/>
  <c r="U24" i="7"/>
  <c r="T24" i="7"/>
  <c r="S24" i="7"/>
  <c r="R24" i="7"/>
  <c r="Q24" i="7"/>
  <c r="P24" i="7"/>
  <c r="O24" i="7"/>
  <c r="N24" i="7"/>
  <c r="M24" i="7"/>
  <c r="L24" i="7"/>
  <c r="K24" i="7"/>
  <c r="U23" i="7"/>
  <c r="T23" i="7"/>
  <c r="S23" i="7"/>
  <c r="R23" i="7"/>
  <c r="Q23" i="7"/>
  <c r="P23" i="7"/>
  <c r="O23" i="7"/>
  <c r="N23" i="7"/>
  <c r="M23" i="7"/>
  <c r="L23" i="7"/>
  <c r="K23" i="7"/>
  <c r="U22" i="7"/>
  <c r="T22" i="7"/>
  <c r="S22" i="7"/>
  <c r="R22" i="7"/>
  <c r="Q22" i="7"/>
  <c r="P22" i="7"/>
  <c r="O22" i="7"/>
  <c r="N22" i="7"/>
  <c r="M22" i="7"/>
  <c r="L22" i="7"/>
  <c r="K22" i="7"/>
  <c r="U21" i="7"/>
  <c r="T21" i="7"/>
  <c r="S21" i="7"/>
  <c r="R21" i="7"/>
  <c r="Q21" i="7"/>
  <c r="P21" i="7"/>
  <c r="O21" i="7"/>
  <c r="N21" i="7"/>
  <c r="M21" i="7"/>
  <c r="L21" i="7"/>
  <c r="F21" i="7" s="1"/>
  <c r="K21" i="7"/>
  <c r="U20" i="7"/>
  <c r="T20" i="7"/>
  <c r="S20" i="7"/>
  <c r="R20" i="7"/>
  <c r="Q20" i="7"/>
  <c r="P20" i="7"/>
  <c r="O20" i="7"/>
  <c r="N20" i="7"/>
  <c r="M20" i="7"/>
  <c r="L20" i="7"/>
  <c r="K20" i="7"/>
  <c r="U18" i="7"/>
  <c r="T18" i="7"/>
  <c r="S18" i="7"/>
  <c r="R18" i="7"/>
  <c r="Q18" i="7"/>
  <c r="P18" i="7"/>
  <c r="O18" i="7"/>
  <c r="N18" i="7"/>
  <c r="M18" i="7"/>
  <c r="L18" i="7"/>
  <c r="K18" i="7"/>
  <c r="U17" i="7"/>
  <c r="T17" i="7"/>
  <c r="S17" i="7"/>
  <c r="R17" i="7"/>
  <c r="Q17" i="7"/>
  <c r="P17" i="7"/>
  <c r="O17" i="7"/>
  <c r="N17" i="7"/>
  <c r="M17" i="7"/>
  <c r="L17" i="7"/>
  <c r="K17" i="7"/>
  <c r="U16" i="7"/>
  <c r="T16" i="7"/>
  <c r="S16" i="7"/>
  <c r="R16" i="7"/>
  <c r="Q16" i="7"/>
  <c r="P16" i="7"/>
  <c r="O16" i="7"/>
  <c r="N16" i="7"/>
  <c r="M16" i="7"/>
  <c r="L16" i="7"/>
  <c r="K16" i="7"/>
  <c r="U15" i="7"/>
  <c r="T15" i="7"/>
  <c r="S15" i="7"/>
  <c r="R15" i="7"/>
  <c r="Q15" i="7"/>
  <c r="P15" i="7"/>
  <c r="O15" i="7"/>
  <c r="N15" i="7"/>
  <c r="M15" i="7"/>
  <c r="L15" i="7"/>
  <c r="K15" i="7"/>
  <c r="U14" i="7"/>
  <c r="T14" i="7"/>
  <c r="S14" i="7"/>
  <c r="R14" i="7"/>
  <c r="Q14" i="7"/>
  <c r="P14" i="7"/>
  <c r="O14" i="7"/>
  <c r="N14" i="7"/>
  <c r="M14" i="7"/>
  <c r="L14" i="7"/>
  <c r="K14" i="7"/>
  <c r="U13" i="7"/>
  <c r="T13" i="7"/>
  <c r="S13" i="7"/>
  <c r="R13" i="7"/>
  <c r="Q13" i="7"/>
  <c r="P13" i="7"/>
  <c r="O13" i="7"/>
  <c r="N13" i="7"/>
  <c r="M13" i="7"/>
  <c r="L13" i="7"/>
  <c r="K13" i="7"/>
  <c r="U12" i="7"/>
  <c r="T12" i="7"/>
  <c r="S12" i="7"/>
  <c r="R12" i="7"/>
  <c r="Q12" i="7"/>
  <c r="P12" i="7"/>
  <c r="P25" i="7" s="1"/>
  <c r="O12" i="7"/>
  <c r="N12" i="7"/>
  <c r="M12" i="7"/>
  <c r="L12" i="7"/>
  <c r="K12" i="7"/>
  <c r="T146" i="6"/>
  <c r="Y138" i="6"/>
  <c r="X138" i="6"/>
  <c r="W138" i="6"/>
  <c r="U138" i="6"/>
  <c r="AD123" i="6"/>
  <c r="AD122" i="6"/>
  <c r="Y133" i="6"/>
  <c r="V133" i="6"/>
  <c r="AD120" i="6"/>
  <c r="X119" i="6"/>
  <c r="AD113" i="6"/>
  <c r="S119" i="6"/>
  <c r="S106" i="6"/>
  <c r="V106" i="6"/>
  <c r="AD93" i="6"/>
  <c r="W89" i="6"/>
  <c r="V89" i="6"/>
  <c r="AD81" i="6"/>
  <c r="AB89" i="6"/>
  <c r="W78" i="6"/>
  <c r="V78" i="6"/>
  <c r="X72" i="6"/>
  <c r="T72" i="6"/>
  <c r="R72" i="6"/>
  <c r="AD56" i="6"/>
  <c r="U61" i="6"/>
  <c r="AD51" i="6"/>
  <c r="AB61" i="6"/>
  <c r="Y61" i="6"/>
  <c r="Y47" i="6"/>
  <c r="AB47" i="6"/>
  <c r="AD38" i="6"/>
  <c r="Z47" i="6"/>
  <c r="W47" i="6"/>
  <c r="V47" i="6"/>
  <c r="R47" i="6"/>
  <c r="AD35" i="6"/>
  <c r="AD33" i="6"/>
  <c r="AD29" i="6"/>
  <c r="AD27" i="6"/>
  <c r="X36" i="6"/>
  <c r="U36" i="6"/>
  <c r="AD23" i="6"/>
  <c r="AD21" i="6"/>
  <c r="AD18" i="6"/>
  <c r="AD15" i="6"/>
  <c r="AD13" i="6"/>
  <c r="AB25" i="6"/>
  <c r="O146" i="6"/>
  <c r="K146" i="6"/>
  <c r="M146" i="6"/>
  <c r="J146" i="6"/>
  <c r="O138" i="6"/>
  <c r="K138" i="6"/>
  <c r="I138" i="6"/>
  <c r="H138" i="6"/>
  <c r="Q122" i="6"/>
  <c r="O133" i="6"/>
  <c r="K133" i="6"/>
  <c r="H133" i="6"/>
  <c r="O119" i="6"/>
  <c r="Q110" i="6"/>
  <c r="L119" i="6"/>
  <c r="I119" i="6"/>
  <c r="H119" i="6"/>
  <c r="Q105" i="6"/>
  <c r="Q98" i="6"/>
  <c r="Q93" i="6"/>
  <c r="N106" i="6"/>
  <c r="I106" i="6"/>
  <c r="Q90" i="6"/>
  <c r="E89" i="6"/>
  <c r="H89" i="6"/>
  <c r="J89" i="6"/>
  <c r="Q81" i="6"/>
  <c r="N89" i="6"/>
  <c r="I89" i="6"/>
  <c r="Q77" i="6"/>
  <c r="O78" i="6"/>
  <c r="K78" i="6"/>
  <c r="G78" i="6"/>
  <c r="M78" i="6"/>
  <c r="I78" i="6"/>
  <c r="N72" i="6"/>
  <c r="L72" i="6"/>
  <c r="J72" i="6"/>
  <c r="Q57" i="6"/>
  <c r="Q61" i="6" s="1"/>
  <c r="Q56" i="6"/>
  <c r="H61" i="6"/>
  <c r="J61" i="6"/>
  <c r="Q43" i="6"/>
  <c r="L47" i="6"/>
  <c r="Q39" i="6"/>
  <c r="J47" i="6"/>
  <c r="O47" i="6"/>
  <c r="N47" i="6"/>
  <c r="K47" i="6"/>
  <c r="Q35" i="6"/>
  <c r="Q33" i="6"/>
  <c r="H36" i="6"/>
  <c r="N36" i="6"/>
  <c r="Q24" i="6"/>
  <c r="N25" i="6"/>
  <c r="J25" i="6"/>
  <c r="F25" i="6"/>
  <c r="Q20" i="6"/>
  <c r="Q17" i="6"/>
  <c r="O25" i="6"/>
  <c r="Q15" i="6"/>
  <c r="K25" i="6"/>
  <c r="J146" i="5"/>
  <c r="Q143" i="5"/>
  <c r="M146" i="5"/>
  <c r="O146" i="5"/>
  <c r="K146" i="5"/>
  <c r="N138" i="5"/>
  <c r="G138" i="5"/>
  <c r="F138" i="5"/>
  <c r="I138" i="5"/>
  <c r="Q132" i="5"/>
  <c r="Q129" i="5"/>
  <c r="Q127" i="5"/>
  <c r="O133" i="5"/>
  <c r="Q123" i="5"/>
  <c r="Q122" i="5"/>
  <c r="I133" i="5"/>
  <c r="Q121" i="5"/>
  <c r="Q133" i="5" s="1"/>
  <c r="D133" i="5" s="1"/>
  <c r="C133" i="5" s="1"/>
  <c r="F21" i="24" s="1"/>
  <c r="F51" i="24" s="1"/>
  <c r="K119" i="5"/>
  <c r="L119" i="5"/>
  <c r="O119" i="5"/>
  <c r="J119" i="5"/>
  <c r="Q105" i="5"/>
  <c r="Q103" i="5"/>
  <c r="Q102" i="5"/>
  <c r="Q101" i="5"/>
  <c r="Q99" i="5"/>
  <c r="Q97" i="5"/>
  <c r="Q95" i="5"/>
  <c r="O106" i="5"/>
  <c r="N106" i="5"/>
  <c r="J106" i="5"/>
  <c r="I106" i="5"/>
  <c r="E106" i="5"/>
  <c r="Q84" i="5"/>
  <c r="Q83" i="5"/>
  <c r="O89" i="5"/>
  <c r="M89" i="5"/>
  <c r="L89" i="5"/>
  <c r="H89" i="5"/>
  <c r="Q77" i="5"/>
  <c r="O78" i="5"/>
  <c r="H78" i="5"/>
  <c r="J78" i="5"/>
  <c r="N78" i="5"/>
  <c r="L78" i="5"/>
  <c r="I78" i="5"/>
  <c r="Q69" i="5"/>
  <c r="N72" i="5"/>
  <c r="Q68" i="5"/>
  <c r="Q63" i="5"/>
  <c r="M72" i="5"/>
  <c r="L72" i="5"/>
  <c r="I72" i="5"/>
  <c r="Q59" i="5"/>
  <c r="Q58" i="5"/>
  <c r="Q54" i="5"/>
  <c r="Q52" i="5"/>
  <c r="K61" i="5"/>
  <c r="I61" i="5"/>
  <c r="AB146" i="4"/>
  <c r="X146" i="4"/>
  <c r="AB138" i="4"/>
  <c r="Z138" i="4"/>
  <c r="X138" i="4"/>
  <c r="U138" i="4"/>
  <c r="T138" i="4"/>
  <c r="R138" i="4"/>
  <c r="AD132" i="4"/>
  <c r="AD128" i="4"/>
  <c r="AD127" i="4"/>
  <c r="AD125" i="4"/>
  <c r="T133" i="4"/>
  <c r="AA133" i="4"/>
  <c r="AD115" i="4"/>
  <c r="AD114" i="4"/>
  <c r="AD113" i="4"/>
  <c r="U119" i="4"/>
  <c r="X119" i="4"/>
  <c r="AD110" i="4"/>
  <c r="AD104" i="4"/>
  <c r="R106" i="4"/>
  <c r="AB106" i="4"/>
  <c r="AD100" i="4"/>
  <c r="S106" i="4"/>
  <c r="AA89" i="4"/>
  <c r="AD77" i="4"/>
  <c r="AA78" i="4"/>
  <c r="AD68" i="4"/>
  <c r="V72" i="4"/>
  <c r="Z72" i="4"/>
  <c r="W72" i="4"/>
  <c r="AB72" i="4"/>
  <c r="AA72" i="4"/>
  <c r="X72" i="4"/>
  <c r="AD58" i="4"/>
  <c r="AD57" i="4"/>
  <c r="AD56" i="4"/>
  <c r="W61" i="4"/>
  <c r="T61" i="4"/>
  <c r="AD45" i="4"/>
  <c r="Y47" i="4"/>
  <c r="AD42" i="4"/>
  <c r="AD41" i="4"/>
  <c r="AA47" i="4"/>
  <c r="W47" i="4"/>
  <c r="V47" i="4"/>
  <c r="S47" i="4"/>
  <c r="AD34" i="4"/>
  <c r="AD31" i="4"/>
  <c r="AD30" i="4"/>
  <c r="U36" i="4"/>
  <c r="AB36" i="4"/>
  <c r="Z36" i="4"/>
  <c r="Y36" i="4"/>
  <c r="W25" i="4"/>
  <c r="AA25" i="4"/>
  <c r="T25" i="4"/>
  <c r="Z25" i="4"/>
  <c r="AD20" i="4"/>
  <c r="Q145" i="4"/>
  <c r="O146" i="4"/>
  <c r="Q142" i="4"/>
  <c r="I146" i="4"/>
  <c r="L146" i="4"/>
  <c r="O138" i="4"/>
  <c r="N138" i="4"/>
  <c r="K138" i="4"/>
  <c r="J138" i="4"/>
  <c r="G138" i="4"/>
  <c r="F138" i="4"/>
  <c r="Q132" i="4"/>
  <c r="Q130" i="4"/>
  <c r="Q129" i="4"/>
  <c r="Q128" i="4"/>
  <c r="Q125" i="4"/>
  <c r="Q124" i="4"/>
  <c r="H133" i="4"/>
  <c r="I133" i="4"/>
  <c r="G133" i="4"/>
  <c r="Q115" i="4"/>
  <c r="M119" i="4"/>
  <c r="I119" i="4"/>
  <c r="Q105" i="4"/>
  <c r="Q92" i="4"/>
  <c r="Q81" i="4"/>
  <c r="Q89" i="4" s="1"/>
  <c r="O78" i="4"/>
  <c r="H78" i="4"/>
  <c r="Q73" i="4"/>
  <c r="G72" i="4"/>
  <c r="J72" i="4"/>
  <c r="F72" i="4"/>
  <c r="O61" i="4"/>
  <c r="N36" i="4"/>
  <c r="Q26" i="4"/>
  <c r="F25" i="4"/>
  <c r="Q16" i="4"/>
  <c r="I138" i="3"/>
  <c r="G133" i="3"/>
  <c r="I133" i="3"/>
  <c r="F119" i="3"/>
  <c r="Q114" i="3"/>
  <c r="Q97" i="3"/>
  <c r="Q95" i="3"/>
  <c r="Q94" i="3"/>
  <c r="H106" i="3"/>
  <c r="G89" i="3"/>
  <c r="Q87" i="3"/>
  <c r="Q86" i="3"/>
  <c r="Q84" i="3"/>
  <c r="M89" i="3"/>
  <c r="Q80" i="3"/>
  <c r="O89" i="3"/>
  <c r="N78" i="3"/>
  <c r="E78" i="3"/>
  <c r="Q66" i="3"/>
  <c r="Q65" i="3"/>
  <c r="Q63" i="3"/>
  <c r="M72" i="3"/>
  <c r="Q58" i="3"/>
  <c r="Q57" i="3"/>
  <c r="M61" i="3"/>
  <c r="Q45" i="3"/>
  <c r="Q44" i="3"/>
  <c r="Q32" i="3"/>
  <c r="Q28" i="3"/>
  <c r="H36" i="3"/>
  <c r="O25" i="3"/>
  <c r="Q18" i="3"/>
  <c r="Q17" i="3"/>
  <c r="Q14" i="3"/>
  <c r="L25" i="3"/>
  <c r="Q12" i="3"/>
  <c r="AW144" i="2"/>
  <c r="AV144" i="2"/>
  <c r="AU144" i="2"/>
  <c r="AT144" i="2"/>
  <c r="AS144" i="2"/>
  <c r="AR144" i="2"/>
  <c r="AQ144" i="2"/>
  <c r="AP144" i="2"/>
  <c r="AO144" i="2"/>
  <c r="AN144" i="2"/>
  <c r="AM144" i="2"/>
  <c r="AW142" i="2"/>
  <c r="AV142" i="2"/>
  <c r="AU142" i="2"/>
  <c r="AT142" i="2"/>
  <c r="AS142" i="2"/>
  <c r="AR142" i="2"/>
  <c r="AQ142" i="2"/>
  <c r="AP142" i="2"/>
  <c r="AO142" i="2"/>
  <c r="AN142" i="2"/>
  <c r="AM142" i="2"/>
  <c r="AW140" i="2"/>
  <c r="AV140" i="2"/>
  <c r="AV146" i="2" s="1"/>
  <c r="AU140" i="2"/>
  <c r="AT140" i="2"/>
  <c r="AS140" i="2"/>
  <c r="AR140" i="2"/>
  <c r="AR146" i="2" s="1"/>
  <c r="AQ140" i="2"/>
  <c r="AP140" i="2"/>
  <c r="AP146" i="2" s="1"/>
  <c r="AO140" i="2"/>
  <c r="AN140" i="2"/>
  <c r="AM140" i="2"/>
  <c r="AW137" i="2"/>
  <c r="AV137" i="2"/>
  <c r="AU137" i="2"/>
  <c r="AT137" i="2"/>
  <c r="AS137" i="2"/>
  <c r="AR137" i="2"/>
  <c r="AQ137" i="2"/>
  <c r="AP137" i="2"/>
  <c r="AO137" i="2"/>
  <c r="AN137" i="2"/>
  <c r="AM137" i="2"/>
  <c r="AW135" i="2"/>
  <c r="AV135" i="2"/>
  <c r="AU135" i="2"/>
  <c r="AT135" i="2"/>
  <c r="AS135" i="2"/>
  <c r="AR135" i="2"/>
  <c r="AQ135" i="2"/>
  <c r="AP135" i="2"/>
  <c r="AO135" i="2"/>
  <c r="AN135" i="2"/>
  <c r="AM135" i="2"/>
  <c r="AW134" i="2"/>
  <c r="AV134" i="2"/>
  <c r="AU134" i="2"/>
  <c r="AT134" i="2"/>
  <c r="AS134" i="2"/>
  <c r="AR134" i="2"/>
  <c r="AQ134" i="2"/>
  <c r="AP134" i="2"/>
  <c r="AO134" i="2"/>
  <c r="AN134" i="2"/>
  <c r="AM134" i="2"/>
  <c r="AW132" i="2"/>
  <c r="AV132" i="2"/>
  <c r="AU132" i="2"/>
  <c r="AT132" i="2"/>
  <c r="AS132" i="2"/>
  <c r="AR132" i="2"/>
  <c r="AQ132" i="2"/>
  <c r="AP132" i="2"/>
  <c r="AO132" i="2"/>
  <c r="AN132" i="2"/>
  <c r="AM132" i="2"/>
  <c r="AW131" i="2"/>
  <c r="AV131" i="2"/>
  <c r="AU131" i="2"/>
  <c r="AT131" i="2"/>
  <c r="AS131" i="2"/>
  <c r="AR131" i="2"/>
  <c r="AQ131" i="2"/>
  <c r="AP131" i="2"/>
  <c r="AO131" i="2"/>
  <c r="AN131" i="2"/>
  <c r="AM131" i="2"/>
  <c r="AW130" i="2"/>
  <c r="AV130" i="2"/>
  <c r="AU130" i="2"/>
  <c r="AT130" i="2"/>
  <c r="AS130" i="2"/>
  <c r="AR130" i="2"/>
  <c r="AQ130" i="2"/>
  <c r="AP130" i="2"/>
  <c r="AO130" i="2"/>
  <c r="AN130" i="2"/>
  <c r="AM130" i="2"/>
  <c r="AW129" i="2"/>
  <c r="AV129" i="2"/>
  <c r="AU129" i="2"/>
  <c r="AT129" i="2"/>
  <c r="AS129" i="2"/>
  <c r="AR129" i="2"/>
  <c r="AQ129" i="2"/>
  <c r="AP129" i="2"/>
  <c r="AO129" i="2"/>
  <c r="AN129" i="2"/>
  <c r="AM129" i="2"/>
  <c r="AW128" i="2"/>
  <c r="AV128" i="2"/>
  <c r="AU128" i="2"/>
  <c r="AT128" i="2"/>
  <c r="AS128" i="2"/>
  <c r="AR128" i="2"/>
  <c r="AQ128" i="2"/>
  <c r="AP128" i="2"/>
  <c r="AO128" i="2"/>
  <c r="AN128" i="2"/>
  <c r="AY128" i="2" s="1"/>
  <c r="AM128" i="2"/>
  <c r="AW127" i="2"/>
  <c r="AV127" i="2"/>
  <c r="AU127" i="2"/>
  <c r="AT127" i="2"/>
  <c r="AS127" i="2"/>
  <c r="AR127" i="2"/>
  <c r="AQ127" i="2"/>
  <c r="AP127" i="2"/>
  <c r="AO127" i="2"/>
  <c r="AN127" i="2"/>
  <c r="AM127" i="2"/>
  <c r="AW126" i="2"/>
  <c r="AV126" i="2"/>
  <c r="AU126" i="2"/>
  <c r="AT126" i="2"/>
  <c r="AS126" i="2"/>
  <c r="AR126" i="2"/>
  <c r="AQ126" i="2"/>
  <c r="AP126" i="2"/>
  <c r="AO126" i="2"/>
  <c r="AN126" i="2"/>
  <c r="AM126" i="2"/>
  <c r="T126" i="2" s="1"/>
  <c r="AW123" i="2"/>
  <c r="AV123" i="2"/>
  <c r="AU123" i="2"/>
  <c r="AT123" i="2"/>
  <c r="AS123" i="2"/>
  <c r="AR123" i="2"/>
  <c r="AQ123" i="2"/>
  <c r="AP123" i="2"/>
  <c r="AO123" i="2"/>
  <c r="AN123" i="2"/>
  <c r="AM123" i="2"/>
  <c r="AW122" i="2"/>
  <c r="AV122" i="2"/>
  <c r="AU122" i="2"/>
  <c r="AT122" i="2"/>
  <c r="AS122" i="2"/>
  <c r="AR122" i="2"/>
  <c r="AQ122" i="2"/>
  <c r="AP122" i="2"/>
  <c r="AO122" i="2"/>
  <c r="AN122" i="2"/>
  <c r="AM122" i="2"/>
  <c r="AW121" i="2"/>
  <c r="AV121" i="2"/>
  <c r="AU121" i="2"/>
  <c r="AT121" i="2"/>
  <c r="AS121" i="2"/>
  <c r="AR121" i="2"/>
  <c r="AQ121" i="2"/>
  <c r="AP121" i="2"/>
  <c r="AO121" i="2"/>
  <c r="AN121" i="2"/>
  <c r="AM121" i="2"/>
  <c r="AW120" i="2"/>
  <c r="AV120" i="2"/>
  <c r="AU120" i="2"/>
  <c r="AT120" i="2"/>
  <c r="AS120" i="2"/>
  <c r="AR120" i="2"/>
  <c r="AQ120" i="2"/>
  <c r="AP120" i="2"/>
  <c r="AO120" i="2"/>
  <c r="AN120" i="2"/>
  <c r="AM120" i="2"/>
  <c r="AW118" i="2"/>
  <c r="AV118" i="2"/>
  <c r="AU118" i="2"/>
  <c r="AT118" i="2"/>
  <c r="AS118" i="2"/>
  <c r="AR118" i="2"/>
  <c r="AQ118" i="2"/>
  <c r="AP118" i="2"/>
  <c r="AO118" i="2"/>
  <c r="AN118" i="2"/>
  <c r="AM118" i="2"/>
  <c r="AW117" i="2"/>
  <c r="AV117" i="2"/>
  <c r="AU117" i="2"/>
  <c r="AT117" i="2"/>
  <c r="AS117" i="2"/>
  <c r="AR117" i="2"/>
  <c r="AQ117" i="2"/>
  <c r="AP117" i="2"/>
  <c r="AO117" i="2"/>
  <c r="AN117" i="2"/>
  <c r="AM117" i="2"/>
  <c r="AW116" i="2"/>
  <c r="AV116" i="2"/>
  <c r="AU116" i="2"/>
  <c r="AT116" i="2"/>
  <c r="AS116" i="2"/>
  <c r="AR116" i="2"/>
  <c r="AQ116" i="2"/>
  <c r="AP116" i="2"/>
  <c r="AO116" i="2"/>
  <c r="AN116" i="2"/>
  <c r="AM116" i="2"/>
  <c r="AW115" i="2"/>
  <c r="AV115" i="2"/>
  <c r="AU115" i="2"/>
  <c r="AT115" i="2"/>
  <c r="AS115" i="2"/>
  <c r="AR115" i="2"/>
  <c r="AQ115" i="2"/>
  <c r="AP115" i="2"/>
  <c r="AO115" i="2"/>
  <c r="AN115" i="2"/>
  <c r="AM115" i="2"/>
  <c r="AW114" i="2"/>
  <c r="AV114" i="2"/>
  <c r="AU114" i="2"/>
  <c r="AT114" i="2"/>
  <c r="AS114" i="2"/>
  <c r="AR114" i="2"/>
  <c r="AQ114" i="2"/>
  <c r="AP114" i="2"/>
  <c r="AO114" i="2"/>
  <c r="AN114" i="2"/>
  <c r="AM114" i="2"/>
  <c r="AW113" i="2"/>
  <c r="AV113" i="2"/>
  <c r="AU113" i="2"/>
  <c r="AT113" i="2"/>
  <c r="AS113" i="2"/>
  <c r="AR113" i="2"/>
  <c r="AQ113" i="2"/>
  <c r="AP113" i="2"/>
  <c r="AO113" i="2"/>
  <c r="AN113" i="2"/>
  <c r="AM113" i="2"/>
  <c r="AW111" i="2"/>
  <c r="AV111" i="2"/>
  <c r="AU111" i="2"/>
  <c r="AT111" i="2"/>
  <c r="AS111" i="2"/>
  <c r="AR111" i="2"/>
  <c r="AQ111" i="2"/>
  <c r="AP111" i="2"/>
  <c r="AO111" i="2"/>
  <c r="AN111" i="2"/>
  <c r="AM111" i="2"/>
  <c r="AW110" i="2"/>
  <c r="AV110" i="2"/>
  <c r="AU110" i="2"/>
  <c r="AT110" i="2"/>
  <c r="AS110" i="2"/>
  <c r="AR110" i="2"/>
  <c r="AQ110" i="2"/>
  <c r="AP110" i="2"/>
  <c r="AO110" i="2"/>
  <c r="AN110" i="2"/>
  <c r="AM110" i="2"/>
  <c r="AW109" i="2"/>
  <c r="AV109" i="2"/>
  <c r="AU109" i="2"/>
  <c r="AT109" i="2"/>
  <c r="AS109" i="2"/>
  <c r="AR109" i="2"/>
  <c r="AQ109" i="2"/>
  <c r="AP109" i="2"/>
  <c r="AO109" i="2"/>
  <c r="AN109" i="2"/>
  <c r="AM109" i="2"/>
  <c r="AW108" i="2"/>
  <c r="AV108" i="2"/>
  <c r="AU108" i="2"/>
  <c r="AT108" i="2"/>
  <c r="AS108" i="2"/>
  <c r="AR108" i="2"/>
  <c r="AQ108" i="2"/>
  <c r="AP108" i="2"/>
  <c r="AO108" i="2"/>
  <c r="AN108" i="2"/>
  <c r="AM108" i="2"/>
  <c r="AW105" i="2"/>
  <c r="AV105" i="2"/>
  <c r="AU105" i="2"/>
  <c r="AT105" i="2"/>
  <c r="AS105" i="2"/>
  <c r="AR105" i="2"/>
  <c r="AQ105" i="2"/>
  <c r="AP105" i="2"/>
  <c r="AO105" i="2"/>
  <c r="AN105" i="2"/>
  <c r="AM105" i="2"/>
  <c r="AW104" i="2"/>
  <c r="AV104" i="2"/>
  <c r="AU104" i="2"/>
  <c r="AT104" i="2"/>
  <c r="AS104" i="2"/>
  <c r="AR104" i="2"/>
  <c r="AQ104" i="2"/>
  <c r="AP104" i="2"/>
  <c r="AO104" i="2"/>
  <c r="AN104" i="2"/>
  <c r="AM104" i="2"/>
  <c r="AW103" i="2"/>
  <c r="AV103" i="2"/>
  <c r="AU103" i="2"/>
  <c r="AT103" i="2"/>
  <c r="AS103" i="2"/>
  <c r="AR103" i="2"/>
  <c r="AQ103" i="2"/>
  <c r="AP103" i="2"/>
  <c r="AO103" i="2"/>
  <c r="AN103" i="2"/>
  <c r="AM103" i="2"/>
  <c r="AW102" i="2"/>
  <c r="AV102" i="2"/>
  <c r="AU102" i="2"/>
  <c r="AT102" i="2"/>
  <c r="AS102" i="2"/>
  <c r="AR102" i="2"/>
  <c r="AQ102" i="2"/>
  <c r="AP102" i="2"/>
  <c r="AO102" i="2"/>
  <c r="AN102" i="2"/>
  <c r="AY102" i="2" s="1"/>
  <c r="AM102" i="2"/>
  <c r="AW101" i="2"/>
  <c r="AV101" i="2"/>
  <c r="AU101" i="2"/>
  <c r="AT101" i="2"/>
  <c r="AS101" i="2"/>
  <c r="AR101" i="2"/>
  <c r="AQ101" i="2"/>
  <c r="AP101" i="2"/>
  <c r="AO101" i="2"/>
  <c r="AN101" i="2"/>
  <c r="AM101" i="2"/>
  <c r="AW100" i="2"/>
  <c r="AV100" i="2"/>
  <c r="AU100" i="2"/>
  <c r="AT100" i="2"/>
  <c r="AS100" i="2"/>
  <c r="AR100" i="2"/>
  <c r="AQ100" i="2"/>
  <c r="AP100" i="2"/>
  <c r="AO100" i="2"/>
  <c r="AN100" i="2"/>
  <c r="AM100" i="2"/>
  <c r="AW99" i="2"/>
  <c r="AV99" i="2"/>
  <c r="AU99" i="2"/>
  <c r="AT99" i="2"/>
  <c r="AS99" i="2"/>
  <c r="AR99" i="2"/>
  <c r="AQ99" i="2"/>
  <c r="AP99" i="2"/>
  <c r="AO99" i="2"/>
  <c r="AN99" i="2"/>
  <c r="AM99" i="2"/>
  <c r="AW98" i="2"/>
  <c r="AV98" i="2"/>
  <c r="AU98" i="2"/>
  <c r="AT98" i="2"/>
  <c r="AS98" i="2"/>
  <c r="AR98" i="2"/>
  <c r="AQ98" i="2"/>
  <c r="AP98" i="2"/>
  <c r="AO98" i="2"/>
  <c r="AN98" i="2"/>
  <c r="AM98" i="2"/>
  <c r="AY98" i="2" s="1"/>
  <c r="AW97" i="2"/>
  <c r="AV97" i="2"/>
  <c r="AU97" i="2"/>
  <c r="AT97" i="2"/>
  <c r="AS97" i="2"/>
  <c r="AR97" i="2"/>
  <c r="AQ97" i="2"/>
  <c r="AP97" i="2"/>
  <c r="AO97" i="2"/>
  <c r="AN97" i="2"/>
  <c r="AM97" i="2"/>
  <c r="AW96" i="2"/>
  <c r="AV96" i="2"/>
  <c r="AU96" i="2"/>
  <c r="AT96" i="2"/>
  <c r="AS96" i="2"/>
  <c r="AR96" i="2"/>
  <c r="AQ96" i="2"/>
  <c r="AP96" i="2"/>
  <c r="AO96" i="2"/>
  <c r="AN96" i="2"/>
  <c r="AM96" i="2"/>
  <c r="AW95" i="2"/>
  <c r="AV95" i="2"/>
  <c r="AU95" i="2"/>
  <c r="AT95" i="2"/>
  <c r="AS95" i="2"/>
  <c r="AR95" i="2"/>
  <c r="AQ95" i="2"/>
  <c r="AP95" i="2"/>
  <c r="AO95" i="2"/>
  <c r="AN95" i="2"/>
  <c r="AY95" i="2" s="1"/>
  <c r="AM95" i="2"/>
  <c r="AW94" i="2"/>
  <c r="AV94" i="2"/>
  <c r="AU94" i="2"/>
  <c r="AT94" i="2"/>
  <c r="AS94" i="2"/>
  <c r="AR94" i="2"/>
  <c r="AQ94" i="2"/>
  <c r="AP94" i="2"/>
  <c r="AO94" i="2"/>
  <c r="AN94" i="2"/>
  <c r="AM94" i="2"/>
  <c r="AW93" i="2"/>
  <c r="AV93" i="2"/>
  <c r="AU93" i="2"/>
  <c r="AT93" i="2"/>
  <c r="AS93" i="2"/>
  <c r="AR93" i="2"/>
  <c r="AQ93" i="2"/>
  <c r="AP93" i="2"/>
  <c r="AO93" i="2"/>
  <c r="AN93" i="2"/>
  <c r="AM93" i="2"/>
  <c r="AW92" i="2"/>
  <c r="AV92" i="2"/>
  <c r="AU92" i="2"/>
  <c r="AT92" i="2"/>
  <c r="AS92" i="2"/>
  <c r="AR92" i="2"/>
  <c r="AQ92" i="2"/>
  <c r="AP92" i="2"/>
  <c r="AO92" i="2"/>
  <c r="AN92" i="2"/>
  <c r="AM92" i="2"/>
  <c r="AW91" i="2"/>
  <c r="AV91" i="2"/>
  <c r="AU91" i="2"/>
  <c r="AT91" i="2"/>
  <c r="AS91" i="2"/>
  <c r="AR91" i="2"/>
  <c r="AQ91" i="2"/>
  <c r="AP91" i="2"/>
  <c r="AO91" i="2"/>
  <c r="AN91" i="2"/>
  <c r="AM91" i="2"/>
  <c r="AW90" i="2"/>
  <c r="AV90" i="2"/>
  <c r="AU90" i="2"/>
  <c r="AT90" i="2"/>
  <c r="AS90" i="2"/>
  <c r="AR90" i="2"/>
  <c r="AQ90" i="2"/>
  <c r="AP90" i="2"/>
  <c r="AO90" i="2"/>
  <c r="AN90" i="2"/>
  <c r="AM90" i="2"/>
  <c r="AW88" i="2"/>
  <c r="AV88" i="2"/>
  <c r="AU88" i="2"/>
  <c r="AT88" i="2"/>
  <c r="AS88" i="2"/>
  <c r="AR88" i="2"/>
  <c r="AQ88" i="2"/>
  <c r="AP88" i="2"/>
  <c r="AO88" i="2"/>
  <c r="AN88" i="2"/>
  <c r="AM88" i="2"/>
  <c r="AW87" i="2"/>
  <c r="AV87" i="2"/>
  <c r="AU87" i="2"/>
  <c r="AT87" i="2"/>
  <c r="AS87" i="2"/>
  <c r="AR87" i="2"/>
  <c r="AQ87" i="2"/>
  <c r="AP87" i="2"/>
  <c r="AO87" i="2"/>
  <c r="AN87" i="2"/>
  <c r="AM87" i="2"/>
  <c r="AW86" i="2"/>
  <c r="AV86" i="2"/>
  <c r="AU86" i="2"/>
  <c r="AT86" i="2"/>
  <c r="AS86" i="2"/>
  <c r="AR86" i="2"/>
  <c r="AQ86" i="2"/>
  <c r="AP86" i="2"/>
  <c r="AO86" i="2"/>
  <c r="AN86" i="2"/>
  <c r="AM86" i="2"/>
  <c r="AW85" i="2"/>
  <c r="AV85" i="2"/>
  <c r="AU85" i="2"/>
  <c r="AT85" i="2"/>
  <c r="AS85" i="2"/>
  <c r="AR85" i="2"/>
  <c r="AQ85" i="2"/>
  <c r="AP85" i="2"/>
  <c r="AO85" i="2"/>
  <c r="AN85" i="2"/>
  <c r="AM85" i="2"/>
  <c r="AW84" i="2"/>
  <c r="AV84" i="2"/>
  <c r="AU84" i="2"/>
  <c r="AT84" i="2"/>
  <c r="AS84" i="2"/>
  <c r="AR84" i="2"/>
  <c r="AQ84" i="2"/>
  <c r="AP84" i="2"/>
  <c r="AO84" i="2"/>
  <c r="AN84" i="2"/>
  <c r="AM84" i="2"/>
  <c r="AW83" i="2"/>
  <c r="AV83" i="2"/>
  <c r="AU83" i="2"/>
  <c r="AT83" i="2"/>
  <c r="AS83" i="2"/>
  <c r="AR83" i="2"/>
  <c r="AQ83" i="2"/>
  <c r="AP83" i="2"/>
  <c r="AO83" i="2"/>
  <c r="AN83" i="2"/>
  <c r="AM83" i="2"/>
  <c r="AW82" i="2"/>
  <c r="AV82" i="2"/>
  <c r="AU82" i="2"/>
  <c r="AT82" i="2"/>
  <c r="AS82" i="2"/>
  <c r="AR82" i="2"/>
  <c r="AQ82" i="2"/>
  <c r="AP82" i="2"/>
  <c r="AO82" i="2"/>
  <c r="AN82" i="2"/>
  <c r="AM82" i="2"/>
  <c r="AW81" i="2"/>
  <c r="AV81" i="2"/>
  <c r="AU81" i="2"/>
  <c r="AT81" i="2"/>
  <c r="AS81" i="2"/>
  <c r="AR81" i="2"/>
  <c r="AQ81" i="2"/>
  <c r="AP81" i="2"/>
  <c r="AO81" i="2"/>
  <c r="AN81" i="2"/>
  <c r="AM81" i="2"/>
  <c r="AW80" i="2"/>
  <c r="AV80" i="2"/>
  <c r="AU80" i="2"/>
  <c r="AT80" i="2"/>
  <c r="AS80" i="2"/>
  <c r="AR80" i="2"/>
  <c r="AQ80" i="2"/>
  <c r="AP80" i="2"/>
  <c r="AO80" i="2"/>
  <c r="AN80" i="2"/>
  <c r="AM80" i="2"/>
  <c r="AW79" i="2"/>
  <c r="AV79" i="2"/>
  <c r="AU79" i="2"/>
  <c r="AT79" i="2"/>
  <c r="AS79" i="2"/>
  <c r="AR79" i="2"/>
  <c r="AQ79" i="2"/>
  <c r="AP79" i="2"/>
  <c r="AO79" i="2"/>
  <c r="AN79" i="2"/>
  <c r="AM79" i="2"/>
  <c r="AW77" i="2"/>
  <c r="AV77" i="2"/>
  <c r="AU77" i="2"/>
  <c r="AT77" i="2"/>
  <c r="AS77" i="2"/>
  <c r="AR77" i="2"/>
  <c r="AQ77" i="2"/>
  <c r="AP77" i="2"/>
  <c r="AO77" i="2"/>
  <c r="AN77" i="2"/>
  <c r="AM77" i="2"/>
  <c r="AW75" i="2"/>
  <c r="AV75" i="2"/>
  <c r="AU75" i="2"/>
  <c r="AT75" i="2"/>
  <c r="AS75" i="2"/>
  <c r="AR75" i="2"/>
  <c r="AQ75" i="2"/>
  <c r="AP75" i="2"/>
  <c r="AO75" i="2"/>
  <c r="AN75" i="2"/>
  <c r="AM75" i="2"/>
  <c r="AW74" i="2"/>
  <c r="AV74" i="2"/>
  <c r="AU74" i="2"/>
  <c r="AT74" i="2"/>
  <c r="AS74" i="2"/>
  <c r="AR74" i="2"/>
  <c r="AQ74" i="2"/>
  <c r="AP74" i="2"/>
  <c r="AO74" i="2"/>
  <c r="AN74" i="2"/>
  <c r="AM74" i="2"/>
  <c r="AW73" i="2"/>
  <c r="AV73" i="2"/>
  <c r="AU73" i="2"/>
  <c r="AT73" i="2"/>
  <c r="AT78" i="2" s="1"/>
  <c r="AS73" i="2"/>
  <c r="AR73" i="2"/>
  <c r="AQ73" i="2"/>
  <c r="AP73" i="2"/>
  <c r="AO73" i="2"/>
  <c r="AN73" i="2"/>
  <c r="AM73" i="2"/>
  <c r="AW71" i="2"/>
  <c r="AV71" i="2"/>
  <c r="AU71" i="2"/>
  <c r="AT71" i="2"/>
  <c r="AS71" i="2"/>
  <c r="AR71" i="2"/>
  <c r="AQ71" i="2"/>
  <c r="AP71" i="2"/>
  <c r="AO71" i="2"/>
  <c r="AN71" i="2"/>
  <c r="AM71" i="2"/>
  <c r="AW68" i="2"/>
  <c r="AV68" i="2"/>
  <c r="AU68" i="2"/>
  <c r="AT68" i="2"/>
  <c r="AS68" i="2"/>
  <c r="AR68" i="2"/>
  <c r="AQ68" i="2"/>
  <c r="AP68" i="2"/>
  <c r="AO68" i="2"/>
  <c r="AN68" i="2"/>
  <c r="AM68" i="2"/>
  <c r="AW67" i="2"/>
  <c r="AV67" i="2"/>
  <c r="AU67" i="2"/>
  <c r="AT67" i="2"/>
  <c r="AS67" i="2"/>
  <c r="AR67" i="2"/>
  <c r="AQ67" i="2"/>
  <c r="AP67" i="2"/>
  <c r="AO67" i="2"/>
  <c r="AN67" i="2"/>
  <c r="AM67" i="2"/>
  <c r="AW65" i="2"/>
  <c r="AV65" i="2"/>
  <c r="AU65" i="2"/>
  <c r="AT65" i="2"/>
  <c r="AS65" i="2"/>
  <c r="AR65" i="2"/>
  <c r="AQ65" i="2"/>
  <c r="AP65" i="2"/>
  <c r="AO65" i="2"/>
  <c r="AN65" i="2"/>
  <c r="AM65" i="2"/>
  <c r="AW64" i="2"/>
  <c r="AV64" i="2"/>
  <c r="AU64" i="2"/>
  <c r="AT64" i="2"/>
  <c r="AS64" i="2"/>
  <c r="AR64" i="2"/>
  <c r="AQ64" i="2"/>
  <c r="AP64" i="2"/>
  <c r="AO64" i="2"/>
  <c r="AN64" i="2"/>
  <c r="AM64" i="2"/>
  <c r="AW63" i="2"/>
  <c r="AV63" i="2"/>
  <c r="AU63" i="2"/>
  <c r="AT63" i="2"/>
  <c r="AS63" i="2"/>
  <c r="AR63" i="2"/>
  <c r="AQ63" i="2"/>
  <c r="AP63" i="2"/>
  <c r="AO63" i="2"/>
  <c r="AN63" i="2"/>
  <c r="AM63" i="2"/>
  <c r="AW62" i="2"/>
  <c r="AV62" i="2"/>
  <c r="AU62" i="2"/>
  <c r="AT62" i="2"/>
  <c r="AS62" i="2"/>
  <c r="AR62" i="2"/>
  <c r="AQ62" i="2"/>
  <c r="AP62" i="2"/>
  <c r="AO62" i="2"/>
  <c r="AN62" i="2"/>
  <c r="AM62" i="2"/>
  <c r="AW59" i="2"/>
  <c r="AV59" i="2"/>
  <c r="AU59" i="2"/>
  <c r="AT59" i="2"/>
  <c r="AS59" i="2"/>
  <c r="AR59" i="2"/>
  <c r="AQ59" i="2"/>
  <c r="AP59" i="2"/>
  <c r="AO59" i="2"/>
  <c r="AN59" i="2"/>
  <c r="AM59" i="2"/>
  <c r="AW57" i="2"/>
  <c r="AV57" i="2"/>
  <c r="AU57" i="2"/>
  <c r="AT57" i="2"/>
  <c r="AS57" i="2"/>
  <c r="AR57" i="2"/>
  <c r="AQ57" i="2"/>
  <c r="AP57" i="2"/>
  <c r="AO57" i="2"/>
  <c r="AN57" i="2"/>
  <c r="AM57" i="2"/>
  <c r="AY57" i="2" s="1"/>
  <c r="AW56" i="2"/>
  <c r="AV56" i="2"/>
  <c r="AU56" i="2"/>
  <c r="AT56" i="2"/>
  <c r="AS56" i="2"/>
  <c r="AR56" i="2"/>
  <c r="AQ56" i="2"/>
  <c r="AP56" i="2"/>
  <c r="AO56" i="2"/>
  <c r="AN56" i="2"/>
  <c r="AM56" i="2"/>
  <c r="AW55" i="2"/>
  <c r="AV55" i="2"/>
  <c r="AU55" i="2"/>
  <c r="AT55" i="2"/>
  <c r="AS55" i="2"/>
  <c r="AR55" i="2"/>
  <c r="AQ55" i="2"/>
  <c r="AP55" i="2"/>
  <c r="AO55" i="2"/>
  <c r="AN55" i="2"/>
  <c r="AM55" i="2"/>
  <c r="AW51" i="2"/>
  <c r="AV51" i="2"/>
  <c r="AU51" i="2"/>
  <c r="AT51" i="2"/>
  <c r="AS51" i="2"/>
  <c r="AR51" i="2"/>
  <c r="AQ51" i="2"/>
  <c r="AP51" i="2"/>
  <c r="AO51" i="2"/>
  <c r="AN51" i="2"/>
  <c r="AM51" i="2"/>
  <c r="AW50" i="2"/>
  <c r="AV50" i="2"/>
  <c r="AU50" i="2"/>
  <c r="AT50" i="2"/>
  <c r="AS50" i="2"/>
  <c r="AR50" i="2"/>
  <c r="AQ50" i="2"/>
  <c r="AP50" i="2"/>
  <c r="AO50" i="2"/>
  <c r="AN50" i="2"/>
  <c r="AM50" i="2"/>
  <c r="AW49" i="2"/>
  <c r="AV49" i="2"/>
  <c r="AU49" i="2"/>
  <c r="AT49" i="2"/>
  <c r="AS49" i="2"/>
  <c r="AR49" i="2"/>
  <c r="AQ49" i="2"/>
  <c r="AP49" i="2"/>
  <c r="AO49" i="2"/>
  <c r="AN49" i="2"/>
  <c r="AM49" i="2"/>
  <c r="AW48" i="2"/>
  <c r="AV48" i="2"/>
  <c r="AU48" i="2"/>
  <c r="AT48" i="2"/>
  <c r="AS48" i="2"/>
  <c r="AR48" i="2"/>
  <c r="AQ48" i="2"/>
  <c r="AP48" i="2"/>
  <c r="AO48" i="2"/>
  <c r="AN48" i="2"/>
  <c r="AM48" i="2"/>
  <c r="AW37" i="2"/>
  <c r="AW47" i="2"/>
  <c r="AV37" i="2"/>
  <c r="AV47" i="2" s="1"/>
  <c r="AU37" i="2"/>
  <c r="AU47" i="2" s="1"/>
  <c r="AT37" i="2"/>
  <c r="AT47" i="2" s="1"/>
  <c r="AS37" i="2"/>
  <c r="AS47" i="2"/>
  <c r="AR37" i="2"/>
  <c r="AR47" i="2" s="1"/>
  <c r="AQ37" i="2"/>
  <c r="AQ47" i="2" s="1"/>
  <c r="AP37" i="2"/>
  <c r="AP47" i="2" s="1"/>
  <c r="AO37" i="2"/>
  <c r="AO47" i="2"/>
  <c r="AN37" i="2"/>
  <c r="AN47" i="2" s="1"/>
  <c r="AM37" i="2"/>
  <c r="AM47" i="2" s="1"/>
  <c r="AY47" i="2" s="1"/>
  <c r="AW35" i="2"/>
  <c r="AV35" i="2"/>
  <c r="AU35" i="2"/>
  <c r="AT35" i="2"/>
  <c r="AS35" i="2"/>
  <c r="AR35" i="2"/>
  <c r="AQ35" i="2"/>
  <c r="AP35" i="2"/>
  <c r="AO35" i="2"/>
  <c r="AN35" i="2"/>
  <c r="AM35" i="2"/>
  <c r="AW34" i="2"/>
  <c r="AV34" i="2"/>
  <c r="AU34" i="2"/>
  <c r="AT34" i="2"/>
  <c r="AS34" i="2"/>
  <c r="AR34" i="2"/>
  <c r="AQ34" i="2"/>
  <c r="AP34" i="2"/>
  <c r="AO34" i="2"/>
  <c r="AN34" i="2"/>
  <c r="AM34" i="2"/>
  <c r="AW33" i="2"/>
  <c r="AV33" i="2"/>
  <c r="AU33" i="2"/>
  <c r="AT33" i="2"/>
  <c r="AS33" i="2"/>
  <c r="AR33" i="2"/>
  <c r="AQ33" i="2"/>
  <c r="AP33" i="2"/>
  <c r="AO33" i="2"/>
  <c r="AN33" i="2"/>
  <c r="AM33" i="2"/>
  <c r="AW32" i="2"/>
  <c r="AV32" i="2"/>
  <c r="AU32" i="2"/>
  <c r="AT32" i="2"/>
  <c r="AS32" i="2"/>
  <c r="AR32" i="2"/>
  <c r="AQ32" i="2"/>
  <c r="AP32" i="2"/>
  <c r="AO32" i="2"/>
  <c r="AN32" i="2"/>
  <c r="AM32" i="2"/>
  <c r="AW31" i="2"/>
  <c r="AV31" i="2"/>
  <c r="AU31" i="2"/>
  <c r="AT31" i="2"/>
  <c r="AS31" i="2"/>
  <c r="AR31" i="2"/>
  <c r="AQ31" i="2"/>
  <c r="AP31" i="2"/>
  <c r="AO31" i="2"/>
  <c r="AN31" i="2"/>
  <c r="AM31" i="2"/>
  <c r="AW30" i="2"/>
  <c r="AV30" i="2"/>
  <c r="AU30" i="2"/>
  <c r="AT30" i="2"/>
  <c r="AS30" i="2"/>
  <c r="AR30" i="2"/>
  <c r="AQ30" i="2"/>
  <c r="AP30" i="2"/>
  <c r="AO30" i="2"/>
  <c r="AN30" i="2"/>
  <c r="AM30" i="2"/>
  <c r="AW29" i="2"/>
  <c r="AV29" i="2"/>
  <c r="AU29" i="2"/>
  <c r="AT29" i="2"/>
  <c r="AS29" i="2"/>
  <c r="AR29" i="2"/>
  <c r="AQ29" i="2"/>
  <c r="AP29" i="2"/>
  <c r="AO29" i="2"/>
  <c r="AN29" i="2"/>
  <c r="AM29" i="2"/>
  <c r="AW28" i="2"/>
  <c r="AV28" i="2"/>
  <c r="AU28" i="2"/>
  <c r="AT28" i="2"/>
  <c r="AS28" i="2"/>
  <c r="AR28" i="2"/>
  <c r="AQ28" i="2"/>
  <c r="AP28" i="2"/>
  <c r="AO28" i="2"/>
  <c r="AN28" i="2"/>
  <c r="AM28" i="2"/>
  <c r="AW27" i="2"/>
  <c r="AV27" i="2"/>
  <c r="AU27" i="2"/>
  <c r="AT27" i="2"/>
  <c r="AS27" i="2"/>
  <c r="AR27" i="2"/>
  <c r="AQ27" i="2"/>
  <c r="AP27" i="2"/>
  <c r="AO27" i="2"/>
  <c r="AN27" i="2"/>
  <c r="AM27" i="2"/>
  <c r="AW26" i="2"/>
  <c r="AV26" i="2"/>
  <c r="AU26" i="2"/>
  <c r="AT26" i="2"/>
  <c r="AS26" i="2"/>
  <c r="AR26" i="2"/>
  <c r="AQ26" i="2"/>
  <c r="AP26" i="2"/>
  <c r="AO26" i="2"/>
  <c r="AN26" i="2"/>
  <c r="AM26" i="2"/>
  <c r="AY26" i="2"/>
  <c r="AW23" i="2"/>
  <c r="AV23" i="2"/>
  <c r="AU23" i="2"/>
  <c r="AT23" i="2"/>
  <c r="AS23" i="2"/>
  <c r="AR23" i="2"/>
  <c r="AQ23" i="2"/>
  <c r="AP23" i="2"/>
  <c r="AO23" i="2"/>
  <c r="AN23" i="2"/>
  <c r="AM23" i="2"/>
  <c r="AW22" i="2"/>
  <c r="AV22" i="2"/>
  <c r="AU22" i="2"/>
  <c r="AT22" i="2"/>
  <c r="AS22" i="2"/>
  <c r="AR22" i="2"/>
  <c r="AQ22" i="2"/>
  <c r="AP22" i="2"/>
  <c r="AO22" i="2"/>
  <c r="AN22" i="2"/>
  <c r="AM22" i="2"/>
  <c r="AW17" i="2"/>
  <c r="AV17" i="2"/>
  <c r="AU17" i="2"/>
  <c r="AT17" i="2"/>
  <c r="AS17" i="2"/>
  <c r="AR17" i="2"/>
  <c r="AQ17" i="2"/>
  <c r="AP17" i="2"/>
  <c r="AO17" i="2"/>
  <c r="AN17" i="2"/>
  <c r="AM17" i="2"/>
  <c r="AW16" i="2"/>
  <c r="AV16" i="2"/>
  <c r="AU16" i="2"/>
  <c r="AT16" i="2"/>
  <c r="AS16" i="2"/>
  <c r="AR16" i="2"/>
  <c r="AQ16" i="2"/>
  <c r="AP16" i="2"/>
  <c r="AO16" i="2"/>
  <c r="AN16" i="2"/>
  <c r="AM16" i="2"/>
  <c r="AW14" i="2"/>
  <c r="AV14" i="2"/>
  <c r="AU14" i="2"/>
  <c r="AT14" i="2"/>
  <c r="AS14" i="2"/>
  <c r="AR14" i="2"/>
  <c r="AQ14" i="2"/>
  <c r="AP14" i="2"/>
  <c r="AO14" i="2"/>
  <c r="AN14" i="2"/>
  <c r="AM14" i="2"/>
  <c r="AW13" i="2"/>
  <c r="AV13" i="2"/>
  <c r="AU13" i="2"/>
  <c r="AT13" i="2"/>
  <c r="AS13" i="2"/>
  <c r="AR13" i="2"/>
  <c r="AQ13" i="2"/>
  <c r="AP13" i="2"/>
  <c r="AO13" i="2"/>
  <c r="AN13" i="2"/>
  <c r="AM13" i="2"/>
  <c r="AW12" i="2"/>
  <c r="AV12" i="2"/>
  <c r="AU12" i="2"/>
  <c r="AT12" i="2"/>
  <c r="AS12" i="2"/>
  <c r="AR12" i="2"/>
  <c r="AQ12" i="2"/>
  <c r="AP12" i="2"/>
  <c r="AO12" i="2"/>
  <c r="AN12" i="2"/>
  <c r="AM12" i="2"/>
  <c r="T145" i="2"/>
  <c r="AY136" i="2"/>
  <c r="AY124" i="2"/>
  <c r="AY107" i="2"/>
  <c r="AY66" i="2"/>
  <c r="AY58" i="2"/>
  <c r="AY45" i="2"/>
  <c r="AY41" i="2"/>
  <c r="AY40" i="2"/>
  <c r="AY19" i="2"/>
  <c r="AY15" i="2"/>
  <c r="AJ144" i="2"/>
  <c r="AI144" i="2"/>
  <c r="AH144" i="2"/>
  <c r="AG144" i="2"/>
  <c r="AF144" i="2"/>
  <c r="AE144" i="2"/>
  <c r="AD144" i="2"/>
  <c r="AC144" i="2"/>
  <c r="AB144" i="2"/>
  <c r="AA144" i="2"/>
  <c r="Z144" i="2"/>
  <c r="AL142" i="2"/>
  <c r="AJ139" i="2"/>
  <c r="AJ146" i="2" s="1"/>
  <c r="AI139" i="2"/>
  <c r="AH139" i="2"/>
  <c r="AG139" i="2"/>
  <c r="AF139" i="2"/>
  <c r="AE139" i="2"/>
  <c r="AD139" i="2"/>
  <c r="AD146" i="2" s="1"/>
  <c r="AC139" i="2"/>
  <c r="AB139" i="2"/>
  <c r="AA139" i="2"/>
  <c r="Z139" i="2"/>
  <c r="Z146" i="2" s="1"/>
  <c r="AL137" i="2"/>
  <c r="AJ135" i="2"/>
  <c r="AI135" i="2"/>
  <c r="AH135" i="2"/>
  <c r="AG135" i="2"/>
  <c r="AF135" i="2"/>
  <c r="AE135" i="2"/>
  <c r="AD135" i="2"/>
  <c r="AC135" i="2"/>
  <c r="AB135" i="2"/>
  <c r="AA135" i="2"/>
  <c r="Z135" i="2"/>
  <c r="AJ134" i="2"/>
  <c r="AJ138" i="2" s="1"/>
  <c r="AI134" i="2"/>
  <c r="AH134" i="2"/>
  <c r="AG134" i="2"/>
  <c r="AF134" i="2"/>
  <c r="AE134" i="2"/>
  <c r="AD134" i="2"/>
  <c r="AC134" i="2"/>
  <c r="AB134" i="2"/>
  <c r="AB138" i="2" s="1"/>
  <c r="AA134" i="2"/>
  <c r="AA138" i="2" s="1"/>
  <c r="Z134" i="2"/>
  <c r="AJ132" i="2"/>
  <c r="AI132" i="2"/>
  <c r="AH132" i="2"/>
  <c r="AG132" i="2"/>
  <c r="AF132" i="2"/>
  <c r="AE132" i="2"/>
  <c r="AD132" i="2"/>
  <c r="AC132" i="2"/>
  <c r="AB132" i="2"/>
  <c r="AA132" i="2"/>
  <c r="Z132" i="2"/>
  <c r="AL132" i="2" s="1"/>
  <c r="AJ131" i="2"/>
  <c r="AI131" i="2"/>
  <c r="AH131" i="2"/>
  <c r="AG131" i="2"/>
  <c r="AF131" i="2"/>
  <c r="AE131" i="2"/>
  <c r="AD131" i="2"/>
  <c r="AC131" i="2"/>
  <c r="AB131" i="2"/>
  <c r="AA131" i="2"/>
  <c r="Z131" i="2"/>
  <c r="AJ130" i="2"/>
  <c r="AI130" i="2"/>
  <c r="AH130" i="2"/>
  <c r="AG130" i="2"/>
  <c r="AF130" i="2"/>
  <c r="AE130" i="2"/>
  <c r="AD130" i="2"/>
  <c r="AC130" i="2"/>
  <c r="AB130" i="2"/>
  <c r="AA130" i="2"/>
  <c r="Z130" i="2"/>
  <c r="AJ129" i="2"/>
  <c r="AI129" i="2"/>
  <c r="AH129" i="2"/>
  <c r="AG129" i="2"/>
  <c r="AF129" i="2"/>
  <c r="AE129" i="2"/>
  <c r="AD129" i="2"/>
  <c r="AC129" i="2"/>
  <c r="AB129" i="2"/>
  <c r="AA129" i="2"/>
  <c r="Z129" i="2"/>
  <c r="AJ128" i="2"/>
  <c r="AI128" i="2"/>
  <c r="AH128" i="2"/>
  <c r="AG128" i="2"/>
  <c r="AF128" i="2"/>
  <c r="AE128" i="2"/>
  <c r="AD128" i="2"/>
  <c r="AC128" i="2"/>
  <c r="AB128" i="2"/>
  <c r="AA128" i="2"/>
  <c r="Z128" i="2"/>
  <c r="AL128" i="2" s="1"/>
  <c r="AJ127" i="2"/>
  <c r="AI127" i="2"/>
  <c r="AH127" i="2"/>
  <c r="AG127" i="2"/>
  <c r="AF127" i="2"/>
  <c r="AE127" i="2"/>
  <c r="AD127" i="2"/>
  <c r="AC127" i="2"/>
  <c r="AB127" i="2"/>
  <c r="AA127" i="2"/>
  <c r="Z127" i="2"/>
  <c r="AJ125" i="2"/>
  <c r="AI125" i="2"/>
  <c r="AH125" i="2"/>
  <c r="AG125" i="2"/>
  <c r="V125" i="2" s="1"/>
  <c r="AF125" i="2"/>
  <c r="AE125" i="2"/>
  <c r="AD125" i="2"/>
  <c r="AC125" i="2"/>
  <c r="AL125" i="2" s="1"/>
  <c r="AB125" i="2"/>
  <c r="AA125" i="2"/>
  <c r="Z125" i="2"/>
  <c r="AJ124" i="2"/>
  <c r="AI124" i="2"/>
  <c r="AH124" i="2"/>
  <c r="AG124" i="2"/>
  <c r="AF124" i="2"/>
  <c r="AE124" i="2"/>
  <c r="AD124" i="2"/>
  <c r="AC124" i="2"/>
  <c r="AB124" i="2"/>
  <c r="T124" i="2" s="1"/>
  <c r="AA124" i="2"/>
  <c r="Z124" i="2"/>
  <c r="AJ123" i="2"/>
  <c r="AI123" i="2"/>
  <c r="AI133" i="2" s="1"/>
  <c r="AH123" i="2"/>
  <c r="AG123" i="2"/>
  <c r="AF123" i="2"/>
  <c r="AE123" i="2"/>
  <c r="AD123" i="2"/>
  <c r="AC123" i="2"/>
  <c r="AB123" i="2"/>
  <c r="AA123" i="2"/>
  <c r="Z123" i="2"/>
  <c r="AJ122" i="2"/>
  <c r="AI122" i="2"/>
  <c r="AH122" i="2"/>
  <c r="AG122" i="2"/>
  <c r="AF122" i="2"/>
  <c r="AE122" i="2"/>
  <c r="AD122" i="2"/>
  <c r="AC122" i="2"/>
  <c r="AB122" i="2"/>
  <c r="AA122" i="2"/>
  <c r="Z122" i="2"/>
  <c r="AL122" i="2" s="1"/>
  <c r="AJ121" i="2"/>
  <c r="AI121" i="2"/>
  <c r="AH121" i="2"/>
  <c r="AG121" i="2"/>
  <c r="W121" i="2" s="1"/>
  <c r="AF121" i="2"/>
  <c r="AE121" i="2"/>
  <c r="AD121" i="2"/>
  <c r="AC121" i="2"/>
  <c r="AB121" i="2"/>
  <c r="AA121" i="2"/>
  <c r="Z121" i="2"/>
  <c r="AJ120" i="2"/>
  <c r="AJ133" i="2" s="1"/>
  <c r="AI120" i="2"/>
  <c r="AH120" i="2"/>
  <c r="AG120" i="2"/>
  <c r="AF120" i="2"/>
  <c r="W120" i="2" s="1"/>
  <c r="AE120" i="2"/>
  <c r="AD120" i="2"/>
  <c r="AC120" i="2"/>
  <c r="AB120" i="2"/>
  <c r="AL120" i="2" s="1"/>
  <c r="AA120" i="2"/>
  <c r="Z120" i="2"/>
  <c r="AJ118" i="2"/>
  <c r="AI118" i="2"/>
  <c r="W118" i="2" s="1"/>
  <c r="AH118" i="2"/>
  <c r="AG118" i="2"/>
  <c r="AF118" i="2"/>
  <c r="AE118" i="2"/>
  <c r="AD118" i="2"/>
  <c r="AC118" i="2"/>
  <c r="AB118" i="2"/>
  <c r="AA118" i="2"/>
  <c r="AL118" i="2" s="1"/>
  <c r="Z118" i="2"/>
  <c r="AJ117" i="2"/>
  <c r="AI117" i="2"/>
  <c r="AH117" i="2"/>
  <c r="AG117" i="2"/>
  <c r="AF117" i="2"/>
  <c r="AE117" i="2"/>
  <c r="AD117" i="2"/>
  <c r="AC117" i="2"/>
  <c r="AB117" i="2"/>
  <c r="AA117" i="2"/>
  <c r="Z117" i="2"/>
  <c r="T117" i="2" s="1"/>
  <c r="AJ116" i="2"/>
  <c r="AI116" i="2"/>
  <c r="AH116" i="2"/>
  <c r="AG116" i="2"/>
  <c r="W116" i="2" s="1"/>
  <c r="AF116" i="2"/>
  <c r="AE116" i="2"/>
  <c r="AD116" i="2"/>
  <c r="AC116" i="2"/>
  <c r="AB116" i="2"/>
  <c r="AA116" i="2"/>
  <c r="Z116" i="2"/>
  <c r="AJ115" i="2"/>
  <c r="AI115" i="2"/>
  <c r="AH115" i="2"/>
  <c r="AG115" i="2"/>
  <c r="AF115" i="2"/>
  <c r="W115" i="2" s="1"/>
  <c r="AE115" i="2"/>
  <c r="AD115" i="2"/>
  <c r="AC115" i="2"/>
  <c r="AB115" i="2"/>
  <c r="T115" i="2" s="1"/>
  <c r="AA115" i="2"/>
  <c r="Z115" i="2"/>
  <c r="AJ114" i="2"/>
  <c r="AI114" i="2"/>
  <c r="AH114" i="2"/>
  <c r="AG114" i="2"/>
  <c r="AF114" i="2"/>
  <c r="AE114" i="2"/>
  <c r="AD114" i="2"/>
  <c r="AC114" i="2"/>
  <c r="AB114" i="2"/>
  <c r="AA114" i="2"/>
  <c r="T114" i="2" s="1"/>
  <c r="Z114" i="2"/>
  <c r="AJ113" i="2"/>
  <c r="AI113" i="2"/>
  <c r="AH113" i="2"/>
  <c r="AG113" i="2"/>
  <c r="AF113" i="2"/>
  <c r="AE113" i="2"/>
  <c r="AD113" i="2"/>
  <c r="AC113" i="2"/>
  <c r="AB113" i="2"/>
  <c r="AA113" i="2"/>
  <c r="Z113" i="2"/>
  <c r="AJ112" i="2"/>
  <c r="AI112" i="2"/>
  <c r="AH112" i="2"/>
  <c r="AG112" i="2"/>
  <c r="AF112" i="2"/>
  <c r="AE112" i="2"/>
  <c r="AD112" i="2"/>
  <c r="AC112" i="2"/>
  <c r="AB112" i="2"/>
  <c r="AA112" i="2"/>
  <c r="Z112" i="2"/>
  <c r="AJ111" i="2"/>
  <c r="AJ119" i="2" s="1"/>
  <c r="AI111" i="2"/>
  <c r="AH111" i="2"/>
  <c r="AG111" i="2"/>
  <c r="AF111" i="2"/>
  <c r="AF119" i="2" s="1"/>
  <c r="AE111" i="2"/>
  <c r="AD111" i="2"/>
  <c r="AC111" i="2"/>
  <c r="AB111" i="2"/>
  <c r="AA111" i="2"/>
  <c r="Z111" i="2"/>
  <c r="AJ110" i="2"/>
  <c r="AI110" i="2"/>
  <c r="AI119" i="2" s="1"/>
  <c r="AH110" i="2"/>
  <c r="AG110" i="2"/>
  <c r="AF110" i="2"/>
  <c r="AE110" i="2"/>
  <c r="AD110" i="2"/>
  <c r="AC110" i="2"/>
  <c r="AB110" i="2"/>
  <c r="AA110" i="2"/>
  <c r="AA119" i="2" s="1"/>
  <c r="Z110" i="2"/>
  <c r="AJ109" i="2"/>
  <c r="AI109" i="2"/>
  <c r="AH109" i="2"/>
  <c r="AH119" i="2" s="1"/>
  <c r="AG109" i="2"/>
  <c r="AF109" i="2"/>
  <c r="AE109" i="2"/>
  <c r="AD109" i="2"/>
  <c r="AC109" i="2"/>
  <c r="AB109" i="2"/>
  <c r="AA109" i="2"/>
  <c r="Z109" i="2"/>
  <c r="AL109" i="2" s="1"/>
  <c r="AJ108" i="2"/>
  <c r="AI108" i="2"/>
  <c r="AH108" i="2"/>
  <c r="AG108" i="2"/>
  <c r="V108" i="2" s="1"/>
  <c r="AF108" i="2"/>
  <c r="AE108" i="2"/>
  <c r="AD108" i="2"/>
  <c r="AC108" i="2"/>
  <c r="AL108" i="2" s="1"/>
  <c r="AB108" i="2"/>
  <c r="AA108" i="2"/>
  <c r="Z108" i="2"/>
  <c r="AL107" i="2"/>
  <c r="AJ105" i="2"/>
  <c r="AI105" i="2"/>
  <c r="AH105" i="2"/>
  <c r="AG105" i="2"/>
  <c r="AF105" i="2"/>
  <c r="AE105" i="2"/>
  <c r="AD105" i="2"/>
  <c r="AC105" i="2"/>
  <c r="AB105" i="2"/>
  <c r="AA105" i="2"/>
  <c r="Z105" i="2"/>
  <c r="AJ104" i="2"/>
  <c r="AI104" i="2"/>
  <c r="AH104" i="2"/>
  <c r="AG104" i="2"/>
  <c r="AF104" i="2"/>
  <c r="AE104" i="2"/>
  <c r="AD104" i="2"/>
  <c r="AC104" i="2"/>
  <c r="AB104" i="2"/>
  <c r="AL104" i="2" s="1"/>
  <c r="AA104" i="2"/>
  <c r="Z104" i="2"/>
  <c r="AJ103" i="2"/>
  <c r="AI103" i="2"/>
  <c r="AH103" i="2"/>
  <c r="AG103" i="2"/>
  <c r="AF103" i="2"/>
  <c r="AE103" i="2"/>
  <c r="AD103" i="2"/>
  <c r="AC103" i="2"/>
  <c r="AB103" i="2"/>
  <c r="AA103" i="2"/>
  <c r="T103" i="2" s="1"/>
  <c r="Z103" i="2"/>
  <c r="AJ102" i="2"/>
  <c r="AI102" i="2"/>
  <c r="AH102" i="2"/>
  <c r="AG102" i="2"/>
  <c r="AF102" i="2"/>
  <c r="AE102" i="2"/>
  <c r="AD102" i="2"/>
  <c r="AC102" i="2"/>
  <c r="AB102" i="2"/>
  <c r="AA102" i="2"/>
  <c r="Z102" i="2"/>
  <c r="T102" i="2" s="1"/>
  <c r="AJ101" i="2"/>
  <c r="AI101" i="2"/>
  <c r="AH101" i="2"/>
  <c r="AG101" i="2"/>
  <c r="AF101" i="2"/>
  <c r="AE101" i="2"/>
  <c r="AD101" i="2"/>
  <c r="AC101" i="2"/>
  <c r="AL101" i="2" s="1"/>
  <c r="AB101" i="2"/>
  <c r="AA101" i="2"/>
  <c r="T101" i="2" s="1"/>
  <c r="Z101" i="2"/>
  <c r="AJ100" i="2"/>
  <c r="AI100" i="2"/>
  <c r="AH100" i="2"/>
  <c r="AG100" i="2"/>
  <c r="AF100" i="2"/>
  <c r="AE100" i="2"/>
  <c r="AD100" i="2"/>
  <c r="AC100" i="2"/>
  <c r="AB100" i="2"/>
  <c r="AA100" i="2"/>
  <c r="Z100" i="2"/>
  <c r="AJ99" i="2"/>
  <c r="AI99" i="2"/>
  <c r="W99" i="2" s="1"/>
  <c r="AH99" i="2"/>
  <c r="AG99" i="2"/>
  <c r="AF99" i="2"/>
  <c r="AE99" i="2"/>
  <c r="AD99" i="2"/>
  <c r="AC99" i="2"/>
  <c r="AB99" i="2"/>
  <c r="AA99" i="2"/>
  <c r="T99" i="2" s="1"/>
  <c r="Z99" i="2"/>
  <c r="AJ98" i="2"/>
  <c r="AI98" i="2"/>
  <c r="AH98" i="2"/>
  <c r="AG98" i="2"/>
  <c r="AF98" i="2"/>
  <c r="AE98" i="2"/>
  <c r="AD98" i="2"/>
  <c r="AC98" i="2"/>
  <c r="AB98" i="2"/>
  <c r="AA98" i="2"/>
  <c r="Z98" i="2"/>
  <c r="AL98" i="2" s="1"/>
  <c r="AJ97" i="2"/>
  <c r="AI97" i="2"/>
  <c r="AH97" i="2"/>
  <c r="AG97" i="2"/>
  <c r="AF97" i="2"/>
  <c r="AE97" i="2"/>
  <c r="AD97" i="2"/>
  <c r="AC97" i="2"/>
  <c r="AL97" i="2" s="1"/>
  <c r="AB97" i="2"/>
  <c r="AA97" i="2"/>
  <c r="Z97" i="2"/>
  <c r="AJ96" i="2"/>
  <c r="AI96" i="2"/>
  <c r="AH96" i="2"/>
  <c r="AG96" i="2"/>
  <c r="AF96" i="2"/>
  <c r="AE96" i="2"/>
  <c r="AD96" i="2"/>
  <c r="AC96" i="2"/>
  <c r="AB96" i="2"/>
  <c r="AL96" i="2" s="1"/>
  <c r="AA96" i="2"/>
  <c r="Z96" i="2"/>
  <c r="AJ95" i="2"/>
  <c r="AI95" i="2"/>
  <c r="W95" i="2" s="1"/>
  <c r="AH95" i="2"/>
  <c r="AG95" i="2"/>
  <c r="AF95" i="2"/>
  <c r="AE95" i="2"/>
  <c r="AD95" i="2"/>
  <c r="AC95" i="2"/>
  <c r="AB95" i="2"/>
  <c r="AA95" i="2"/>
  <c r="AL95" i="2" s="1"/>
  <c r="Z95" i="2"/>
  <c r="AJ94" i="2"/>
  <c r="AI94" i="2"/>
  <c r="AH94" i="2"/>
  <c r="W94" i="2" s="1"/>
  <c r="AG94" i="2"/>
  <c r="AF94" i="2"/>
  <c r="AE94" i="2"/>
  <c r="AD94" i="2"/>
  <c r="AC94" i="2"/>
  <c r="AB94" i="2"/>
  <c r="AA94" i="2"/>
  <c r="Z94" i="2"/>
  <c r="T94" i="2" s="1"/>
  <c r="AJ93" i="2"/>
  <c r="AI93" i="2"/>
  <c r="AH93" i="2"/>
  <c r="AG93" i="2"/>
  <c r="AF93" i="2"/>
  <c r="AE93" i="2"/>
  <c r="AD93" i="2"/>
  <c r="AC93" i="2"/>
  <c r="AB93" i="2"/>
  <c r="AA93" i="2"/>
  <c r="Z93" i="2"/>
  <c r="T93" i="2"/>
  <c r="AJ92" i="2"/>
  <c r="AI92" i="2"/>
  <c r="AH92" i="2"/>
  <c r="AG92" i="2"/>
  <c r="AG106" i="2" s="1"/>
  <c r="AF92" i="2"/>
  <c r="AE92" i="2"/>
  <c r="AD92" i="2"/>
  <c r="AC92" i="2"/>
  <c r="AC106" i="2" s="1"/>
  <c r="AB92" i="2"/>
  <c r="AA92" i="2"/>
  <c r="Z92" i="2"/>
  <c r="AJ91" i="2"/>
  <c r="AI91" i="2"/>
  <c r="AH91" i="2"/>
  <c r="AG91" i="2"/>
  <c r="AF91" i="2"/>
  <c r="AF106" i="2" s="1"/>
  <c r="AE91" i="2"/>
  <c r="AD91" i="2"/>
  <c r="AC91" i="2"/>
  <c r="AB91" i="2"/>
  <c r="AA91" i="2"/>
  <c r="Z91" i="2"/>
  <c r="AJ90" i="2"/>
  <c r="AI90" i="2"/>
  <c r="AI106" i="2" s="1"/>
  <c r="AH90" i="2"/>
  <c r="AG90" i="2"/>
  <c r="AF90" i="2"/>
  <c r="AE90" i="2"/>
  <c r="AE106" i="2" s="1"/>
  <c r="AD90" i="2"/>
  <c r="AC90" i="2"/>
  <c r="AB90" i="2"/>
  <c r="AA90" i="2"/>
  <c r="T90" i="2" s="1"/>
  <c r="Z90" i="2"/>
  <c r="AJ88" i="2"/>
  <c r="AI88" i="2"/>
  <c r="AH88" i="2"/>
  <c r="AG88" i="2"/>
  <c r="AF88" i="2"/>
  <c r="AE88" i="2"/>
  <c r="AD88" i="2"/>
  <c r="AC88" i="2"/>
  <c r="AB88" i="2"/>
  <c r="AA88" i="2"/>
  <c r="Z88" i="2"/>
  <c r="T88" i="2" s="1"/>
  <c r="AJ87" i="2"/>
  <c r="AI87" i="2"/>
  <c r="AH87" i="2"/>
  <c r="AG87" i="2"/>
  <c r="W87" i="2" s="1"/>
  <c r="AF87" i="2"/>
  <c r="AE87" i="2"/>
  <c r="AD87" i="2"/>
  <c r="AC87" i="2"/>
  <c r="AL87" i="2" s="1"/>
  <c r="AB87" i="2"/>
  <c r="AA87" i="2"/>
  <c r="Z87" i="2"/>
  <c r="AJ86" i="2"/>
  <c r="AI86" i="2"/>
  <c r="AH86" i="2"/>
  <c r="AG86" i="2"/>
  <c r="AF86" i="2"/>
  <c r="W86" i="2" s="1"/>
  <c r="AE86" i="2"/>
  <c r="AD86" i="2"/>
  <c r="AC86" i="2"/>
  <c r="AB86" i="2"/>
  <c r="AA86" i="2"/>
  <c r="Z86" i="2"/>
  <c r="AJ85" i="2"/>
  <c r="AI85" i="2"/>
  <c r="W85" i="2" s="1"/>
  <c r="AH85" i="2"/>
  <c r="AG85" i="2"/>
  <c r="AF85" i="2"/>
  <c r="AE85" i="2"/>
  <c r="AD85" i="2"/>
  <c r="AC85" i="2"/>
  <c r="AB85" i="2"/>
  <c r="AA85" i="2"/>
  <c r="Z85" i="2"/>
  <c r="AJ84" i="2"/>
  <c r="AI84" i="2"/>
  <c r="AH84" i="2"/>
  <c r="AG84" i="2"/>
  <c r="AF84" i="2"/>
  <c r="AE84" i="2"/>
  <c r="AD84" i="2"/>
  <c r="AC84" i="2"/>
  <c r="AB84" i="2"/>
  <c r="AA84" i="2"/>
  <c r="Z84" i="2"/>
  <c r="AL84" i="2" s="1"/>
  <c r="AJ83" i="2"/>
  <c r="AI83" i="2"/>
  <c r="AH83" i="2"/>
  <c r="AG83" i="2"/>
  <c r="W83" i="2" s="1"/>
  <c r="AF83" i="2"/>
  <c r="AE83" i="2"/>
  <c r="AD83" i="2"/>
  <c r="AC83" i="2"/>
  <c r="AL83" i="2" s="1"/>
  <c r="AB83" i="2"/>
  <c r="AA83" i="2"/>
  <c r="Z83" i="2"/>
  <c r="AJ82" i="2"/>
  <c r="AJ89" i="2" s="1"/>
  <c r="AI82" i="2"/>
  <c r="AH82" i="2"/>
  <c r="AG82" i="2"/>
  <c r="AF82" i="2"/>
  <c r="AF89" i="2" s="1"/>
  <c r="AE82" i="2"/>
  <c r="AD82" i="2"/>
  <c r="AC82" i="2"/>
  <c r="AB82" i="2"/>
  <c r="AB89" i="2" s="1"/>
  <c r="AA82" i="2"/>
  <c r="Z82" i="2"/>
  <c r="AJ81" i="2"/>
  <c r="AI81" i="2"/>
  <c r="AI89" i="2" s="1"/>
  <c r="AH81" i="2"/>
  <c r="AG81" i="2"/>
  <c r="AF81" i="2"/>
  <c r="AE81" i="2"/>
  <c r="AE89" i="2" s="1"/>
  <c r="AD81" i="2"/>
  <c r="AC81" i="2"/>
  <c r="AB81" i="2"/>
  <c r="AA81" i="2"/>
  <c r="T81" i="2" s="1"/>
  <c r="Z81" i="2"/>
  <c r="AJ80" i="2"/>
  <c r="AI80" i="2"/>
  <c r="AH80" i="2"/>
  <c r="AH89" i="2" s="1"/>
  <c r="AG80" i="2"/>
  <c r="AF80" i="2"/>
  <c r="AE80" i="2"/>
  <c r="AD80" i="2"/>
  <c r="AC80" i="2"/>
  <c r="AB80" i="2"/>
  <c r="AA80" i="2"/>
  <c r="Z80" i="2"/>
  <c r="T80" i="2" s="1"/>
  <c r="AJ79" i="2"/>
  <c r="AI79" i="2"/>
  <c r="AH79" i="2"/>
  <c r="AG79" i="2"/>
  <c r="W79" i="2" s="1"/>
  <c r="AF79" i="2"/>
  <c r="AE79" i="2"/>
  <c r="AD79" i="2"/>
  <c r="AC79" i="2"/>
  <c r="AC89" i="2" s="1"/>
  <c r="AB79" i="2"/>
  <c r="AA79" i="2"/>
  <c r="Z79" i="2"/>
  <c r="AJ77" i="2"/>
  <c r="AJ78" i="2" s="1"/>
  <c r="AI77" i="2"/>
  <c r="AH77" i="2"/>
  <c r="AG77" i="2"/>
  <c r="AF77" i="2"/>
  <c r="V77" i="2" s="1"/>
  <c r="AE77" i="2"/>
  <c r="AD77" i="2"/>
  <c r="AC77" i="2"/>
  <c r="AB77" i="2"/>
  <c r="AB78" i="2" s="1"/>
  <c r="AA77" i="2"/>
  <c r="Z77" i="2"/>
  <c r="AJ76" i="2"/>
  <c r="AI76" i="2"/>
  <c r="AI78" i="2" s="1"/>
  <c r="AH76" i="2"/>
  <c r="AG76" i="2"/>
  <c r="AF76" i="2"/>
  <c r="AE76" i="2"/>
  <c r="AD76" i="2"/>
  <c r="AC76" i="2"/>
  <c r="AB76" i="2"/>
  <c r="AA76" i="2"/>
  <c r="AA78" i="2" s="1"/>
  <c r="Z76" i="2"/>
  <c r="AJ75" i="2"/>
  <c r="AI75" i="2"/>
  <c r="AH75" i="2"/>
  <c r="AG75" i="2"/>
  <c r="AF75" i="2"/>
  <c r="AE75" i="2"/>
  <c r="AD75" i="2"/>
  <c r="AC75" i="2"/>
  <c r="AB75" i="2"/>
  <c r="AA75" i="2"/>
  <c r="Z75" i="2"/>
  <c r="AJ74" i="2"/>
  <c r="AI74" i="2"/>
  <c r="AH74" i="2"/>
  <c r="AG74" i="2"/>
  <c r="AF74" i="2"/>
  <c r="AE74" i="2"/>
  <c r="AD74" i="2"/>
  <c r="AC74" i="2"/>
  <c r="AB74" i="2"/>
  <c r="AA74" i="2"/>
  <c r="Z74" i="2"/>
  <c r="AJ73" i="2"/>
  <c r="AI73" i="2"/>
  <c r="AH73" i="2"/>
  <c r="AG73" i="2"/>
  <c r="AF73" i="2"/>
  <c r="AE73" i="2"/>
  <c r="AD73" i="2"/>
  <c r="AC73" i="2"/>
  <c r="AB73" i="2"/>
  <c r="AA73" i="2"/>
  <c r="Z73" i="2"/>
  <c r="AJ71" i="2"/>
  <c r="AI71" i="2"/>
  <c r="AH71" i="2"/>
  <c r="AG71" i="2"/>
  <c r="AF71" i="2"/>
  <c r="AE71" i="2"/>
  <c r="AD71" i="2"/>
  <c r="AC71" i="2"/>
  <c r="AB71" i="2"/>
  <c r="AA71" i="2"/>
  <c r="Z71" i="2"/>
  <c r="AJ70" i="2"/>
  <c r="AI70" i="2"/>
  <c r="AH70" i="2"/>
  <c r="AG70" i="2"/>
  <c r="AF70" i="2"/>
  <c r="AE70" i="2"/>
  <c r="AD70" i="2"/>
  <c r="AC70" i="2"/>
  <c r="AB70" i="2"/>
  <c r="AA70" i="2"/>
  <c r="Z70" i="2"/>
  <c r="AJ69" i="2"/>
  <c r="AI69" i="2"/>
  <c r="AH69" i="2"/>
  <c r="AG69" i="2"/>
  <c r="AF69" i="2"/>
  <c r="AE69" i="2"/>
  <c r="AD69" i="2"/>
  <c r="AC69" i="2"/>
  <c r="AB69" i="2"/>
  <c r="AA69" i="2"/>
  <c r="Z69" i="2"/>
  <c r="AJ68" i="2"/>
  <c r="AI68" i="2"/>
  <c r="AH68" i="2"/>
  <c r="AG68" i="2"/>
  <c r="AF68" i="2"/>
  <c r="AE68" i="2"/>
  <c r="AD68" i="2"/>
  <c r="AC68" i="2"/>
  <c r="AB68" i="2"/>
  <c r="AA68" i="2"/>
  <c r="Z68" i="2"/>
  <c r="AJ67" i="2"/>
  <c r="AI67" i="2"/>
  <c r="AH67" i="2"/>
  <c r="AG67" i="2"/>
  <c r="AF67" i="2"/>
  <c r="AE67" i="2"/>
  <c r="AD67" i="2"/>
  <c r="AC67" i="2"/>
  <c r="AB67" i="2"/>
  <c r="AA67" i="2"/>
  <c r="Z67" i="2"/>
  <c r="AJ66" i="2"/>
  <c r="AI66" i="2"/>
  <c r="AH66" i="2"/>
  <c r="AG66" i="2"/>
  <c r="AF66" i="2"/>
  <c r="AE66" i="2"/>
  <c r="AD66" i="2"/>
  <c r="AC66" i="2"/>
  <c r="AB66" i="2"/>
  <c r="AA66" i="2"/>
  <c r="Z66" i="2"/>
  <c r="AJ65" i="2"/>
  <c r="AI65" i="2"/>
  <c r="AH65" i="2"/>
  <c r="AG65" i="2"/>
  <c r="AF65" i="2"/>
  <c r="AE65" i="2"/>
  <c r="AD65" i="2"/>
  <c r="AC65" i="2"/>
  <c r="AB65" i="2"/>
  <c r="AA65" i="2"/>
  <c r="Z65" i="2"/>
  <c r="AJ64" i="2"/>
  <c r="AI64" i="2"/>
  <c r="AH64" i="2"/>
  <c r="AG64" i="2"/>
  <c r="AF64" i="2"/>
  <c r="AE64" i="2"/>
  <c r="AD64" i="2"/>
  <c r="AC64" i="2"/>
  <c r="AB64" i="2"/>
  <c r="AA64" i="2"/>
  <c r="Z64" i="2"/>
  <c r="AJ63" i="2"/>
  <c r="AI63" i="2"/>
  <c r="AH63" i="2"/>
  <c r="AG63" i="2"/>
  <c r="AF63" i="2"/>
  <c r="AE63" i="2"/>
  <c r="AD63" i="2"/>
  <c r="AC63" i="2"/>
  <c r="AB63" i="2"/>
  <c r="AA63" i="2"/>
  <c r="Z63" i="2"/>
  <c r="AJ62" i="2"/>
  <c r="AI62" i="2"/>
  <c r="AH62" i="2"/>
  <c r="AG62" i="2"/>
  <c r="AF62" i="2"/>
  <c r="AE62" i="2"/>
  <c r="AD62" i="2"/>
  <c r="AC62" i="2"/>
  <c r="AB62" i="2"/>
  <c r="AA62" i="2"/>
  <c r="Z62" i="2"/>
  <c r="AJ59" i="2"/>
  <c r="AI59" i="2"/>
  <c r="AH59" i="2"/>
  <c r="AG59" i="2"/>
  <c r="AF59" i="2"/>
  <c r="AE59" i="2"/>
  <c r="AD59" i="2"/>
  <c r="AC59" i="2"/>
  <c r="AB59" i="2"/>
  <c r="AA59" i="2"/>
  <c r="Z59" i="2"/>
  <c r="AJ58" i="2"/>
  <c r="AI58" i="2"/>
  <c r="AH58" i="2"/>
  <c r="AG58" i="2"/>
  <c r="AF58" i="2"/>
  <c r="AE58" i="2"/>
  <c r="AD58" i="2"/>
  <c r="AC58" i="2"/>
  <c r="AB58" i="2"/>
  <c r="AA58" i="2"/>
  <c r="T58" i="2" s="1"/>
  <c r="Z58" i="2"/>
  <c r="AJ56" i="2"/>
  <c r="AI56" i="2"/>
  <c r="AH56" i="2"/>
  <c r="AG56" i="2"/>
  <c r="AF56" i="2"/>
  <c r="AE56" i="2"/>
  <c r="AD56" i="2"/>
  <c r="AC56" i="2"/>
  <c r="AB56" i="2"/>
  <c r="AA56" i="2"/>
  <c r="Z56" i="2"/>
  <c r="AJ55" i="2"/>
  <c r="AI55" i="2"/>
  <c r="AH55" i="2"/>
  <c r="AG55" i="2"/>
  <c r="AF55" i="2"/>
  <c r="AE55" i="2"/>
  <c r="AD55" i="2"/>
  <c r="AC55" i="2"/>
  <c r="AB55" i="2"/>
  <c r="AA55" i="2"/>
  <c r="Z55" i="2"/>
  <c r="AJ54" i="2"/>
  <c r="AI54" i="2"/>
  <c r="AH54" i="2"/>
  <c r="AG54" i="2"/>
  <c r="AF54" i="2"/>
  <c r="AE54" i="2"/>
  <c r="AD54" i="2"/>
  <c r="AC54" i="2"/>
  <c r="AB54" i="2"/>
  <c r="AA54" i="2"/>
  <c r="Z54" i="2"/>
  <c r="AJ53" i="2"/>
  <c r="AI53" i="2"/>
  <c r="AH53" i="2"/>
  <c r="AG53" i="2"/>
  <c r="AF53" i="2"/>
  <c r="AE53" i="2"/>
  <c r="AD53" i="2"/>
  <c r="AC53" i="2"/>
  <c r="AB53" i="2"/>
  <c r="AA53" i="2"/>
  <c r="AL53" i="2" s="1"/>
  <c r="Z53" i="2"/>
  <c r="AJ52" i="2"/>
  <c r="AI52" i="2"/>
  <c r="AH52" i="2"/>
  <c r="AG52" i="2"/>
  <c r="AF52" i="2"/>
  <c r="AE52" i="2"/>
  <c r="AD52" i="2"/>
  <c r="AC52" i="2"/>
  <c r="AB52" i="2"/>
  <c r="AA52" i="2"/>
  <c r="Z52" i="2"/>
  <c r="AJ51" i="2"/>
  <c r="AI51" i="2"/>
  <c r="AH51" i="2"/>
  <c r="AG51" i="2"/>
  <c r="AF51" i="2"/>
  <c r="AE51" i="2"/>
  <c r="AD51" i="2"/>
  <c r="AC51" i="2"/>
  <c r="AB51" i="2"/>
  <c r="AA51" i="2"/>
  <c r="Z51" i="2"/>
  <c r="AJ49" i="2"/>
  <c r="AI49" i="2"/>
  <c r="AH49" i="2"/>
  <c r="AG49" i="2"/>
  <c r="AF49" i="2"/>
  <c r="AE49" i="2"/>
  <c r="AD49" i="2"/>
  <c r="AC49" i="2"/>
  <c r="AB49" i="2"/>
  <c r="AA49" i="2"/>
  <c r="Z49" i="2"/>
  <c r="T49" i="2"/>
  <c r="AJ48" i="2"/>
  <c r="AI48" i="2"/>
  <c r="AH48" i="2"/>
  <c r="AG48" i="2"/>
  <c r="AF48" i="2"/>
  <c r="AE48" i="2"/>
  <c r="AD48" i="2"/>
  <c r="AC48" i="2"/>
  <c r="AB48" i="2"/>
  <c r="AA48" i="2"/>
  <c r="Z48" i="2"/>
  <c r="AJ46" i="2"/>
  <c r="AI46" i="2"/>
  <c r="AH46" i="2"/>
  <c r="AG46" i="2"/>
  <c r="AF46" i="2"/>
  <c r="AE46" i="2"/>
  <c r="AD46" i="2"/>
  <c r="AC46" i="2"/>
  <c r="AB46" i="2"/>
  <c r="AA46" i="2"/>
  <c r="Z46" i="2"/>
  <c r="AJ45" i="2"/>
  <c r="AI45" i="2"/>
  <c r="AH45" i="2"/>
  <c r="AG45" i="2"/>
  <c r="AF45" i="2"/>
  <c r="AE45" i="2"/>
  <c r="AD45" i="2"/>
  <c r="AC45" i="2"/>
  <c r="AB45" i="2"/>
  <c r="AA45" i="2"/>
  <c r="Z45" i="2"/>
  <c r="T44" i="2"/>
  <c r="AJ43" i="2"/>
  <c r="AI43" i="2"/>
  <c r="AH43" i="2"/>
  <c r="AG43" i="2"/>
  <c r="AF43" i="2"/>
  <c r="AE43" i="2"/>
  <c r="AD43" i="2"/>
  <c r="AC43" i="2"/>
  <c r="AB43" i="2"/>
  <c r="AA43" i="2"/>
  <c r="Z43" i="2"/>
  <c r="AJ42" i="2"/>
  <c r="AI42" i="2"/>
  <c r="AH42" i="2"/>
  <c r="AG42" i="2"/>
  <c r="AF42" i="2"/>
  <c r="AE42" i="2"/>
  <c r="AD42" i="2"/>
  <c r="AC42" i="2"/>
  <c r="AB42" i="2"/>
  <c r="AA42" i="2"/>
  <c r="Z42" i="2"/>
  <c r="AJ41" i="2"/>
  <c r="AI41" i="2"/>
  <c r="AH41" i="2"/>
  <c r="AG41" i="2"/>
  <c r="AF41" i="2"/>
  <c r="AE41" i="2"/>
  <c r="AD41" i="2"/>
  <c r="AC41" i="2"/>
  <c r="AB41" i="2"/>
  <c r="AA41" i="2"/>
  <c r="Z41" i="2"/>
  <c r="T40" i="2"/>
  <c r="AJ39" i="2"/>
  <c r="AI39" i="2"/>
  <c r="AH39" i="2"/>
  <c r="AG39" i="2"/>
  <c r="AF39" i="2"/>
  <c r="AE39" i="2"/>
  <c r="AD39" i="2"/>
  <c r="AC39" i="2"/>
  <c r="AB39" i="2"/>
  <c r="AA39" i="2"/>
  <c r="Z39" i="2"/>
  <c r="AJ38" i="2"/>
  <c r="AI38" i="2"/>
  <c r="AH38" i="2"/>
  <c r="AG38" i="2"/>
  <c r="AF38" i="2"/>
  <c r="AE38" i="2"/>
  <c r="AD38" i="2"/>
  <c r="AC38" i="2"/>
  <c r="AB38" i="2"/>
  <c r="AA38" i="2"/>
  <c r="Z38" i="2"/>
  <c r="AJ37" i="2"/>
  <c r="AI37" i="2"/>
  <c r="AH37" i="2"/>
  <c r="AG37" i="2"/>
  <c r="AF37" i="2"/>
  <c r="AE37" i="2"/>
  <c r="AD37" i="2"/>
  <c r="AC37" i="2"/>
  <c r="AB37" i="2"/>
  <c r="AA37" i="2"/>
  <c r="Z37" i="2"/>
  <c r="AJ35" i="2"/>
  <c r="AI35" i="2"/>
  <c r="AH35" i="2"/>
  <c r="AG35" i="2"/>
  <c r="AF35" i="2"/>
  <c r="AE35" i="2"/>
  <c r="AD35" i="2"/>
  <c r="AC35" i="2"/>
  <c r="AB35" i="2"/>
  <c r="AA35" i="2"/>
  <c r="Z35" i="2"/>
  <c r="AL35" i="2" s="1"/>
  <c r="AJ34" i="2"/>
  <c r="AI34" i="2"/>
  <c r="AH34" i="2"/>
  <c r="AG34" i="2"/>
  <c r="AF34" i="2"/>
  <c r="AE34" i="2"/>
  <c r="AD34" i="2"/>
  <c r="AC34" i="2"/>
  <c r="AB34" i="2"/>
  <c r="AA34" i="2"/>
  <c r="Z34" i="2"/>
  <c r="AJ33" i="2"/>
  <c r="AI33" i="2"/>
  <c r="AH33" i="2"/>
  <c r="AG33" i="2"/>
  <c r="AF33" i="2"/>
  <c r="AE33" i="2"/>
  <c r="AD33" i="2"/>
  <c r="AC33" i="2"/>
  <c r="AB33" i="2"/>
  <c r="AA33" i="2"/>
  <c r="Z33" i="2"/>
  <c r="AJ32" i="2"/>
  <c r="AI32" i="2"/>
  <c r="AH32" i="2"/>
  <c r="AG32" i="2"/>
  <c r="AF32" i="2"/>
  <c r="AE32" i="2"/>
  <c r="AD32" i="2"/>
  <c r="AC32" i="2"/>
  <c r="AB32" i="2"/>
  <c r="AA32" i="2"/>
  <c r="Z32" i="2"/>
  <c r="AJ31" i="2"/>
  <c r="AI31" i="2"/>
  <c r="AH31" i="2"/>
  <c r="AG31" i="2"/>
  <c r="AF31" i="2"/>
  <c r="AE31" i="2"/>
  <c r="AD31" i="2"/>
  <c r="AC31" i="2"/>
  <c r="AB31" i="2"/>
  <c r="AA31" i="2"/>
  <c r="Z31" i="2"/>
  <c r="AJ30" i="2"/>
  <c r="AI30" i="2"/>
  <c r="AH30" i="2"/>
  <c r="AG30" i="2"/>
  <c r="AF30" i="2"/>
  <c r="AE30" i="2"/>
  <c r="AD30" i="2"/>
  <c r="AC30" i="2"/>
  <c r="AB30" i="2"/>
  <c r="AA30" i="2"/>
  <c r="Z30" i="2"/>
  <c r="AJ29" i="2"/>
  <c r="AI29" i="2"/>
  <c r="AH29" i="2"/>
  <c r="AG29" i="2"/>
  <c r="AF29" i="2"/>
  <c r="AE29" i="2"/>
  <c r="AD29" i="2"/>
  <c r="AC29" i="2"/>
  <c r="AB29" i="2"/>
  <c r="AA29" i="2"/>
  <c r="Z29" i="2"/>
  <c r="AJ28" i="2"/>
  <c r="AI28" i="2"/>
  <c r="AH28" i="2"/>
  <c r="AG28" i="2"/>
  <c r="AF28" i="2"/>
  <c r="AE28" i="2"/>
  <c r="AD28" i="2"/>
  <c r="AC28" i="2"/>
  <c r="AB28" i="2"/>
  <c r="AA28" i="2"/>
  <c r="Z28" i="2"/>
  <c r="AJ27" i="2"/>
  <c r="AI27" i="2"/>
  <c r="AH27" i="2"/>
  <c r="AG27" i="2"/>
  <c r="AF27" i="2"/>
  <c r="AE27" i="2"/>
  <c r="AD27" i="2"/>
  <c r="AC27" i="2"/>
  <c r="AB27" i="2"/>
  <c r="AA27" i="2"/>
  <c r="Z27" i="2"/>
  <c r="AJ26" i="2"/>
  <c r="AI26" i="2"/>
  <c r="AH26" i="2"/>
  <c r="AG26" i="2"/>
  <c r="AF26" i="2"/>
  <c r="AE26" i="2"/>
  <c r="AD26" i="2"/>
  <c r="AC26" i="2"/>
  <c r="AC36" i="2" s="1"/>
  <c r="AB26" i="2"/>
  <c r="AA26" i="2"/>
  <c r="Z26" i="2"/>
  <c r="Z13" i="2"/>
  <c r="AA13" i="2"/>
  <c r="AB13" i="2"/>
  <c r="AC13" i="2"/>
  <c r="AD13" i="2"/>
  <c r="AE13" i="2"/>
  <c r="AF13" i="2"/>
  <c r="AG13" i="2"/>
  <c r="AH13" i="2"/>
  <c r="AI13" i="2"/>
  <c r="AJ13" i="2"/>
  <c r="Z14" i="2"/>
  <c r="AA14" i="2"/>
  <c r="AB14" i="2"/>
  <c r="AC14" i="2"/>
  <c r="AD14" i="2"/>
  <c r="AE14" i="2"/>
  <c r="AF14" i="2"/>
  <c r="AG14" i="2"/>
  <c r="AH14" i="2"/>
  <c r="AI14" i="2"/>
  <c r="AJ14" i="2"/>
  <c r="Z15" i="2"/>
  <c r="AA15" i="2"/>
  <c r="AB15" i="2"/>
  <c r="AC15" i="2"/>
  <c r="AD15" i="2"/>
  <c r="AE15" i="2"/>
  <c r="AF15" i="2"/>
  <c r="AG15" i="2"/>
  <c r="AH15" i="2"/>
  <c r="AI15" i="2"/>
  <c r="AJ15" i="2"/>
  <c r="Z16" i="2"/>
  <c r="AA16" i="2"/>
  <c r="AB16" i="2"/>
  <c r="AC16" i="2"/>
  <c r="AD16" i="2"/>
  <c r="AE16" i="2"/>
  <c r="AF16" i="2"/>
  <c r="AG16" i="2"/>
  <c r="AH16" i="2"/>
  <c r="AI16" i="2"/>
  <c r="AJ16" i="2"/>
  <c r="Z17" i="2"/>
  <c r="AA17" i="2"/>
  <c r="AB17" i="2"/>
  <c r="AC17" i="2"/>
  <c r="AD17" i="2"/>
  <c r="AE17" i="2"/>
  <c r="AF17" i="2"/>
  <c r="AG17" i="2"/>
  <c r="AH17" i="2"/>
  <c r="AI17" i="2"/>
  <c r="AJ17" i="2"/>
  <c r="Z18" i="2"/>
  <c r="AA18" i="2"/>
  <c r="AL18" i="2" s="1"/>
  <c r="AB18" i="2"/>
  <c r="AC18" i="2"/>
  <c r="AD18" i="2"/>
  <c r="AE18" i="2"/>
  <c r="AF18" i="2"/>
  <c r="AG18" i="2"/>
  <c r="AH18" i="2"/>
  <c r="AI18" i="2"/>
  <c r="AJ18" i="2"/>
  <c r="Z19" i="2"/>
  <c r="AA19" i="2"/>
  <c r="AB19" i="2"/>
  <c r="AC19" i="2"/>
  <c r="AD19" i="2"/>
  <c r="AE19" i="2"/>
  <c r="AF19" i="2"/>
  <c r="V19" i="2" s="1"/>
  <c r="AG19" i="2"/>
  <c r="AH19" i="2"/>
  <c r="AI19" i="2"/>
  <c r="AJ19" i="2"/>
  <c r="Z20" i="2"/>
  <c r="AA20" i="2"/>
  <c r="AB20" i="2"/>
  <c r="AC20" i="2"/>
  <c r="AD20" i="2"/>
  <c r="AE20" i="2"/>
  <c r="AF20" i="2"/>
  <c r="AG20" i="2"/>
  <c r="AH20" i="2"/>
  <c r="AI20" i="2"/>
  <c r="AJ20" i="2"/>
  <c r="Z21" i="2"/>
  <c r="AA21" i="2"/>
  <c r="AB21" i="2"/>
  <c r="AC21" i="2"/>
  <c r="AD21" i="2"/>
  <c r="AD25" i="2" s="1"/>
  <c r="AE21" i="2"/>
  <c r="AF21" i="2"/>
  <c r="AG21" i="2"/>
  <c r="AH21" i="2"/>
  <c r="AH25" i="2" s="1"/>
  <c r="AI21" i="2"/>
  <c r="AJ21" i="2"/>
  <c r="Z22" i="2"/>
  <c r="AA22" i="2"/>
  <c r="AB22" i="2"/>
  <c r="AC22" i="2"/>
  <c r="AD22" i="2"/>
  <c r="AE22" i="2"/>
  <c r="AF22" i="2"/>
  <c r="AG22" i="2"/>
  <c r="AH22" i="2"/>
  <c r="AI22" i="2"/>
  <c r="AJ22" i="2"/>
  <c r="Z23" i="2"/>
  <c r="AA23" i="2"/>
  <c r="AB23" i="2"/>
  <c r="AC23" i="2"/>
  <c r="AD23" i="2"/>
  <c r="AE23" i="2"/>
  <c r="AF23" i="2"/>
  <c r="V23" i="2" s="1"/>
  <c r="AG23" i="2"/>
  <c r="AH23" i="2"/>
  <c r="AI23" i="2"/>
  <c r="AJ23" i="2"/>
  <c r="Z24" i="2"/>
  <c r="AA24" i="2"/>
  <c r="AB24" i="2"/>
  <c r="AC24" i="2"/>
  <c r="AD24" i="2"/>
  <c r="AE24" i="2"/>
  <c r="AF24" i="2"/>
  <c r="AG24" i="2"/>
  <c r="W24" i="2" s="1"/>
  <c r="AH24" i="2"/>
  <c r="AI24" i="2"/>
  <c r="AJ24" i="2"/>
  <c r="AJ12" i="2"/>
  <c r="AI12" i="2"/>
  <c r="AH12" i="2"/>
  <c r="AG12" i="2"/>
  <c r="AF12" i="2"/>
  <c r="AF25" i="2" s="1"/>
  <c r="AE12" i="2"/>
  <c r="AD12" i="2"/>
  <c r="AC12" i="2"/>
  <c r="AB12" i="2"/>
  <c r="AA12" i="2"/>
  <c r="Z12" i="2"/>
  <c r="K146" i="2"/>
  <c r="Q143" i="2"/>
  <c r="Q142" i="2"/>
  <c r="M146" i="2"/>
  <c r="I146" i="2"/>
  <c r="E146" i="2"/>
  <c r="G138" i="2"/>
  <c r="E138" i="2"/>
  <c r="J138" i="2"/>
  <c r="Q134" i="2"/>
  <c r="H133" i="2"/>
  <c r="Q123" i="2"/>
  <c r="Q122" i="2"/>
  <c r="N133" i="2"/>
  <c r="M133" i="2"/>
  <c r="Q116" i="2"/>
  <c r="K119" i="2"/>
  <c r="I119" i="2"/>
  <c r="Q105" i="2"/>
  <c r="Q100" i="2"/>
  <c r="Q99" i="2"/>
  <c r="Q96" i="2"/>
  <c r="Q95" i="2"/>
  <c r="F106" i="2"/>
  <c r="Q84" i="2"/>
  <c r="M89" i="2"/>
  <c r="I89" i="2"/>
  <c r="Q81" i="2"/>
  <c r="O89" i="2"/>
  <c r="K89" i="2"/>
  <c r="K78" i="2"/>
  <c r="O78" i="2"/>
  <c r="M78" i="2"/>
  <c r="L78" i="2"/>
  <c r="I78" i="2"/>
  <c r="Q71" i="2"/>
  <c r="Q69" i="2"/>
  <c r="Q66" i="2"/>
  <c r="G72" i="2"/>
  <c r="N72" i="2"/>
  <c r="J72" i="2"/>
  <c r="I72" i="2"/>
  <c r="Q62" i="2"/>
  <c r="Q60" i="2"/>
  <c r="I61" i="2"/>
  <c r="Q59" i="2"/>
  <c r="Q55" i="2"/>
  <c r="Q52" i="2"/>
  <c r="Q51" i="2"/>
  <c r="N61" i="2"/>
  <c r="J61" i="2"/>
  <c r="Q46" i="2"/>
  <c r="Q39" i="2"/>
  <c r="J47" i="2"/>
  <c r="M47" i="2"/>
  <c r="I47" i="2"/>
  <c r="Q35" i="2"/>
  <c r="Q31" i="2"/>
  <c r="K36" i="2"/>
  <c r="Q28" i="2"/>
  <c r="E36" i="2"/>
  <c r="O25" i="2"/>
  <c r="K25" i="2"/>
  <c r="T145" i="1"/>
  <c r="AW144" i="1"/>
  <c r="AV144" i="1"/>
  <c r="AU144" i="1"/>
  <c r="AT144" i="1"/>
  <c r="AS144" i="1"/>
  <c r="AR144" i="1"/>
  <c r="AQ144" i="1"/>
  <c r="AP144" i="1"/>
  <c r="AO144" i="1"/>
  <c r="AN144" i="1"/>
  <c r="AM144" i="1"/>
  <c r="AW142" i="1"/>
  <c r="AV142" i="1"/>
  <c r="AU142" i="1"/>
  <c r="AT142" i="1"/>
  <c r="AS142" i="1"/>
  <c r="AR142" i="1"/>
  <c r="AQ142" i="1"/>
  <c r="AP142" i="1"/>
  <c r="AO142" i="1"/>
  <c r="AN142" i="1"/>
  <c r="AM142" i="1"/>
  <c r="AW140" i="1"/>
  <c r="AV140" i="1"/>
  <c r="AU140" i="1"/>
  <c r="AT140" i="1"/>
  <c r="AS140" i="1"/>
  <c r="AR140" i="1"/>
  <c r="AQ140" i="1"/>
  <c r="AP140" i="1"/>
  <c r="AO140" i="1"/>
  <c r="AN140" i="1"/>
  <c r="AM140" i="1"/>
  <c r="T140" i="1" s="1"/>
  <c r="AW137" i="1"/>
  <c r="AV137" i="1"/>
  <c r="AV138" i="1" s="1"/>
  <c r="AU137" i="1"/>
  <c r="AT137" i="1"/>
  <c r="AS137" i="1"/>
  <c r="AR137" i="1"/>
  <c r="AQ137" i="1"/>
  <c r="AP137" i="1"/>
  <c r="AO137" i="1"/>
  <c r="AN137" i="1"/>
  <c r="AM137" i="1"/>
  <c r="AW135" i="1"/>
  <c r="AV135" i="1"/>
  <c r="AU135" i="1"/>
  <c r="AT135" i="1"/>
  <c r="AS135" i="1"/>
  <c r="AR135" i="1"/>
  <c r="AQ135" i="1"/>
  <c r="AP135" i="1"/>
  <c r="AO135" i="1"/>
  <c r="AN135" i="1"/>
  <c r="AM135" i="1"/>
  <c r="AW134" i="1"/>
  <c r="AV134" i="1"/>
  <c r="AU134" i="1"/>
  <c r="W134" i="1" s="1"/>
  <c r="AT134" i="1"/>
  <c r="AS134" i="1"/>
  <c r="AR134" i="1"/>
  <c r="AQ134" i="1"/>
  <c r="AP134" i="1"/>
  <c r="AO134" i="1"/>
  <c r="AN134" i="1"/>
  <c r="AM134" i="1"/>
  <c r="AW132" i="1"/>
  <c r="AV132" i="1"/>
  <c r="AU132" i="1"/>
  <c r="AT132" i="1"/>
  <c r="AS132" i="1"/>
  <c r="AR132" i="1"/>
  <c r="AQ132" i="1"/>
  <c r="AP132" i="1"/>
  <c r="AY132" i="1" s="1"/>
  <c r="AO132" i="1"/>
  <c r="AN132" i="1"/>
  <c r="AM132" i="1"/>
  <c r="AW131" i="1"/>
  <c r="AV131" i="1"/>
  <c r="AU131" i="1"/>
  <c r="AT131" i="1"/>
  <c r="AS131" i="1"/>
  <c r="W131" i="1" s="1"/>
  <c r="AR131" i="1"/>
  <c r="AQ131" i="1"/>
  <c r="AP131" i="1"/>
  <c r="AO131" i="1"/>
  <c r="T131" i="1" s="1"/>
  <c r="AN131" i="1"/>
  <c r="AM131" i="1"/>
  <c r="AW130" i="1"/>
  <c r="AV130" i="1"/>
  <c r="W130" i="1" s="1"/>
  <c r="AU130" i="1"/>
  <c r="AT130" i="1"/>
  <c r="AS130" i="1"/>
  <c r="AR130" i="1"/>
  <c r="AQ130" i="1"/>
  <c r="AP130" i="1"/>
  <c r="AO130" i="1"/>
  <c r="AN130" i="1"/>
  <c r="AM130" i="1"/>
  <c r="AW129" i="1"/>
  <c r="AV129" i="1"/>
  <c r="AU129" i="1"/>
  <c r="AT129" i="1"/>
  <c r="AS129" i="1"/>
  <c r="AR129" i="1"/>
  <c r="AQ129" i="1"/>
  <c r="AP129" i="1"/>
  <c r="AO129" i="1"/>
  <c r="AN129" i="1"/>
  <c r="AM129" i="1"/>
  <c r="AW128" i="1"/>
  <c r="AV128" i="1"/>
  <c r="AU128" i="1"/>
  <c r="AT128" i="1"/>
  <c r="AS128" i="1"/>
  <c r="AR128" i="1"/>
  <c r="AQ128" i="1"/>
  <c r="AP128" i="1"/>
  <c r="AY128" i="1" s="1"/>
  <c r="AO128" i="1"/>
  <c r="AN128" i="1"/>
  <c r="AM128" i="1"/>
  <c r="AW127" i="1"/>
  <c r="AV127" i="1"/>
  <c r="AU127" i="1"/>
  <c r="AT127" i="1"/>
  <c r="AS127" i="1"/>
  <c r="W127" i="1" s="1"/>
  <c r="AR127" i="1"/>
  <c r="AQ127" i="1"/>
  <c r="AP127" i="1"/>
  <c r="AO127" i="1"/>
  <c r="AY127" i="1" s="1"/>
  <c r="AN127" i="1"/>
  <c r="AM127" i="1"/>
  <c r="AW126" i="1"/>
  <c r="AV126" i="1"/>
  <c r="AU126" i="1"/>
  <c r="AT126" i="1"/>
  <c r="AS126" i="1"/>
  <c r="AR126" i="1"/>
  <c r="AQ126" i="1"/>
  <c r="AP126" i="1"/>
  <c r="AO126" i="1"/>
  <c r="AN126" i="1"/>
  <c r="AY126" i="1" s="1"/>
  <c r="AM126" i="1"/>
  <c r="AY124" i="1"/>
  <c r="AW123" i="1"/>
  <c r="AV123" i="1"/>
  <c r="W123" i="1" s="1"/>
  <c r="AU123" i="1"/>
  <c r="AT123" i="1"/>
  <c r="AS123" i="1"/>
  <c r="AR123" i="1"/>
  <c r="AR133" i="1" s="1"/>
  <c r="AQ123" i="1"/>
  <c r="AP123" i="1"/>
  <c r="AO123" i="1"/>
  <c r="AN123" i="1"/>
  <c r="AM123" i="1"/>
  <c r="AW122" i="1"/>
  <c r="AV122" i="1"/>
  <c r="AU122" i="1"/>
  <c r="AT122" i="1"/>
  <c r="AS122" i="1"/>
  <c r="AR122" i="1"/>
  <c r="AQ122" i="1"/>
  <c r="AQ133" i="1" s="1"/>
  <c r="AP122" i="1"/>
  <c r="AO122" i="1"/>
  <c r="AN122" i="1"/>
  <c r="AM122" i="1"/>
  <c r="AW121" i="1"/>
  <c r="AV121" i="1"/>
  <c r="AU121" i="1"/>
  <c r="AT121" i="1"/>
  <c r="AT133" i="1" s="1"/>
  <c r="AS121" i="1"/>
  <c r="AR121" i="1"/>
  <c r="AQ121" i="1"/>
  <c r="AP121" i="1"/>
  <c r="AP133" i="1" s="1"/>
  <c r="AO121" i="1"/>
  <c r="AN121" i="1"/>
  <c r="AM121" i="1"/>
  <c r="AW120" i="1"/>
  <c r="AW133" i="1" s="1"/>
  <c r="AV120" i="1"/>
  <c r="AU120" i="1"/>
  <c r="AT120" i="1"/>
  <c r="AS120" i="1"/>
  <c r="AR120" i="1"/>
  <c r="AQ120" i="1"/>
  <c r="AP120" i="1"/>
  <c r="AO120" i="1"/>
  <c r="AN120" i="1"/>
  <c r="AM120" i="1"/>
  <c r="AW118" i="1"/>
  <c r="AV118" i="1"/>
  <c r="W118" i="1" s="1"/>
  <c r="AU118" i="1"/>
  <c r="AT118" i="1"/>
  <c r="AS118" i="1"/>
  <c r="AR118" i="1"/>
  <c r="AQ118" i="1"/>
  <c r="AP118" i="1"/>
  <c r="AO118" i="1"/>
  <c r="AN118" i="1"/>
  <c r="AM118" i="1"/>
  <c r="AW117" i="1"/>
  <c r="AV117" i="1"/>
  <c r="AU117" i="1"/>
  <c r="AT117" i="1"/>
  <c r="AS117" i="1"/>
  <c r="AR117" i="1"/>
  <c r="AQ117" i="1"/>
  <c r="AP117" i="1"/>
  <c r="AO117" i="1"/>
  <c r="AN117" i="1"/>
  <c r="AM117" i="1"/>
  <c r="AW116" i="1"/>
  <c r="AV116" i="1"/>
  <c r="AU116" i="1"/>
  <c r="AT116" i="1"/>
  <c r="W116" i="1" s="1"/>
  <c r="AS116" i="1"/>
  <c r="AR116" i="1"/>
  <c r="AQ116" i="1"/>
  <c r="AP116" i="1"/>
  <c r="AO116" i="1"/>
  <c r="AN116" i="1"/>
  <c r="AM116" i="1"/>
  <c r="AW115" i="1"/>
  <c r="AV115" i="1"/>
  <c r="AU115" i="1"/>
  <c r="AT115" i="1"/>
  <c r="AS115" i="1"/>
  <c r="AR115" i="1"/>
  <c r="AQ115" i="1"/>
  <c r="AP115" i="1"/>
  <c r="AO115" i="1"/>
  <c r="T115" i="1" s="1"/>
  <c r="AN115" i="1"/>
  <c r="AM115" i="1"/>
  <c r="AW114" i="1"/>
  <c r="AV114" i="1"/>
  <c r="W114" i="1" s="1"/>
  <c r="AU114" i="1"/>
  <c r="AT114" i="1"/>
  <c r="AS114" i="1"/>
  <c r="AR114" i="1"/>
  <c r="AQ114" i="1"/>
  <c r="AP114" i="1"/>
  <c r="AO114" i="1"/>
  <c r="AN114" i="1"/>
  <c r="AM114" i="1"/>
  <c r="AW113" i="1"/>
  <c r="AV113" i="1"/>
  <c r="AU113" i="1"/>
  <c r="W113" i="1" s="1"/>
  <c r="AT113" i="1"/>
  <c r="AS113" i="1"/>
  <c r="AR113" i="1"/>
  <c r="AQ113" i="1"/>
  <c r="AP113" i="1"/>
  <c r="AO113" i="1"/>
  <c r="AN113" i="1"/>
  <c r="AM113" i="1"/>
  <c r="AY113" i="1" s="1"/>
  <c r="AW111" i="1"/>
  <c r="AV111" i="1"/>
  <c r="AU111" i="1"/>
  <c r="AT111" i="1"/>
  <c r="AS111" i="1"/>
  <c r="AR111" i="1"/>
  <c r="AQ111" i="1"/>
  <c r="AP111" i="1"/>
  <c r="AP119" i="1" s="1"/>
  <c r="AO111" i="1"/>
  <c r="AN111" i="1"/>
  <c r="AM111" i="1"/>
  <c r="AW110" i="1"/>
  <c r="AW119" i="1" s="1"/>
  <c r="AV110" i="1"/>
  <c r="AU110" i="1"/>
  <c r="AT110" i="1"/>
  <c r="AS110" i="1"/>
  <c r="V110" i="1" s="1"/>
  <c r="AR110" i="1"/>
  <c r="AQ110" i="1"/>
  <c r="AP110" i="1"/>
  <c r="AO110" i="1"/>
  <c r="AN110" i="1"/>
  <c r="AM110" i="1"/>
  <c r="AW109" i="1"/>
  <c r="AV109" i="1"/>
  <c r="AU109" i="1"/>
  <c r="AT109" i="1"/>
  <c r="AS109" i="1"/>
  <c r="AR109" i="1"/>
  <c r="AQ109" i="1"/>
  <c r="AP109" i="1"/>
  <c r="AO109" i="1"/>
  <c r="AN109" i="1"/>
  <c r="AY109" i="1" s="1"/>
  <c r="AM109" i="1"/>
  <c r="AW108" i="1"/>
  <c r="AV108" i="1"/>
  <c r="AU108" i="1"/>
  <c r="AT108" i="1"/>
  <c r="AS108" i="1"/>
  <c r="AR108" i="1"/>
  <c r="AQ108" i="1"/>
  <c r="AP108" i="1"/>
  <c r="AO108" i="1"/>
  <c r="AN108" i="1"/>
  <c r="AM108" i="1"/>
  <c r="T107" i="1"/>
  <c r="AW105" i="1"/>
  <c r="AV105" i="1"/>
  <c r="AU105" i="1"/>
  <c r="AT105" i="1"/>
  <c r="AS105" i="1"/>
  <c r="AR105" i="1"/>
  <c r="AQ105" i="1"/>
  <c r="AP105" i="1"/>
  <c r="AO105" i="1"/>
  <c r="AN105" i="1"/>
  <c r="AM105" i="1"/>
  <c r="AY105" i="1" s="1"/>
  <c r="AW104" i="1"/>
  <c r="AV104" i="1"/>
  <c r="AU104" i="1"/>
  <c r="AT104" i="1"/>
  <c r="AS104" i="1"/>
  <c r="AR104" i="1"/>
  <c r="AQ104" i="1"/>
  <c r="AP104" i="1"/>
  <c r="AY104" i="1" s="1"/>
  <c r="AO104" i="1"/>
  <c r="AN104" i="1"/>
  <c r="AM104" i="1"/>
  <c r="AW103" i="1"/>
  <c r="AV103" i="1"/>
  <c r="AU103" i="1"/>
  <c r="AT103" i="1"/>
  <c r="AS103" i="1"/>
  <c r="V103" i="1" s="1"/>
  <c r="AR103" i="1"/>
  <c r="AQ103" i="1"/>
  <c r="AP103" i="1"/>
  <c r="AO103" i="1"/>
  <c r="AN103" i="1"/>
  <c r="AM103" i="1"/>
  <c r="AW102" i="1"/>
  <c r="AV102" i="1"/>
  <c r="W102" i="1" s="1"/>
  <c r="AU102" i="1"/>
  <c r="AT102" i="1"/>
  <c r="AS102" i="1"/>
  <c r="AR102" i="1"/>
  <c r="AQ102" i="1"/>
  <c r="AP102" i="1"/>
  <c r="AO102" i="1"/>
  <c r="AN102" i="1"/>
  <c r="AY102" i="1" s="1"/>
  <c r="AM102" i="1"/>
  <c r="AW101" i="1"/>
  <c r="AV101" i="1"/>
  <c r="AU101" i="1"/>
  <c r="AT101" i="1"/>
  <c r="AS101" i="1"/>
  <c r="AR101" i="1"/>
  <c r="AQ101" i="1"/>
  <c r="AP101" i="1"/>
  <c r="AO101" i="1"/>
  <c r="AN101" i="1"/>
  <c r="AM101" i="1"/>
  <c r="AY101" i="1" s="1"/>
  <c r="AW100" i="1"/>
  <c r="AV100" i="1"/>
  <c r="AU100" i="1"/>
  <c r="AT100" i="1"/>
  <c r="W100" i="1" s="1"/>
  <c r="AS100" i="1"/>
  <c r="AR100" i="1"/>
  <c r="AQ100" i="1"/>
  <c r="AP100" i="1"/>
  <c r="AY100" i="1" s="1"/>
  <c r="AO100" i="1"/>
  <c r="AN100" i="1"/>
  <c r="AM100" i="1"/>
  <c r="AW99" i="1"/>
  <c r="AV99" i="1"/>
  <c r="AU99" i="1"/>
  <c r="AT99" i="1"/>
  <c r="AS99" i="1"/>
  <c r="W99" i="1" s="1"/>
  <c r="AR99" i="1"/>
  <c r="AQ99" i="1"/>
  <c r="AP99" i="1"/>
  <c r="AO99" i="1"/>
  <c r="AY99" i="1" s="1"/>
  <c r="AN99" i="1"/>
  <c r="AM99" i="1"/>
  <c r="AW98" i="1"/>
  <c r="AV98" i="1"/>
  <c r="W98" i="1" s="1"/>
  <c r="AU98" i="1"/>
  <c r="AT98" i="1"/>
  <c r="AS98" i="1"/>
  <c r="AR98" i="1"/>
  <c r="AQ98" i="1"/>
  <c r="AP98" i="1"/>
  <c r="AO98" i="1"/>
  <c r="AN98" i="1"/>
  <c r="T98" i="1" s="1"/>
  <c r="AM98" i="1"/>
  <c r="AW97" i="1"/>
  <c r="AV97" i="1"/>
  <c r="AU97" i="1"/>
  <c r="AT97" i="1"/>
  <c r="AS97" i="1"/>
  <c r="AR97" i="1"/>
  <c r="AQ97" i="1"/>
  <c r="AP97" i="1"/>
  <c r="AO97" i="1"/>
  <c r="AN97" i="1"/>
  <c r="AM97" i="1"/>
  <c r="AW96" i="1"/>
  <c r="AV96" i="1"/>
  <c r="AU96" i="1"/>
  <c r="AT96" i="1"/>
  <c r="W96" i="1" s="1"/>
  <c r="AS96" i="1"/>
  <c r="AR96" i="1"/>
  <c r="AQ96" i="1"/>
  <c r="AP96" i="1"/>
  <c r="AY96" i="1" s="1"/>
  <c r="AO96" i="1"/>
  <c r="AN96" i="1"/>
  <c r="AM96" i="1"/>
  <c r="AW95" i="1"/>
  <c r="AV95" i="1"/>
  <c r="AU95" i="1"/>
  <c r="AT95" i="1"/>
  <c r="AS95" i="1"/>
  <c r="AR95" i="1"/>
  <c r="AQ95" i="1"/>
  <c r="AP95" i="1"/>
  <c r="AO95" i="1"/>
  <c r="AN95" i="1"/>
  <c r="AM95" i="1"/>
  <c r="AW94" i="1"/>
  <c r="AV94" i="1"/>
  <c r="AU94" i="1"/>
  <c r="AT94" i="1"/>
  <c r="AS94" i="1"/>
  <c r="AR94" i="1"/>
  <c r="AQ94" i="1"/>
  <c r="AP94" i="1"/>
  <c r="AO94" i="1"/>
  <c r="AN94" i="1"/>
  <c r="AM94" i="1"/>
  <c r="AW93" i="1"/>
  <c r="AV93" i="1"/>
  <c r="AU93" i="1"/>
  <c r="W93" i="1" s="1"/>
  <c r="AT93" i="1"/>
  <c r="AS93" i="1"/>
  <c r="AR93" i="1"/>
  <c r="AQ93" i="1"/>
  <c r="AP93" i="1"/>
  <c r="AO93" i="1"/>
  <c r="AN93" i="1"/>
  <c r="AM93" i="1"/>
  <c r="AW92" i="1"/>
  <c r="AV92" i="1"/>
  <c r="AU92" i="1"/>
  <c r="AT92" i="1"/>
  <c r="W92" i="1" s="1"/>
  <c r="AS92" i="1"/>
  <c r="AR92" i="1"/>
  <c r="AQ92" i="1"/>
  <c r="AP92" i="1"/>
  <c r="AP106" i="1" s="1"/>
  <c r="AO92" i="1"/>
  <c r="AN92" i="1"/>
  <c r="AM92" i="1"/>
  <c r="AW91" i="1"/>
  <c r="AV91" i="1"/>
  <c r="AU91" i="1"/>
  <c r="AT91" i="1"/>
  <c r="AS91" i="1"/>
  <c r="AR91" i="1"/>
  <c r="AQ91" i="1"/>
  <c r="AP91" i="1"/>
  <c r="AO91" i="1"/>
  <c r="AN91" i="1"/>
  <c r="AM91" i="1"/>
  <c r="AW90" i="1"/>
  <c r="AV90" i="1"/>
  <c r="AU90" i="1"/>
  <c r="AT90" i="1"/>
  <c r="AS90" i="1"/>
  <c r="AR90" i="1"/>
  <c r="AR106" i="1" s="1"/>
  <c r="AQ90" i="1"/>
  <c r="AP90" i="1"/>
  <c r="AO90" i="1"/>
  <c r="AN90" i="1"/>
  <c r="AM90" i="1"/>
  <c r="AW88" i="1"/>
  <c r="AV88" i="1"/>
  <c r="AU88" i="1"/>
  <c r="W88" i="1" s="1"/>
  <c r="AT88" i="1"/>
  <c r="AS88" i="1"/>
  <c r="AR88" i="1"/>
  <c r="AQ88" i="1"/>
  <c r="AP88" i="1"/>
  <c r="AO88" i="1"/>
  <c r="AN88" i="1"/>
  <c r="AM88" i="1"/>
  <c r="AY88" i="1" s="1"/>
  <c r="AW87" i="1"/>
  <c r="AV87" i="1"/>
  <c r="AU87" i="1"/>
  <c r="AT87" i="1"/>
  <c r="AS87" i="1"/>
  <c r="AR87" i="1"/>
  <c r="AQ87" i="1"/>
  <c r="AP87" i="1"/>
  <c r="AY87" i="1" s="1"/>
  <c r="AO87" i="1"/>
  <c r="AN87" i="1"/>
  <c r="AM87" i="1"/>
  <c r="AW86" i="1"/>
  <c r="AV86" i="1"/>
  <c r="AU86" i="1"/>
  <c r="AT86" i="1"/>
  <c r="AS86" i="1"/>
  <c r="W86" i="1" s="1"/>
  <c r="AR86" i="1"/>
  <c r="AQ86" i="1"/>
  <c r="AP86" i="1"/>
  <c r="AO86" i="1"/>
  <c r="T86" i="1" s="1"/>
  <c r="AN86" i="1"/>
  <c r="AM86" i="1"/>
  <c r="AW85" i="1"/>
  <c r="AV85" i="1"/>
  <c r="AU85" i="1"/>
  <c r="AT85" i="1"/>
  <c r="AS85" i="1"/>
  <c r="AR85" i="1"/>
  <c r="AQ85" i="1"/>
  <c r="AP85" i="1"/>
  <c r="AO85" i="1"/>
  <c r="AN85" i="1"/>
  <c r="T85" i="1" s="1"/>
  <c r="AM85" i="1"/>
  <c r="AW84" i="1"/>
  <c r="AV84" i="1"/>
  <c r="AU84" i="1"/>
  <c r="W84" i="1" s="1"/>
  <c r="AT84" i="1"/>
  <c r="AS84" i="1"/>
  <c r="AR84" i="1"/>
  <c r="AQ84" i="1"/>
  <c r="AP84" i="1"/>
  <c r="AO84" i="1"/>
  <c r="AN84" i="1"/>
  <c r="AM84" i="1"/>
  <c r="AY84" i="1" s="1"/>
  <c r="AW83" i="1"/>
  <c r="AV83" i="1"/>
  <c r="AU83" i="1"/>
  <c r="AT83" i="1"/>
  <c r="AS83" i="1"/>
  <c r="AR83" i="1"/>
  <c r="AQ83" i="1"/>
  <c r="AP83" i="1"/>
  <c r="AO83" i="1"/>
  <c r="AN83" i="1"/>
  <c r="AM83" i="1"/>
  <c r="AW82" i="1"/>
  <c r="AW89" i="1" s="1"/>
  <c r="AV82" i="1"/>
  <c r="AU82" i="1"/>
  <c r="AT82" i="1"/>
  <c r="AS82" i="1"/>
  <c r="AS89" i="1" s="1"/>
  <c r="AR82" i="1"/>
  <c r="AQ82" i="1"/>
  <c r="AP82" i="1"/>
  <c r="AO82" i="1"/>
  <c r="T82" i="1" s="1"/>
  <c r="AN82" i="1"/>
  <c r="AM82" i="1"/>
  <c r="AW81" i="1"/>
  <c r="AV81" i="1"/>
  <c r="AU81" i="1"/>
  <c r="AT81" i="1"/>
  <c r="AS81" i="1"/>
  <c r="AR81" i="1"/>
  <c r="AR89" i="1" s="1"/>
  <c r="AQ81" i="1"/>
  <c r="AP81" i="1"/>
  <c r="AO81" i="1"/>
  <c r="AN81" i="1"/>
  <c r="AM81" i="1"/>
  <c r="AW80" i="1"/>
  <c r="AV80" i="1"/>
  <c r="AU80" i="1"/>
  <c r="W80" i="1" s="1"/>
  <c r="AT80" i="1"/>
  <c r="AS80" i="1"/>
  <c r="AR80" i="1"/>
  <c r="AQ80" i="1"/>
  <c r="AP80" i="1"/>
  <c r="AO80" i="1"/>
  <c r="AN80" i="1"/>
  <c r="AM80" i="1"/>
  <c r="AM89" i="1" s="1"/>
  <c r="AW79" i="1"/>
  <c r="AV79" i="1"/>
  <c r="AU79" i="1"/>
  <c r="AT79" i="1"/>
  <c r="AT89" i="1" s="1"/>
  <c r="AS79" i="1"/>
  <c r="AR79" i="1"/>
  <c r="AQ79" i="1"/>
  <c r="AP79" i="1"/>
  <c r="AP89" i="1" s="1"/>
  <c r="AO79" i="1"/>
  <c r="AN79" i="1"/>
  <c r="AM79" i="1"/>
  <c r="AW77" i="1"/>
  <c r="AV77" i="1"/>
  <c r="AU77" i="1"/>
  <c r="AT77" i="1"/>
  <c r="AS77" i="1"/>
  <c r="AR77" i="1"/>
  <c r="AQ77" i="1"/>
  <c r="AP77" i="1"/>
  <c r="AO77" i="1"/>
  <c r="AN77" i="1"/>
  <c r="AM77" i="1"/>
  <c r="AY76" i="1"/>
  <c r="AW75" i="1"/>
  <c r="AW78" i="1" s="1"/>
  <c r="AV75" i="1"/>
  <c r="AU75" i="1"/>
  <c r="AT75" i="1"/>
  <c r="AS75" i="1"/>
  <c r="AR75" i="1"/>
  <c r="AQ75" i="1"/>
  <c r="AP75" i="1"/>
  <c r="AO75" i="1"/>
  <c r="T75" i="1" s="1"/>
  <c r="AN75" i="1"/>
  <c r="AM75" i="1"/>
  <c r="AW74" i="1"/>
  <c r="AV74" i="1"/>
  <c r="AV78" i="1" s="1"/>
  <c r="AU74" i="1"/>
  <c r="AT74" i="1"/>
  <c r="AS74" i="1"/>
  <c r="AR74" i="1"/>
  <c r="AR78" i="1" s="1"/>
  <c r="AQ74" i="1"/>
  <c r="AP74" i="1"/>
  <c r="AO74" i="1"/>
  <c r="AN74" i="1"/>
  <c r="AN78" i="1" s="1"/>
  <c r="AM74" i="1"/>
  <c r="AW73" i="1"/>
  <c r="AV73" i="1"/>
  <c r="AU73" i="1"/>
  <c r="AT73" i="1"/>
  <c r="AS73" i="1"/>
  <c r="AR73" i="1"/>
  <c r="AQ73" i="1"/>
  <c r="AP73" i="1"/>
  <c r="AO73" i="1"/>
  <c r="AN73" i="1"/>
  <c r="AM73" i="1"/>
  <c r="AW71" i="1"/>
  <c r="AV71" i="1"/>
  <c r="AU71" i="1"/>
  <c r="AT71" i="1"/>
  <c r="AS71" i="1"/>
  <c r="AR71" i="1"/>
  <c r="AQ71" i="1"/>
  <c r="AP71" i="1"/>
  <c r="AY71" i="1" s="1"/>
  <c r="AO71" i="1"/>
  <c r="AN71" i="1"/>
  <c r="AM71" i="1"/>
  <c r="AW68" i="1"/>
  <c r="AV68" i="1"/>
  <c r="AU68" i="1"/>
  <c r="AT68" i="1"/>
  <c r="AS68" i="1"/>
  <c r="V68" i="1" s="1"/>
  <c r="AR68" i="1"/>
  <c r="AQ68" i="1"/>
  <c r="AP68" i="1"/>
  <c r="AO68" i="1"/>
  <c r="AN68" i="1"/>
  <c r="AM68" i="1"/>
  <c r="AW67" i="1"/>
  <c r="AV67" i="1"/>
  <c r="W67" i="1" s="1"/>
  <c r="AU67" i="1"/>
  <c r="AT67" i="1"/>
  <c r="AS67" i="1"/>
  <c r="AR67" i="1"/>
  <c r="AQ67" i="1"/>
  <c r="AP67" i="1"/>
  <c r="AO67" i="1"/>
  <c r="AN67" i="1"/>
  <c r="AM67" i="1"/>
  <c r="AY66" i="1"/>
  <c r="AW65" i="1"/>
  <c r="AV65" i="1"/>
  <c r="AU65" i="1"/>
  <c r="AT65" i="1"/>
  <c r="AS65" i="1"/>
  <c r="AR65" i="1"/>
  <c r="AQ65" i="1"/>
  <c r="AP65" i="1"/>
  <c r="AO65" i="1"/>
  <c r="AN65" i="1"/>
  <c r="AM65" i="1"/>
  <c r="AW64" i="1"/>
  <c r="AV64" i="1"/>
  <c r="AU64" i="1"/>
  <c r="AU72" i="1" s="1"/>
  <c r="AT64" i="1"/>
  <c r="AS64" i="1"/>
  <c r="AR64" i="1"/>
  <c r="AQ64" i="1"/>
  <c r="AP64" i="1"/>
  <c r="AO64" i="1"/>
  <c r="AN64" i="1"/>
  <c r="AM64" i="1"/>
  <c r="AY64" i="1" s="1"/>
  <c r="AW63" i="1"/>
  <c r="AV63" i="1"/>
  <c r="AU63" i="1"/>
  <c r="AT63" i="1"/>
  <c r="AT72" i="1" s="1"/>
  <c r="AS63" i="1"/>
  <c r="AR63" i="1"/>
  <c r="AQ63" i="1"/>
  <c r="AP63" i="1"/>
  <c r="AO63" i="1"/>
  <c r="AN63" i="1"/>
  <c r="AM63" i="1"/>
  <c r="AW62" i="1"/>
  <c r="AV62" i="1"/>
  <c r="AU62" i="1"/>
  <c r="AT62" i="1"/>
  <c r="AS62" i="1"/>
  <c r="AR62" i="1"/>
  <c r="AQ62" i="1"/>
  <c r="AP62" i="1"/>
  <c r="AO62" i="1"/>
  <c r="T62" i="1" s="1"/>
  <c r="AN62" i="1"/>
  <c r="AM62" i="1"/>
  <c r="AW59" i="1"/>
  <c r="AV59" i="1"/>
  <c r="W59" i="1" s="1"/>
  <c r="AU59" i="1"/>
  <c r="AT59" i="1"/>
  <c r="AS59" i="1"/>
  <c r="AR59" i="1"/>
  <c r="AQ59" i="1"/>
  <c r="AP59" i="1"/>
  <c r="AO59" i="1"/>
  <c r="AN59" i="1"/>
  <c r="AM59" i="1"/>
  <c r="AY58" i="1"/>
  <c r="AW57" i="1"/>
  <c r="AV57" i="1"/>
  <c r="AU57" i="1"/>
  <c r="AT57" i="1"/>
  <c r="V57" i="1" s="1"/>
  <c r="AS57" i="1"/>
  <c r="AR57" i="1"/>
  <c r="AQ57" i="1"/>
  <c r="AP57" i="1"/>
  <c r="AO57" i="1"/>
  <c r="AN57" i="1"/>
  <c r="AM57" i="1"/>
  <c r="AW56" i="1"/>
  <c r="AV56" i="1"/>
  <c r="AU56" i="1"/>
  <c r="AT56" i="1"/>
  <c r="AS56" i="1"/>
  <c r="AR56" i="1"/>
  <c r="AQ56" i="1"/>
  <c r="AP56" i="1"/>
  <c r="AO56" i="1"/>
  <c r="AN56" i="1"/>
  <c r="AM56" i="1"/>
  <c r="AW55" i="1"/>
  <c r="AV55" i="1"/>
  <c r="AU55" i="1"/>
  <c r="AT55" i="1"/>
  <c r="AS55" i="1"/>
  <c r="AR55" i="1"/>
  <c r="AQ55" i="1"/>
  <c r="AP55" i="1"/>
  <c r="AO55" i="1"/>
  <c r="AN55" i="1"/>
  <c r="AM55" i="1"/>
  <c r="AY53" i="1"/>
  <c r="AW51" i="1"/>
  <c r="AV51" i="1"/>
  <c r="AU51" i="1"/>
  <c r="AT51" i="1"/>
  <c r="AS51" i="1"/>
  <c r="AR51" i="1"/>
  <c r="AQ51" i="1"/>
  <c r="AP51" i="1"/>
  <c r="AY51" i="1" s="1"/>
  <c r="AO51" i="1"/>
  <c r="AN51" i="1"/>
  <c r="AM51" i="1"/>
  <c r="AW50" i="1"/>
  <c r="AV50" i="1"/>
  <c r="AU50" i="1"/>
  <c r="AT50" i="1"/>
  <c r="AS50" i="1"/>
  <c r="AS61" i="1" s="1"/>
  <c r="AR50" i="1"/>
  <c r="AQ50" i="1"/>
  <c r="AP50" i="1"/>
  <c r="AO50" i="1"/>
  <c r="AO61" i="1" s="1"/>
  <c r="AN50" i="1"/>
  <c r="AM50" i="1"/>
  <c r="AW49" i="1"/>
  <c r="AV49" i="1"/>
  <c r="AV61" i="1" s="1"/>
  <c r="AU49" i="1"/>
  <c r="AT49" i="1"/>
  <c r="AS49" i="1"/>
  <c r="AR49" i="1"/>
  <c r="AQ49" i="1"/>
  <c r="AP49" i="1"/>
  <c r="AO49" i="1"/>
  <c r="AN49" i="1"/>
  <c r="AY49" i="1" s="1"/>
  <c r="AM49" i="1"/>
  <c r="AW48" i="1"/>
  <c r="AV48" i="1"/>
  <c r="AU48" i="1"/>
  <c r="AU61" i="1" s="1"/>
  <c r="AT48" i="1"/>
  <c r="AS48" i="1"/>
  <c r="AR48" i="1"/>
  <c r="AQ48" i="1"/>
  <c r="AP48" i="1"/>
  <c r="AO48" i="1"/>
  <c r="AN48" i="1"/>
  <c r="AM48" i="1"/>
  <c r="AY45" i="1"/>
  <c r="AY41" i="1"/>
  <c r="AY40" i="1"/>
  <c r="AW37" i="1"/>
  <c r="AW47" i="1" s="1"/>
  <c r="AV37" i="1"/>
  <c r="AV47" i="1" s="1"/>
  <c r="AU37" i="1"/>
  <c r="AU47" i="1" s="1"/>
  <c r="AT37" i="1"/>
  <c r="AS37" i="1"/>
  <c r="AS47" i="1" s="1"/>
  <c r="AR37" i="1"/>
  <c r="AR47" i="1" s="1"/>
  <c r="AQ37" i="1"/>
  <c r="AQ47" i="1"/>
  <c r="AP37" i="1"/>
  <c r="AP47" i="1" s="1"/>
  <c r="AO37" i="1"/>
  <c r="AO47" i="1" s="1"/>
  <c r="AN37" i="1"/>
  <c r="AN47" i="1" s="1"/>
  <c r="AM37" i="1"/>
  <c r="AM47" i="1" s="1"/>
  <c r="AW35" i="1"/>
  <c r="AW36" i="1" s="1"/>
  <c r="AV35" i="1"/>
  <c r="AU35" i="1"/>
  <c r="AT35" i="1"/>
  <c r="AS35" i="1"/>
  <c r="V35" i="1" s="1"/>
  <c r="AR35" i="1"/>
  <c r="AQ35" i="1"/>
  <c r="AP35" i="1"/>
  <c r="AO35" i="1"/>
  <c r="AY35" i="1" s="1"/>
  <c r="AN35" i="1"/>
  <c r="AM35" i="1"/>
  <c r="AW34" i="1"/>
  <c r="AV34" i="1"/>
  <c r="W34" i="1" s="1"/>
  <c r="AU34" i="1"/>
  <c r="AT34" i="1"/>
  <c r="AS34" i="1"/>
  <c r="AR34" i="1"/>
  <c r="AR36" i="1" s="1"/>
  <c r="AQ34" i="1"/>
  <c r="AP34" i="1"/>
  <c r="AO34" i="1"/>
  <c r="AN34" i="1"/>
  <c r="AM34" i="1"/>
  <c r="AW33" i="1"/>
  <c r="AV33" i="1"/>
  <c r="AU33" i="1"/>
  <c r="AT33" i="1"/>
  <c r="AS33" i="1"/>
  <c r="AR33" i="1"/>
  <c r="AQ33" i="1"/>
  <c r="AP33" i="1"/>
  <c r="AO33" i="1"/>
  <c r="AN33" i="1"/>
  <c r="AM33" i="1"/>
  <c r="AW32" i="1"/>
  <c r="AV32" i="1"/>
  <c r="AU32" i="1"/>
  <c r="AT32" i="1"/>
  <c r="AS32" i="1"/>
  <c r="AR32" i="1"/>
  <c r="AQ32" i="1"/>
  <c r="AP32" i="1"/>
  <c r="AO32" i="1"/>
  <c r="AN32" i="1"/>
  <c r="AM32" i="1"/>
  <c r="AW31" i="1"/>
  <c r="AV31" i="1"/>
  <c r="AU31" i="1"/>
  <c r="AT31" i="1"/>
  <c r="AS31" i="1"/>
  <c r="AR31" i="1"/>
  <c r="AQ31" i="1"/>
  <c r="AP31" i="1"/>
  <c r="AO31" i="1"/>
  <c r="AN31" i="1"/>
  <c r="AM31" i="1"/>
  <c r="AW30" i="1"/>
  <c r="AV30" i="1"/>
  <c r="AU30" i="1"/>
  <c r="AT30" i="1"/>
  <c r="AS30" i="1"/>
  <c r="AR30" i="1"/>
  <c r="AQ30" i="1"/>
  <c r="AP30" i="1"/>
  <c r="AO30" i="1"/>
  <c r="AY30" i="1" s="1"/>
  <c r="AN30" i="1"/>
  <c r="AM30" i="1"/>
  <c r="AW29" i="1"/>
  <c r="AV29" i="1"/>
  <c r="W29" i="1" s="1"/>
  <c r="AU29" i="1"/>
  <c r="AT29" i="1"/>
  <c r="AS29" i="1"/>
  <c r="AR29" i="1"/>
  <c r="AQ29" i="1"/>
  <c r="AP29" i="1"/>
  <c r="AO29" i="1"/>
  <c r="AN29" i="1"/>
  <c r="AM29" i="1"/>
  <c r="AW28" i="1"/>
  <c r="AV28" i="1"/>
  <c r="AU28" i="1"/>
  <c r="AU36" i="1" s="1"/>
  <c r="AT28" i="1"/>
  <c r="AS28" i="1"/>
  <c r="AR28" i="1"/>
  <c r="AQ28" i="1"/>
  <c r="AP28" i="1"/>
  <c r="AO28" i="1"/>
  <c r="AN28" i="1"/>
  <c r="AM28" i="1"/>
  <c r="AM36" i="1" s="1"/>
  <c r="AW27" i="1"/>
  <c r="AV27" i="1"/>
  <c r="AU27" i="1"/>
  <c r="AT27" i="1"/>
  <c r="AT36" i="1" s="1"/>
  <c r="AS27" i="1"/>
  <c r="AR27" i="1"/>
  <c r="AQ27" i="1"/>
  <c r="AP27" i="1"/>
  <c r="AO27" i="1"/>
  <c r="AN27" i="1"/>
  <c r="AM27" i="1"/>
  <c r="AW26" i="1"/>
  <c r="AV26" i="1"/>
  <c r="AU26" i="1"/>
  <c r="AT26" i="1"/>
  <c r="AS26" i="1"/>
  <c r="AR26" i="1"/>
  <c r="AQ26" i="1"/>
  <c r="AP26" i="1"/>
  <c r="AO26" i="1"/>
  <c r="AN26" i="1"/>
  <c r="AM26" i="1"/>
  <c r="AM13" i="1"/>
  <c r="AN13" i="1"/>
  <c r="AO13" i="1"/>
  <c r="AP13" i="1"/>
  <c r="AQ13" i="1"/>
  <c r="AR13" i="1"/>
  <c r="AS13" i="1"/>
  <c r="AT13" i="1"/>
  <c r="AU13" i="1"/>
  <c r="AV13" i="1"/>
  <c r="AW13" i="1"/>
  <c r="AM14" i="1"/>
  <c r="AN14" i="1"/>
  <c r="AO14" i="1"/>
  <c r="AP14" i="1"/>
  <c r="AQ14" i="1"/>
  <c r="AR14" i="1"/>
  <c r="AS14" i="1"/>
  <c r="V14" i="1" s="1"/>
  <c r="AT14" i="1"/>
  <c r="AU14" i="1"/>
  <c r="AV14" i="1"/>
  <c r="AW14" i="1"/>
  <c r="AM16" i="1"/>
  <c r="AN16" i="1"/>
  <c r="AO16" i="1"/>
  <c r="AP16" i="1"/>
  <c r="AQ16" i="1"/>
  <c r="AR16" i="1"/>
  <c r="AS16" i="1"/>
  <c r="AT16" i="1"/>
  <c r="W16" i="1" s="1"/>
  <c r="AU16" i="1"/>
  <c r="AV16" i="1"/>
  <c r="AW16" i="1"/>
  <c r="AM17" i="1"/>
  <c r="AN17" i="1"/>
  <c r="AO17" i="1"/>
  <c r="AP17" i="1"/>
  <c r="AQ17" i="1"/>
  <c r="AQ25" i="1" s="1"/>
  <c r="AR17" i="1"/>
  <c r="AS17" i="1"/>
  <c r="AT17" i="1"/>
  <c r="AU17" i="1"/>
  <c r="AV17" i="1"/>
  <c r="AW17" i="1"/>
  <c r="AM22" i="1"/>
  <c r="AN22" i="1"/>
  <c r="T22" i="1" s="1"/>
  <c r="AO22" i="1"/>
  <c r="AP22" i="1"/>
  <c r="AQ22" i="1"/>
  <c r="AR22" i="1"/>
  <c r="AS22" i="1"/>
  <c r="AT22" i="1"/>
  <c r="AU22" i="1"/>
  <c r="AV22" i="1"/>
  <c r="W22" i="1" s="1"/>
  <c r="AW22" i="1"/>
  <c r="AM23" i="1"/>
  <c r="AN23" i="1"/>
  <c r="AO23" i="1"/>
  <c r="T23" i="1" s="1"/>
  <c r="AP23" i="1"/>
  <c r="AQ23" i="1"/>
  <c r="AR23" i="1"/>
  <c r="AS23" i="1"/>
  <c r="AT23" i="1"/>
  <c r="AU23" i="1"/>
  <c r="AV23" i="1"/>
  <c r="AW23" i="1"/>
  <c r="AW12" i="1"/>
  <c r="AV12" i="1"/>
  <c r="AU12" i="1"/>
  <c r="AT12" i="1"/>
  <c r="AS12" i="1"/>
  <c r="AR12" i="1"/>
  <c r="AQ12" i="1"/>
  <c r="AP12" i="1"/>
  <c r="AP25" i="1" s="1"/>
  <c r="AO12" i="1"/>
  <c r="AN12" i="1"/>
  <c r="AM12" i="1"/>
  <c r="AJ144" i="1"/>
  <c r="AJ139" i="1"/>
  <c r="AJ135" i="1"/>
  <c r="AJ134" i="1"/>
  <c r="AJ132" i="1"/>
  <c r="AJ131" i="1"/>
  <c r="AJ130" i="1"/>
  <c r="AJ129" i="1"/>
  <c r="AJ128" i="1"/>
  <c r="AJ127" i="1"/>
  <c r="AJ125" i="1"/>
  <c r="AJ124" i="1"/>
  <c r="AJ123" i="1"/>
  <c r="AJ122" i="1"/>
  <c r="AJ121" i="1"/>
  <c r="AJ120" i="1"/>
  <c r="AJ118" i="1"/>
  <c r="AJ117" i="1"/>
  <c r="AJ116" i="1"/>
  <c r="AJ115" i="1"/>
  <c r="AJ114" i="1"/>
  <c r="AJ113" i="1"/>
  <c r="AJ112" i="1"/>
  <c r="AJ111" i="1"/>
  <c r="AJ110" i="1"/>
  <c r="AJ109" i="1"/>
  <c r="AJ108" i="1"/>
  <c r="AJ105" i="1"/>
  <c r="AJ104" i="1"/>
  <c r="AJ103" i="1"/>
  <c r="AJ102" i="1"/>
  <c r="AJ101" i="1"/>
  <c r="AJ100" i="1"/>
  <c r="AJ99" i="1"/>
  <c r="AJ98" i="1"/>
  <c r="AJ97" i="1"/>
  <c r="AJ96" i="1"/>
  <c r="AJ95" i="1"/>
  <c r="AJ94" i="1"/>
  <c r="AJ93" i="1"/>
  <c r="AJ92" i="1"/>
  <c r="AJ91" i="1"/>
  <c r="AJ90" i="1"/>
  <c r="AJ88" i="1"/>
  <c r="AJ87" i="1"/>
  <c r="AJ86" i="1"/>
  <c r="AJ85" i="1"/>
  <c r="AJ84" i="1"/>
  <c r="AJ83" i="1"/>
  <c r="AJ82" i="1"/>
  <c r="AJ81" i="1"/>
  <c r="AJ80" i="1"/>
  <c r="AJ79" i="1"/>
  <c r="AJ77" i="1"/>
  <c r="AJ76" i="1"/>
  <c r="AJ75" i="1"/>
  <c r="AJ74" i="1"/>
  <c r="AJ73" i="1"/>
  <c r="AJ71" i="1"/>
  <c r="AJ70" i="1"/>
  <c r="AJ69" i="1"/>
  <c r="AJ68" i="1"/>
  <c r="AJ67" i="1"/>
  <c r="AJ66" i="1"/>
  <c r="AJ65" i="1"/>
  <c r="AJ72" i="1" s="1"/>
  <c r="AJ64" i="1"/>
  <c r="AJ63" i="1"/>
  <c r="AJ62" i="1"/>
  <c r="AJ59" i="1"/>
  <c r="AJ58" i="1"/>
  <c r="AJ56" i="1"/>
  <c r="AJ55" i="1"/>
  <c r="AJ54" i="1"/>
  <c r="AJ53" i="1"/>
  <c r="AJ52" i="1"/>
  <c r="AJ51" i="1"/>
  <c r="AJ49" i="1"/>
  <c r="AJ48" i="1"/>
  <c r="AJ25" i="1"/>
  <c r="AI144" i="1"/>
  <c r="AI139" i="1"/>
  <c r="AI146" i="1" s="1"/>
  <c r="AI135" i="1"/>
  <c r="AI134" i="1"/>
  <c r="AI132" i="1"/>
  <c r="AI131" i="1"/>
  <c r="AI130" i="1"/>
  <c r="AI129" i="1"/>
  <c r="AI128" i="1"/>
  <c r="AI127" i="1"/>
  <c r="AI125" i="1"/>
  <c r="AI124" i="1"/>
  <c r="AI123" i="1"/>
  <c r="AI122" i="1"/>
  <c r="AI121" i="1"/>
  <c r="AI120" i="1"/>
  <c r="AI118" i="1"/>
  <c r="AI117" i="1"/>
  <c r="AI116" i="1"/>
  <c r="AI115" i="1"/>
  <c r="AI114" i="1"/>
  <c r="AI113" i="1"/>
  <c r="AI112" i="1"/>
  <c r="AI111" i="1"/>
  <c r="AI110" i="1"/>
  <c r="AI109" i="1"/>
  <c r="AI108" i="1"/>
  <c r="AI105" i="1"/>
  <c r="AI104" i="1"/>
  <c r="AI103" i="1"/>
  <c r="AI102" i="1"/>
  <c r="AI101" i="1"/>
  <c r="AI100" i="1"/>
  <c r="AI99" i="1"/>
  <c r="AI98" i="1"/>
  <c r="AI97" i="1"/>
  <c r="AI96" i="1"/>
  <c r="AI95" i="1"/>
  <c r="AI94" i="1"/>
  <c r="AI93" i="1"/>
  <c r="AI92" i="1"/>
  <c r="AI91" i="1"/>
  <c r="AI90" i="1"/>
  <c r="AI88" i="1"/>
  <c r="AI87" i="1"/>
  <c r="AI86" i="1"/>
  <c r="AI85" i="1"/>
  <c r="AI84" i="1"/>
  <c r="AI83" i="1"/>
  <c r="AI82" i="1"/>
  <c r="AI81" i="1"/>
  <c r="AI80" i="1"/>
  <c r="AI79" i="1"/>
  <c r="AI77" i="1"/>
  <c r="AI76" i="1"/>
  <c r="AI75" i="1"/>
  <c r="AI74" i="1"/>
  <c r="AI73" i="1"/>
  <c r="AI71" i="1"/>
  <c r="AI70" i="1"/>
  <c r="AI69" i="1"/>
  <c r="AI68" i="1"/>
  <c r="AI67" i="1"/>
  <c r="AI66" i="1"/>
  <c r="AI65" i="1"/>
  <c r="AI64" i="1"/>
  <c r="AI63" i="1"/>
  <c r="AI62" i="1"/>
  <c r="AI59" i="1"/>
  <c r="AI58" i="1"/>
  <c r="AI56" i="1"/>
  <c r="AI55" i="1"/>
  <c r="AI54" i="1"/>
  <c r="AI53" i="1"/>
  <c r="AI52" i="1"/>
  <c r="AI51" i="1"/>
  <c r="AI49" i="1"/>
  <c r="AI48" i="1"/>
  <c r="AI36" i="1"/>
  <c r="AI25" i="1"/>
  <c r="AH144" i="1"/>
  <c r="AG144" i="1"/>
  <c r="AF144" i="1"/>
  <c r="AE144" i="1"/>
  <c r="AD144" i="1"/>
  <c r="AD146" i="1"/>
  <c r="AC144" i="1"/>
  <c r="AB144" i="1"/>
  <c r="AA144" i="1"/>
  <c r="Z144" i="1"/>
  <c r="AL142" i="1"/>
  <c r="AL141" i="1"/>
  <c r="AH139" i="1"/>
  <c r="AG139" i="1"/>
  <c r="AG146" i="1" s="1"/>
  <c r="AF139" i="1"/>
  <c r="AE139" i="1"/>
  <c r="AE146" i="1" s="1"/>
  <c r="AD139" i="1"/>
  <c r="AC139" i="1"/>
  <c r="AB139" i="1"/>
  <c r="AA139" i="1"/>
  <c r="AA146" i="1" s="1"/>
  <c r="Z139" i="1"/>
  <c r="AL137" i="1"/>
  <c r="AL136" i="1"/>
  <c r="AH135" i="1"/>
  <c r="AG135" i="1"/>
  <c r="AF135" i="1"/>
  <c r="AE135" i="1"/>
  <c r="AD135" i="1"/>
  <c r="AC135" i="1"/>
  <c r="AB135" i="1"/>
  <c r="AA135" i="1"/>
  <c r="Z135" i="1"/>
  <c r="AH134" i="1"/>
  <c r="AG134" i="1"/>
  <c r="AF134" i="1"/>
  <c r="AE134" i="1"/>
  <c r="AD134" i="1"/>
  <c r="AC134" i="1"/>
  <c r="AB134" i="1"/>
  <c r="AA134" i="1"/>
  <c r="Z134" i="1"/>
  <c r="AH132" i="1"/>
  <c r="AG132" i="1"/>
  <c r="AF132" i="1"/>
  <c r="AE132" i="1"/>
  <c r="AD132" i="1"/>
  <c r="AC132" i="1"/>
  <c r="AB132" i="1"/>
  <c r="AA132" i="1"/>
  <c r="Z132" i="1"/>
  <c r="AH131" i="1"/>
  <c r="AG131" i="1"/>
  <c r="AF131" i="1"/>
  <c r="AE131" i="1"/>
  <c r="AD131" i="1"/>
  <c r="AC131" i="1"/>
  <c r="AB131" i="1"/>
  <c r="AA131" i="1"/>
  <c r="Z131" i="1"/>
  <c r="AH130" i="1"/>
  <c r="AG130" i="1"/>
  <c r="AF130" i="1"/>
  <c r="AE130" i="1"/>
  <c r="AD130" i="1"/>
  <c r="AC130" i="1"/>
  <c r="AB130" i="1"/>
  <c r="AA130" i="1"/>
  <c r="Z130" i="1"/>
  <c r="AH129" i="1"/>
  <c r="AG129" i="1"/>
  <c r="AF129" i="1"/>
  <c r="AE129" i="1"/>
  <c r="AD129" i="1"/>
  <c r="AC129" i="1"/>
  <c r="AB129" i="1"/>
  <c r="AA129" i="1"/>
  <c r="Z129" i="1"/>
  <c r="AH128" i="1"/>
  <c r="AG128" i="1"/>
  <c r="AF128" i="1"/>
  <c r="AE128" i="1"/>
  <c r="AD128" i="1"/>
  <c r="AC128" i="1"/>
  <c r="AB128" i="1"/>
  <c r="AA128" i="1"/>
  <c r="Z128" i="1"/>
  <c r="AH127" i="1"/>
  <c r="AG127" i="1"/>
  <c r="AF127" i="1"/>
  <c r="AE127" i="1"/>
  <c r="AD127" i="1"/>
  <c r="AC127" i="1"/>
  <c r="AB127" i="1"/>
  <c r="AA127" i="1"/>
  <c r="Z127" i="1"/>
  <c r="AH125" i="1"/>
  <c r="AG125" i="1"/>
  <c r="AF125" i="1"/>
  <c r="AE125" i="1"/>
  <c r="AD125" i="1"/>
  <c r="AC125" i="1"/>
  <c r="AB125" i="1"/>
  <c r="AA125" i="1"/>
  <c r="Z125" i="1"/>
  <c r="AH124" i="1"/>
  <c r="AG124" i="1"/>
  <c r="AF124" i="1"/>
  <c r="AE124" i="1"/>
  <c r="AD124" i="1"/>
  <c r="AC124" i="1"/>
  <c r="AB124" i="1"/>
  <c r="AA124" i="1"/>
  <c r="Z124" i="1"/>
  <c r="AH123" i="1"/>
  <c r="AG123" i="1"/>
  <c r="AF123" i="1"/>
  <c r="AE123" i="1"/>
  <c r="AD123" i="1"/>
  <c r="AC123" i="1"/>
  <c r="AB123" i="1"/>
  <c r="AA123" i="1"/>
  <c r="Z123" i="1"/>
  <c r="AH122" i="1"/>
  <c r="AG122" i="1"/>
  <c r="AF122" i="1"/>
  <c r="AE122" i="1"/>
  <c r="AD122" i="1"/>
  <c r="AC122" i="1"/>
  <c r="AB122" i="1"/>
  <c r="AA122" i="1"/>
  <c r="AA133" i="1" s="1"/>
  <c r="Z122" i="1"/>
  <c r="AH121" i="1"/>
  <c r="AG121" i="1"/>
  <c r="AF121" i="1"/>
  <c r="AE121" i="1"/>
  <c r="AD121" i="1"/>
  <c r="AC121" i="1"/>
  <c r="AB121" i="1"/>
  <c r="AL121" i="1" s="1"/>
  <c r="AA121" i="1"/>
  <c r="Z121" i="1"/>
  <c r="AH120" i="1"/>
  <c r="AG120" i="1"/>
  <c r="AF120" i="1"/>
  <c r="AE120" i="1"/>
  <c r="AD120" i="1"/>
  <c r="AC120" i="1"/>
  <c r="AB120" i="1"/>
  <c r="AA120" i="1"/>
  <c r="Z120" i="1"/>
  <c r="AH118" i="1"/>
  <c r="AG118" i="1"/>
  <c r="AF118" i="1"/>
  <c r="AE118" i="1"/>
  <c r="AD118" i="1"/>
  <c r="AC118" i="1"/>
  <c r="AB118" i="1"/>
  <c r="AA118" i="1"/>
  <c r="Z118" i="1"/>
  <c r="AL118" i="1" s="1"/>
  <c r="AH117" i="1"/>
  <c r="AG117" i="1"/>
  <c r="AF117" i="1"/>
  <c r="AE117" i="1"/>
  <c r="AD117" i="1"/>
  <c r="AC117" i="1"/>
  <c r="AB117" i="1"/>
  <c r="AA117" i="1"/>
  <c r="Z117" i="1"/>
  <c r="AH116" i="1"/>
  <c r="AG116" i="1"/>
  <c r="AF116" i="1"/>
  <c r="AE116" i="1"/>
  <c r="AD116" i="1"/>
  <c r="AC116" i="1"/>
  <c r="AB116" i="1"/>
  <c r="AA116" i="1"/>
  <c r="Z116" i="1"/>
  <c r="AH115" i="1"/>
  <c r="AG115" i="1"/>
  <c r="AF115" i="1"/>
  <c r="AE115" i="1"/>
  <c r="AD115" i="1"/>
  <c r="AC115" i="1"/>
  <c r="AB115" i="1"/>
  <c r="AA115" i="1"/>
  <c r="Z115" i="1"/>
  <c r="AH114" i="1"/>
  <c r="AG114" i="1"/>
  <c r="AF114" i="1"/>
  <c r="AE114" i="1"/>
  <c r="AD114" i="1"/>
  <c r="AC114" i="1"/>
  <c r="AB114" i="1"/>
  <c r="AA114" i="1"/>
  <c r="Z114" i="1"/>
  <c r="AH113" i="1"/>
  <c r="AG113" i="1"/>
  <c r="AF113" i="1"/>
  <c r="AE113" i="1"/>
  <c r="AD113" i="1"/>
  <c r="AC113" i="1"/>
  <c r="AB113" i="1"/>
  <c r="AA113" i="1"/>
  <c r="Z113" i="1"/>
  <c r="AH112" i="1"/>
  <c r="AG112" i="1"/>
  <c r="AF112" i="1"/>
  <c r="AE112" i="1"/>
  <c r="AD112" i="1"/>
  <c r="AC112" i="1"/>
  <c r="AB112" i="1"/>
  <c r="AA112" i="1"/>
  <c r="Z112" i="1"/>
  <c r="AH111" i="1"/>
  <c r="AG111" i="1"/>
  <c r="AF111" i="1"/>
  <c r="AE111" i="1"/>
  <c r="AD111" i="1"/>
  <c r="AC111" i="1"/>
  <c r="AB111" i="1"/>
  <c r="AA111" i="1"/>
  <c r="Z111" i="1"/>
  <c r="AH110" i="1"/>
  <c r="AG110" i="1"/>
  <c r="AF110" i="1"/>
  <c r="AE110" i="1"/>
  <c r="AD110" i="1"/>
  <c r="AC110" i="1"/>
  <c r="AB110" i="1"/>
  <c r="AA110" i="1"/>
  <c r="Z110" i="1"/>
  <c r="AH109" i="1"/>
  <c r="AG109" i="1"/>
  <c r="AF109" i="1"/>
  <c r="AE109" i="1"/>
  <c r="AD109" i="1"/>
  <c r="AC109" i="1"/>
  <c r="AB109" i="1"/>
  <c r="AA109" i="1"/>
  <c r="Z109" i="1"/>
  <c r="AH108" i="1"/>
  <c r="AG108" i="1"/>
  <c r="AF108" i="1"/>
  <c r="AE108" i="1"/>
  <c r="AD108" i="1"/>
  <c r="AC108" i="1"/>
  <c r="AC119" i="1" s="1"/>
  <c r="AB108" i="1"/>
  <c r="AA108" i="1"/>
  <c r="Z108" i="1"/>
  <c r="AL107" i="1"/>
  <c r="AH105" i="1"/>
  <c r="AG105" i="1"/>
  <c r="AF105" i="1"/>
  <c r="AE105" i="1"/>
  <c r="AD105" i="1"/>
  <c r="AC105" i="1"/>
  <c r="AB105" i="1"/>
  <c r="AA105" i="1"/>
  <c r="Z105" i="1"/>
  <c r="AH104" i="1"/>
  <c r="AG104" i="1"/>
  <c r="AF104" i="1"/>
  <c r="AE104" i="1"/>
  <c r="AD104" i="1"/>
  <c r="AC104" i="1"/>
  <c r="AB104" i="1"/>
  <c r="AA104" i="1"/>
  <c r="Z104" i="1"/>
  <c r="AH103" i="1"/>
  <c r="AG103" i="1"/>
  <c r="AF103" i="1"/>
  <c r="AE103" i="1"/>
  <c r="AD103" i="1"/>
  <c r="AC103" i="1"/>
  <c r="AB103" i="1"/>
  <c r="AA103" i="1"/>
  <c r="Z103" i="1"/>
  <c r="AH102" i="1"/>
  <c r="AG102" i="1"/>
  <c r="AF102" i="1"/>
  <c r="AE102" i="1"/>
  <c r="AD102" i="1"/>
  <c r="AC102" i="1"/>
  <c r="AB102" i="1"/>
  <c r="AA102" i="1"/>
  <c r="Z102" i="1"/>
  <c r="AH101" i="1"/>
  <c r="AG101" i="1"/>
  <c r="AF101" i="1"/>
  <c r="AE101" i="1"/>
  <c r="AD101" i="1"/>
  <c r="AC101" i="1"/>
  <c r="AB101" i="1"/>
  <c r="AA101" i="1"/>
  <c r="Z101" i="1"/>
  <c r="AH100" i="1"/>
  <c r="AG100" i="1"/>
  <c r="AF100" i="1"/>
  <c r="AE100" i="1"/>
  <c r="AD100" i="1"/>
  <c r="AC100" i="1"/>
  <c r="AB100" i="1"/>
  <c r="AA100" i="1"/>
  <c r="Z100" i="1"/>
  <c r="AH99" i="1"/>
  <c r="AG99" i="1"/>
  <c r="AF99" i="1"/>
  <c r="AE99" i="1"/>
  <c r="AD99" i="1"/>
  <c r="AC99" i="1"/>
  <c r="AB99" i="1"/>
  <c r="AA99" i="1"/>
  <c r="Z99" i="1"/>
  <c r="AH98" i="1"/>
  <c r="AG98" i="1"/>
  <c r="AF98" i="1"/>
  <c r="AE98" i="1"/>
  <c r="AD98" i="1"/>
  <c r="AC98" i="1"/>
  <c r="AB98" i="1"/>
  <c r="AA98" i="1"/>
  <c r="Z98" i="1"/>
  <c r="AH97" i="1"/>
  <c r="AG97" i="1"/>
  <c r="AF97" i="1"/>
  <c r="AE97" i="1"/>
  <c r="AD97" i="1"/>
  <c r="AC97" i="1"/>
  <c r="AB97" i="1"/>
  <c r="AA97" i="1"/>
  <c r="Z97" i="1"/>
  <c r="AL97" i="1" s="1"/>
  <c r="AH96" i="1"/>
  <c r="AG96" i="1"/>
  <c r="AF96" i="1"/>
  <c r="AE96" i="1"/>
  <c r="AD96" i="1"/>
  <c r="AC96" i="1"/>
  <c r="AB96" i="1"/>
  <c r="AA96" i="1"/>
  <c r="Z96" i="1"/>
  <c r="AH95" i="1"/>
  <c r="AG95" i="1"/>
  <c r="AF95" i="1"/>
  <c r="AE95" i="1"/>
  <c r="AD95" i="1"/>
  <c r="AC95" i="1"/>
  <c r="AB95" i="1"/>
  <c r="AA95" i="1"/>
  <c r="Z95" i="1"/>
  <c r="AH94" i="1"/>
  <c r="AG94" i="1"/>
  <c r="AF94" i="1"/>
  <c r="AE94" i="1"/>
  <c r="AD94" i="1"/>
  <c r="AC94" i="1"/>
  <c r="AB94" i="1"/>
  <c r="AA94" i="1"/>
  <c r="Z94" i="1"/>
  <c r="AH93" i="1"/>
  <c r="AG93" i="1"/>
  <c r="AF93" i="1"/>
  <c r="AE93" i="1"/>
  <c r="AD93" i="1"/>
  <c r="AC93" i="1"/>
  <c r="AB93" i="1"/>
  <c r="AA93" i="1"/>
  <c r="Z93" i="1"/>
  <c r="AL93" i="1" s="1"/>
  <c r="AH92" i="1"/>
  <c r="AG92" i="1"/>
  <c r="AF92" i="1"/>
  <c r="AE92" i="1"/>
  <c r="AD92" i="1"/>
  <c r="AC92" i="1"/>
  <c r="AB92" i="1"/>
  <c r="AA92" i="1"/>
  <c r="Z92" i="1"/>
  <c r="AH91" i="1"/>
  <c r="AG91" i="1"/>
  <c r="AF91" i="1"/>
  <c r="AE91" i="1"/>
  <c r="AD91" i="1"/>
  <c r="AC91" i="1"/>
  <c r="AB91" i="1"/>
  <c r="AA91" i="1"/>
  <c r="Z91" i="1"/>
  <c r="AH90" i="1"/>
  <c r="AG90" i="1"/>
  <c r="AF90" i="1"/>
  <c r="AE90" i="1"/>
  <c r="AD90" i="1"/>
  <c r="AC90" i="1"/>
  <c r="AB90" i="1"/>
  <c r="AA90" i="1"/>
  <c r="Z90" i="1"/>
  <c r="AH88" i="1"/>
  <c r="AG88" i="1"/>
  <c r="AF88" i="1"/>
  <c r="AE88" i="1"/>
  <c r="AD88" i="1"/>
  <c r="AC88" i="1"/>
  <c r="AB88" i="1"/>
  <c r="AA88" i="1"/>
  <c r="Z88" i="1"/>
  <c r="AH87" i="1"/>
  <c r="AG87" i="1"/>
  <c r="AF87" i="1"/>
  <c r="AE87" i="1"/>
  <c r="AD87" i="1"/>
  <c r="AC87" i="1"/>
  <c r="AB87" i="1"/>
  <c r="AA87" i="1"/>
  <c r="AL87" i="1" s="1"/>
  <c r="Z87" i="1"/>
  <c r="AH86" i="1"/>
  <c r="AG86" i="1"/>
  <c r="AF86" i="1"/>
  <c r="AE86" i="1"/>
  <c r="AD86" i="1"/>
  <c r="AC86" i="1"/>
  <c r="AB86" i="1"/>
  <c r="AA86" i="1"/>
  <c r="Z86" i="1"/>
  <c r="AH85" i="1"/>
  <c r="AG85" i="1"/>
  <c r="AF85" i="1"/>
  <c r="AE85" i="1"/>
  <c r="AD85" i="1"/>
  <c r="AC85" i="1"/>
  <c r="AB85" i="1"/>
  <c r="AA85" i="1"/>
  <c r="Z85" i="1"/>
  <c r="AH84" i="1"/>
  <c r="AG84" i="1"/>
  <c r="AF84" i="1"/>
  <c r="AE84" i="1"/>
  <c r="AD84" i="1"/>
  <c r="AC84" i="1"/>
  <c r="AB84" i="1"/>
  <c r="AA84" i="1"/>
  <c r="Z84" i="1"/>
  <c r="AH83" i="1"/>
  <c r="AG83" i="1"/>
  <c r="AF83" i="1"/>
  <c r="AE83" i="1"/>
  <c r="AD83" i="1"/>
  <c r="AC83" i="1"/>
  <c r="AB83" i="1"/>
  <c r="AA83" i="1"/>
  <c r="AL83" i="1" s="1"/>
  <c r="Z83" i="1"/>
  <c r="AH82" i="1"/>
  <c r="AG82" i="1"/>
  <c r="AF82" i="1"/>
  <c r="AE82" i="1"/>
  <c r="AD82" i="1"/>
  <c r="AC82" i="1"/>
  <c r="AB82" i="1"/>
  <c r="AA82" i="1"/>
  <c r="Z82" i="1"/>
  <c r="AH81" i="1"/>
  <c r="AG81" i="1"/>
  <c r="AF81" i="1"/>
  <c r="AE81" i="1"/>
  <c r="AD81" i="1"/>
  <c r="AC81" i="1"/>
  <c r="AL81" i="1" s="1"/>
  <c r="AB81" i="1"/>
  <c r="AA81" i="1"/>
  <c r="Z81" i="1"/>
  <c r="AH80" i="1"/>
  <c r="AG80" i="1"/>
  <c r="AF80" i="1"/>
  <c r="AE80" i="1"/>
  <c r="AD80" i="1"/>
  <c r="AC80" i="1"/>
  <c r="AB80" i="1"/>
  <c r="AA80" i="1"/>
  <c r="Z80" i="1"/>
  <c r="AH79" i="1"/>
  <c r="AG79" i="1"/>
  <c r="AF79" i="1"/>
  <c r="AE79" i="1"/>
  <c r="AD79" i="1"/>
  <c r="AC79" i="1"/>
  <c r="AB79" i="1"/>
  <c r="AA79" i="1"/>
  <c r="AA89" i="1" s="1"/>
  <c r="Z79" i="1"/>
  <c r="AH77" i="1"/>
  <c r="AG77" i="1"/>
  <c r="AF77" i="1"/>
  <c r="AE77" i="1"/>
  <c r="AD77" i="1"/>
  <c r="AC77" i="1"/>
  <c r="AB77" i="1"/>
  <c r="AA77" i="1"/>
  <c r="Z77" i="1"/>
  <c r="AH76" i="1"/>
  <c r="AG76" i="1"/>
  <c r="AF76" i="1"/>
  <c r="AE76" i="1"/>
  <c r="AD76" i="1"/>
  <c r="AC76" i="1"/>
  <c r="AB76" i="1"/>
  <c r="AA76" i="1"/>
  <c r="Z76" i="1"/>
  <c r="AH75" i="1"/>
  <c r="AG75" i="1"/>
  <c r="AF75" i="1"/>
  <c r="AE75" i="1"/>
  <c r="AD75" i="1"/>
  <c r="AD78" i="1" s="1"/>
  <c r="AC75" i="1"/>
  <c r="AB75" i="1"/>
  <c r="AA75" i="1"/>
  <c r="Z75" i="1"/>
  <c r="AH74" i="1"/>
  <c r="AG74" i="1"/>
  <c r="AF74" i="1"/>
  <c r="AE74" i="1"/>
  <c r="AD74" i="1"/>
  <c r="AC74" i="1"/>
  <c r="AB74" i="1"/>
  <c r="AA74" i="1"/>
  <c r="AL74" i="1" s="1"/>
  <c r="Z74" i="1"/>
  <c r="AH73" i="1"/>
  <c r="AG73" i="1"/>
  <c r="AF73" i="1"/>
  <c r="AE73" i="1"/>
  <c r="AD73" i="1"/>
  <c r="AC73" i="1"/>
  <c r="AB73" i="1"/>
  <c r="AA73" i="1"/>
  <c r="Z73" i="1"/>
  <c r="AH71" i="1"/>
  <c r="AG71" i="1"/>
  <c r="AF71" i="1"/>
  <c r="AE71" i="1"/>
  <c r="AD71" i="1"/>
  <c r="AC71" i="1"/>
  <c r="AB71" i="1"/>
  <c r="AA71" i="1"/>
  <c r="Z71" i="1"/>
  <c r="AH70" i="1"/>
  <c r="W70" i="1" s="1"/>
  <c r="AG70" i="1"/>
  <c r="AF70" i="1"/>
  <c r="AE70" i="1"/>
  <c r="AD70" i="1"/>
  <c r="AC70" i="1"/>
  <c r="AB70" i="1"/>
  <c r="AA70" i="1"/>
  <c r="Z70" i="1"/>
  <c r="AH69" i="1"/>
  <c r="AG69" i="1"/>
  <c r="AF69" i="1"/>
  <c r="AE69" i="1"/>
  <c r="AD69" i="1"/>
  <c r="AC69" i="1"/>
  <c r="AB69" i="1"/>
  <c r="AA69" i="1"/>
  <c r="T69" i="1" s="1"/>
  <c r="Z69" i="1"/>
  <c r="AH68" i="1"/>
  <c r="AG68" i="1"/>
  <c r="AF68" i="1"/>
  <c r="AE68" i="1"/>
  <c r="AD68" i="1"/>
  <c r="AC68" i="1"/>
  <c r="AB68" i="1"/>
  <c r="AA68" i="1"/>
  <c r="Z68" i="1"/>
  <c r="AH67" i="1"/>
  <c r="AG67" i="1"/>
  <c r="AF67" i="1"/>
  <c r="AE67" i="1"/>
  <c r="AD67" i="1"/>
  <c r="AC67" i="1"/>
  <c r="AB67" i="1"/>
  <c r="AA67" i="1"/>
  <c r="Z67" i="1"/>
  <c r="AH66" i="1"/>
  <c r="AG66" i="1"/>
  <c r="AF66" i="1"/>
  <c r="AE66" i="1"/>
  <c r="AD66" i="1"/>
  <c r="AC66" i="1"/>
  <c r="AB66" i="1"/>
  <c r="AA66" i="1"/>
  <c r="Z66" i="1"/>
  <c r="AH65" i="1"/>
  <c r="AG65" i="1"/>
  <c r="AF65" i="1"/>
  <c r="AE65" i="1"/>
  <c r="AD65" i="1"/>
  <c r="AC65" i="1"/>
  <c r="AB65" i="1"/>
  <c r="AA65" i="1"/>
  <c r="Z65" i="1"/>
  <c r="AH64" i="1"/>
  <c r="AG64" i="1"/>
  <c r="AF64" i="1"/>
  <c r="V64" i="1" s="1"/>
  <c r="AE64" i="1"/>
  <c r="AD64" i="1"/>
  <c r="AC64" i="1"/>
  <c r="AB64" i="1"/>
  <c r="AA64" i="1"/>
  <c r="Z64" i="1"/>
  <c r="AH63" i="1"/>
  <c r="AG63" i="1"/>
  <c r="AF63" i="1"/>
  <c r="AE63" i="1"/>
  <c r="AD63" i="1"/>
  <c r="AC63" i="1"/>
  <c r="AB63" i="1"/>
  <c r="AA63" i="1"/>
  <c r="Z63" i="1"/>
  <c r="AH62" i="1"/>
  <c r="AG62" i="1"/>
  <c r="AF62" i="1"/>
  <c r="AE62" i="1"/>
  <c r="AD62" i="1"/>
  <c r="AC62" i="1"/>
  <c r="AB62" i="1"/>
  <c r="AA62" i="1"/>
  <c r="Z62" i="1"/>
  <c r="AH59" i="1"/>
  <c r="AG59" i="1"/>
  <c r="AF59" i="1"/>
  <c r="AE59" i="1"/>
  <c r="AD59" i="1"/>
  <c r="AC59" i="1"/>
  <c r="AB59" i="1"/>
  <c r="AA59" i="1"/>
  <c r="Z59" i="1"/>
  <c r="AH58" i="1"/>
  <c r="AG58" i="1"/>
  <c r="AF58" i="1"/>
  <c r="AE58" i="1"/>
  <c r="AD58" i="1"/>
  <c r="AC58" i="1"/>
  <c r="AB58" i="1"/>
  <c r="AA58" i="1"/>
  <c r="Z58" i="1"/>
  <c r="AL58" i="1" s="1"/>
  <c r="AL57" i="1"/>
  <c r="AH56" i="1"/>
  <c r="AG56" i="1"/>
  <c r="AF56" i="1"/>
  <c r="AE56" i="1"/>
  <c r="AD56" i="1"/>
  <c r="AC56" i="1"/>
  <c r="AB56" i="1"/>
  <c r="AA56" i="1"/>
  <c r="Z56" i="1"/>
  <c r="AH55" i="1"/>
  <c r="AG55" i="1"/>
  <c r="V55" i="1" s="1"/>
  <c r="AF55" i="1"/>
  <c r="AE55" i="1"/>
  <c r="AD55" i="1"/>
  <c r="AC55" i="1"/>
  <c r="AB55" i="1"/>
  <c r="AA55" i="1"/>
  <c r="T55" i="1" s="1"/>
  <c r="Z55" i="1"/>
  <c r="AH54" i="1"/>
  <c r="AG54" i="1"/>
  <c r="AF54" i="1"/>
  <c r="AE54" i="1"/>
  <c r="AD54" i="1"/>
  <c r="AC54" i="1"/>
  <c r="AB54" i="1"/>
  <c r="AA54" i="1"/>
  <c r="Z54" i="1"/>
  <c r="AL54" i="1" s="1"/>
  <c r="AH53" i="1"/>
  <c r="AG53" i="1"/>
  <c r="AF53" i="1"/>
  <c r="AE53" i="1"/>
  <c r="AD53" i="1"/>
  <c r="AC53" i="1"/>
  <c r="AB53" i="1"/>
  <c r="AA53" i="1"/>
  <c r="AL53" i="1" s="1"/>
  <c r="Z53" i="1"/>
  <c r="AH52" i="1"/>
  <c r="AG52" i="1"/>
  <c r="AF52" i="1"/>
  <c r="AE52" i="1"/>
  <c r="AD52" i="1"/>
  <c r="AC52" i="1"/>
  <c r="AB52" i="1"/>
  <c r="AA52" i="1"/>
  <c r="Z52" i="1"/>
  <c r="AL52" i="1" s="1"/>
  <c r="AH51" i="1"/>
  <c r="AG51" i="1"/>
  <c r="AF51" i="1"/>
  <c r="AE51" i="1"/>
  <c r="AD51" i="1"/>
  <c r="AC51" i="1"/>
  <c r="AB51" i="1"/>
  <c r="AA51" i="1"/>
  <c r="Z51" i="1"/>
  <c r="AL50" i="1"/>
  <c r="AH49" i="1"/>
  <c r="AG49" i="1"/>
  <c r="AF49" i="1"/>
  <c r="AE49" i="1"/>
  <c r="AD49" i="1"/>
  <c r="AC49" i="1"/>
  <c r="AB49" i="1"/>
  <c r="AA49" i="1"/>
  <c r="Z49" i="1"/>
  <c r="AH48" i="1"/>
  <c r="AG48" i="1"/>
  <c r="AF48" i="1"/>
  <c r="AE48" i="1"/>
  <c r="AD48" i="1"/>
  <c r="AC48" i="1"/>
  <c r="AB48" i="1"/>
  <c r="AA48" i="1"/>
  <c r="Z48" i="1"/>
  <c r="T45" i="1"/>
  <c r="AL44" i="1"/>
  <c r="AL42" i="1"/>
  <c r="AL40" i="1"/>
  <c r="AH47" i="1"/>
  <c r="T38" i="1"/>
  <c r="AE47" i="1"/>
  <c r="AL33" i="1"/>
  <c r="AE36" i="1"/>
  <c r="AH36" i="1"/>
  <c r="AD36" i="1"/>
  <c r="AE25" i="1"/>
  <c r="Q145" i="1"/>
  <c r="M146" i="1"/>
  <c r="Q144" i="1"/>
  <c r="H146" i="1"/>
  <c r="Q142" i="1"/>
  <c r="J146" i="1"/>
  <c r="Q141" i="1"/>
  <c r="Q140" i="1"/>
  <c r="Q137" i="1"/>
  <c r="F138" i="1"/>
  <c r="Q130" i="1"/>
  <c r="Q126" i="1"/>
  <c r="Q121" i="1"/>
  <c r="L133" i="1"/>
  <c r="Q116" i="1"/>
  <c r="Q114" i="1"/>
  <c r="Q112" i="1"/>
  <c r="Q110" i="1"/>
  <c r="N119" i="1"/>
  <c r="K119" i="1"/>
  <c r="Q107" i="1"/>
  <c r="Q101" i="1"/>
  <c r="Q100" i="1"/>
  <c r="Q98" i="1"/>
  <c r="Q97" i="1"/>
  <c r="N106" i="1"/>
  <c r="M106" i="1"/>
  <c r="Q93" i="1"/>
  <c r="Q92" i="1"/>
  <c r="Q88" i="1"/>
  <c r="Q87" i="1"/>
  <c r="Q85" i="1"/>
  <c r="O89" i="1"/>
  <c r="K89" i="1"/>
  <c r="I89" i="1"/>
  <c r="G89" i="1"/>
  <c r="Q80" i="1"/>
  <c r="Q77" i="1"/>
  <c r="Q76" i="1"/>
  <c r="O78" i="1"/>
  <c r="J78" i="1"/>
  <c r="Q70" i="1"/>
  <c r="Q68" i="1"/>
  <c r="N72" i="1"/>
  <c r="Q65" i="1"/>
  <c r="Q63" i="1"/>
  <c r="Q58" i="1"/>
  <c r="Q53" i="1"/>
  <c r="G61" i="1"/>
  <c r="J47" i="1"/>
  <c r="K47" i="1"/>
  <c r="U145" i="1"/>
  <c r="U144" i="1"/>
  <c r="U143" i="1"/>
  <c r="U142" i="1"/>
  <c r="V142" i="1" s="1"/>
  <c r="U141" i="1"/>
  <c r="U140" i="1"/>
  <c r="U146" i="1" s="1"/>
  <c r="U139" i="1"/>
  <c r="U137" i="1"/>
  <c r="W137" i="1" s="1"/>
  <c r="U136" i="1"/>
  <c r="U135" i="1"/>
  <c r="U138" i="1" s="1"/>
  <c r="U134" i="1"/>
  <c r="U132" i="1"/>
  <c r="U131" i="1"/>
  <c r="U130" i="1"/>
  <c r="U129" i="1"/>
  <c r="U128" i="1"/>
  <c r="U127" i="1"/>
  <c r="U126" i="1"/>
  <c r="V126" i="1" s="1"/>
  <c r="U125" i="1"/>
  <c r="U124" i="1"/>
  <c r="U123" i="1"/>
  <c r="U122" i="1"/>
  <c r="U121" i="1"/>
  <c r="U120" i="1"/>
  <c r="U118" i="1"/>
  <c r="U117" i="1"/>
  <c r="U116" i="1"/>
  <c r="U115" i="1"/>
  <c r="U114" i="1"/>
  <c r="U113" i="1"/>
  <c r="U112" i="1"/>
  <c r="U111" i="1"/>
  <c r="U110" i="1"/>
  <c r="U109" i="1"/>
  <c r="U108" i="1"/>
  <c r="U107" i="1"/>
  <c r="W107" i="1" s="1"/>
  <c r="U105" i="1"/>
  <c r="U104" i="1"/>
  <c r="U103" i="1"/>
  <c r="U102" i="1"/>
  <c r="U101" i="1"/>
  <c r="U100" i="1"/>
  <c r="U99" i="1"/>
  <c r="U98" i="1"/>
  <c r="U97" i="1"/>
  <c r="U96" i="1"/>
  <c r="V96" i="1" s="1"/>
  <c r="U95" i="1"/>
  <c r="U94" i="1"/>
  <c r="U93" i="1"/>
  <c r="U92" i="1"/>
  <c r="U91" i="1"/>
  <c r="U90" i="1"/>
  <c r="U88" i="1"/>
  <c r="U87" i="1"/>
  <c r="V87" i="1" s="1"/>
  <c r="U86" i="1"/>
  <c r="U85" i="1"/>
  <c r="U84" i="1"/>
  <c r="U83" i="1"/>
  <c r="W83" i="1" s="1"/>
  <c r="U82" i="1"/>
  <c r="U81" i="1"/>
  <c r="U80" i="1"/>
  <c r="U79" i="1"/>
  <c r="V79" i="1" s="1"/>
  <c r="U77" i="1"/>
  <c r="U76" i="1"/>
  <c r="U75" i="1"/>
  <c r="U74" i="1"/>
  <c r="V74" i="1" s="1"/>
  <c r="U73" i="1"/>
  <c r="U71" i="1"/>
  <c r="U70" i="1"/>
  <c r="U69" i="1"/>
  <c r="U68" i="1"/>
  <c r="U67" i="1"/>
  <c r="V67" i="1" s="1"/>
  <c r="U66" i="1"/>
  <c r="U65" i="1"/>
  <c r="V65" i="1" s="1"/>
  <c r="U64" i="1"/>
  <c r="U63" i="1"/>
  <c r="U62" i="1"/>
  <c r="U60" i="1"/>
  <c r="W60" i="1" s="1"/>
  <c r="U59" i="1"/>
  <c r="U58" i="1"/>
  <c r="U57" i="1"/>
  <c r="U56" i="1"/>
  <c r="U55" i="1"/>
  <c r="U54" i="1"/>
  <c r="W54" i="1" s="1"/>
  <c r="U53" i="1"/>
  <c r="U52" i="1"/>
  <c r="V52" i="1" s="1"/>
  <c r="U51" i="1"/>
  <c r="U50" i="1"/>
  <c r="U49" i="1"/>
  <c r="U48" i="1"/>
  <c r="U46" i="1"/>
  <c r="V46" i="1" s="1"/>
  <c r="U45" i="1"/>
  <c r="U44" i="1"/>
  <c r="U43" i="1"/>
  <c r="W43" i="1" s="1"/>
  <c r="U42" i="1"/>
  <c r="U41" i="1"/>
  <c r="U40" i="1"/>
  <c r="U39" i="1"/>
  <c r="V39" i="1" s="1"/>
  <c r="U38" i="1"/>
  <c r="U37" i="1"/>
  <c r="U47" i="1" s="1"/>
  <c r="U35" i="1"/>
  <c r="U34" i="1"/>
  <c r="V34" i="1" s="1"/>
  <c r="U33" i="1"/>
  <c r="U32" i="1"/>
  <c r="V32" i="1" s="1"/>
  <c r="U31" i="1"/>
  <c r="U30" i="1"/>
  <c r="U29" i="1"/>
  <c r="U28" i="1"/>
  <c r="V28" i="1" s="1"/>
  <c r="U27" i="1"/>
  <c r="U26" i="1"/>
  <c r="U24" i="1"/>
  <c r="U23" i="1"/>
  <c r="U22" i="1"/>
  <c r="U21" i="1"/>
  <c r="U20" i="1"/>
  <c r="U19" i="1"/>
  <c r="V19" i="1" s="1"/>
  <c r="U18" i="1"/>
  <c r="U17" i="1"/>
  <c r="U16" i="1"/>
  <c r="U15" i="1"/>
  <c r="U25" i="1" s="1"/>
  <c r="U14" i="1"/>
  <c r="U13" i="1"/>
  <c r="I136" i="7"/>
  <c r="Q144" i="22"/>
  <c r="Q143" i="22"/>
  <c r="Q140" i="22"/>
  <c r="Q146" i="22" s="1"/>
  <c r="D146" i="22" s="1"/>
  <c r="C146" i="22" s="1"/>
  <c r="N23" i="24" s="1"/>
  <c r="N53" i="24" s="1"/>
  <c r="M146" i="22"/>
  <c r="I146" i="22"/>
  <c r="Q135" i="22"/>
  <c r="M138" i="22"/>
  <c r="L138" i="22"/>
  <c r="E138" i="22"/>
  <c r="Q114" i="22"/>
  <c r="Q112" i="22"/>
  <c r="Q103" i="22"/>
  <c r="Q99" i="22"/>
  <c r="Q69" i="22"/>
  <c r="Q68" i="22"/>
  <c r="Q65" i="22"/>
  <c r="Q72" i="22" s="1"/>
  <c r="D72" i="22" s="1"/>
  <c r="C72" i="22" s="1"/>
  <c r="N16" i="24" s="1"/>
  <c r="N46" i="24" s="1"/>
  <c r="Q64" i="22"/>
  <c r="J72" i="22"/>
  <c r="K61" i="22"/>
  <c r="Q41" i="22"/>
  <c r="AB146" i="13"/>
  <c r="AJ140" i="13"/>
  <c r="AE138" i="13"/>
  <c r="AB138" i="13"/>
  <c r="Z138" i="13"/>
  <c r="AJ112" i="13"/>
  <c r="AJ108" i="13"/>
  <c r="AJ97" i="13"/>
  <c r="AJ75" i="13"/>
  <c r="AE78" i="13"/>
  <c r="AA78" i="13"/>
  <c r="AE72" i="13"/>
  <c r="AB72" i="13"/>
  <c r="AJ59" i="13"/>
  <c r="AJ58" i="13"/>
  <c r="AJ55" i="13"/>
  <c r="AJ51" i="13"/>
  <c r="AJ50" i="13"/>
  <c r="AJ44" i="13"/>
  <c r="AJ32" i="13"/>
  <c r="F141" i="13"/>
  <c r="W135" i="13"/>
  <c r="N133" i="13"/>
  <c r="W116" i="13"/>
  <c r="S61" i="13"/>
  <c r="W34" i="13"/>
  <c r="G145" i="13"/>
  <c r="H145" i="13" s="1"/>
  <c r="G144" i="13"/>
  <c r="G143" i="13"/>
  <c r="H143" i="13" s="1"/>
  <c r="G142" i="13"/>
  <c r="G141" i="13"/>
  <c r="I141" i="13" s="1"/>
  <c r="G140" i="13"/>
  <c r="G139" i="13"/>
  <c r="H139" i="13" s="1"/>
  <c r="G137" i="13"/>
  <c r="G134" i="13"/>
  <c r="G138" i="13"/>
  <c r="G132" i="13"/>
  <c r="I132" i="13" s="1"/>
  <c r="G131" i="13"/>
  <c r="H131" i="13" s="1"/>
  <c r="I131" i="13"/>
  <c r="G130" i="13"/>
  <c r="G129" i="13"/>
  <c r="G128" i="13"/>
  <c r="H128" i="13" s="1"/>
  <c r="G127" i="13"/>
  <c r="I127" i="13" s="1"/>
  <c r="G126" i="13"/>
  <c r="I126" i="13" s="1"/>
  <c r="G125" i="13"/>
  <c r="G124" i="13"/>
  <c r="G123" i="13"/>
  <c r="G122" i="13"/>
  <c r="G121" i="13"/>
  <c r="G120" i="13"/>
  <c r="H120" i="13" s="1"/>
  <c r="G118" i="13"/>
  <c r="G117" i="13"/>
  <c r="I117" i="13" s="1"/>
  <c r="G116" i="13"/>
  <c r="I116" i="13"/>
  <c r="G115" i="13"/>
  <c r="I115" i="13" s="1"/>
  <c r="G114" i="13"/>
  <c r="I114" i="13" s="1"/>
  <c r="G113" i="13"/>
  <c r="G112" i="13"/>
  <c r="H112" i="13"/>
  <c r="G111" i="13"/>
  <c r="I111" i="13" s="1"/>
  <c r="G110" i="13"/>
  <c r="H110" i="13" s="1"/>
  <c r="G109" i="13"/>
  <c r="G108" i="13"/>
  <c r="G107" i="13"/>
  <c r="G105" i="13"/>
  <c r="I105" i="13" s="1"/>
  <c r="G104" i="13"/>
  <c r="I104" i="13" s="1"/>
  <c r="G103" i="13"/>
  <c r="G102" i="13"/>
  <c r="I102" i="13" s="1"/>
  <c r="G101" i="13"/>
  <c r="I101" i="13" s="1"/>
  <c r="G100" i="13"/>
  <c r="H100" i="13"/>
  <c r="G99" i="13"/>
  <c r="H99" i="13" s="1"/>
  <c r="G98" i="13"/>
  <c r="G97" i="13"/>
  <c r="G96" i="13"/>
  <c r="I96" i="13" s="1"/>
  <c r="G95" i="13"/>
  <c r="G94" i="13"/>
  <c r="G93" i="13"/>
  <c r="I93" i="13" s="1"/>
  <c r="G92" i="13"/>
  <c r="G91" i="13"/>
  <c r="I91" i="13" s="1"/>
  <c r="G90" i="13"/>
  <c r="G88" i="13"/>
  <c r="G87" i="13"/>
  <c r="H87" i="13" s="1"/>
  <c r="G86" i="13"/>
  <c r="I86" i="13" s="1"/>
  <c r="G85" i="13"/>
  <c r="I85" i="13" s="1"/>
  <c r="G84" i="13"/>
  <c r="G83" i="13"/>
  <c r="I83" i="13" s="1"/>
  <c r="G82" i="13"/>
  <c r="G81" i="13"/>
  <c r="G80" i="13"/>
  <c r="I80" i="13" s="1"/>
  <c r="G79" i="13"/>
  <c r="I79" i="13" s="1"/>
  <c r="G77" i="13"/>
  <c r="H77" i="13" s="1"/>
  <c r="G76" i="13"/>
  <c r="I76" i="13" s="1"/>
  <c r="G75" i="13"/>
  <c r="G74" i="13"/>
  <c r="G73" i="13"/>
  <c r="G70" i="13"/>
  <c r="I70" i="13" s="1"/>
  <c r="G69" i="13"/>
  <c r="H69" i="13" s="1"/>
  <c r="G68" i="13"/>
  <c r="H68" i="13" s="1"/>
  <c r="G67" i="13"/>
  <c r="G66" i="13"/>
  <c r="H66" i="13" s="1"/>
  <c r="G65" i="13"/>
  <c r="H65" i="13"/>
  <c r="G64" i="13"/>
  <c r="G63" i="13"/>
  <c r="I63" i="13" s="1"/>
  <c r="G62" i="13"/>
  <c r="G60" i="13"/>
  <c r="H60" i="13" s="1"/>
  <c r="G59" i="13"/>
  <c r="I59" i="13" s="1"/>
  <c r="G58" i="13"/>
  <c r="G57" i="13"/>
  <c r="G56" i="13"/>
  <c r="I56" i="13" s="1"/>
  <c r="G55" i="13"/>
  <c r="H55" i="13"/>
  <c r="G54" i="13"/>
  <c r="H54" i="13" s="1"/>
  <c r="G53" i="13"/>
  <c r="H53" i="13" s="1"/>
  <c r="G52" i="13"/>
  <c r="I52" i="13"/>
  <c r="G51" i="13"/>
  <c r="G50" i="13"/>
  <c r="G49" i="13"/>
  <c r="I49" i="13"/>
  <c r="G48" i="13"/>
  <c r="I48" i="13" s="1"/>
  <c r="G46" i="13"/>
  <c r="I46" i="13" s="1"/>
  <c r="G45" i="13"/>
  <c r="G44" i="13"/>
  <c r="G43" i="13"/>
  <c r="G42" i="13"/>
  <c r="H42" i="13" s="1"/>
  <c r="G41" i="13"/>
  <c r="G40" i="13"/>
  <c r="G39" i="13"/>
  <c r="H39" i="13" s="1"/>
  <c r="G38" i="13"/>
  <c r="G37" i="13"/>
  <c r="G35" i="13"/>
  <c r="H35" i="13" s="1"/>
  <c r="G34" i="13"/>
  <c r="H34" i="13" s="1"/>
  <c r="G33" i="13"/>
  <c r="I33" i="13" s="1"/>
  <c r="G32" i="13"/>
  <c r="H32" i="13" s="1"/>
  <c r="G31" i="13"/>
  <c r="G30" i="13"/>
  <c r="G29" i="13"/>
  <c r="G28" i="13"/>
  <c r="G27" i="13"/>
  <c r="G26" i="13"/>
  <c r="G36" i="13" s="1"/>
  <c r="G24" i="13"/>
  <c r="G23" i="13"/>
  <c r="G22" i="13"/>
  <c r="H22" i="13" s="1"/>
  <c r="G21" i="13"/>
  <c r="I21" i="13" s="1"/>
  <c r="G20" i="13"/>
  <c r="I20" i="13" s="1"/>
  <c r="G19" i="13"/>
  <c r="G18" i="13"/>
  <c r="H18" i="13" s="1"/>
  <c r="G17" i="13"/>
  <c r="H17" i="13" s="1"/>
  <c r="G16" i="13"/>
  <c r="G15" i="13"/>
  <c r="G14" i="13"/>
  <c r="G13" i="13"/>
  <c r="H13" i="13" s="1"/>
  <c r="G12" i="13"/>
  <c r="I12" i="13" s="1"/>
  <c r="AJ143" i="12"/>
  <c r="AJ135" i="12"/>
  <c r="AF138" i="12"/>
  <c r="AB138" i="12"/>
  <c r="Y138" i="12"/>
  <c r="X138" i="12"/>
  <c r="H132" i="12"/>
  <c r="H128" i="12"/>
  <c r="AJ126" i="12"/>
  <c r="AJ125" i="12"/>
  <c r="Z133" i="12"/>
  <c r="AJ117" i="12"/>
  <c r="AJ116" i="12"/>
  <c r="AJ112" i="12"/>
  <c r="Z119" i="12"/>
  <c r="AJ103" i="12"/>
  <c r="AJ99" i="12"/>
  <c r="AJ82" i="12"/>
  <c r="AC89" i="12"/>
  <c r="AJ74" i="12"/>
  <c r="AJ69" i="12"/>
  <c r="AJ65" i="12"/>
  <c r="AJ62" i="12"/>
  <c r="AJ55" i="12"/>
  <c r="AJ51" i="12"/>
  <c r="AJ50" i="12"/>
  <c r="Y61" i="12"/>
  <c r="AJ61" i="12" s="1"/>
  <c r="AJ40" i="12"/>
  <c r="AJ37" i="12"/>
  <c r="AC25" i="12"/>
  <c r="H142" i="12"/>
  <c r="S138" i="12"/>
  <c r="O138" i="12"/>
  <c r="W129" i="12"/>
  <c r="H124" i="12"/>
  <c r="W104" i="12"/>
  <c r="W68" i="12"/>
  <c r="W64" i="12"/>
  <c r="W59" i="12"/>
  <c r="W58" i="12"/>
  <c r="W51" i="12"/>
  <c r="W24" i="12"/>
  <c r="H23" i="12"/>
  <c r="W21" i="12"/>
  <c r="W20" i="12"/>
  <c r="W140" i="12"/>
  <c r="W126" i="12"/>
  <c r="W98" i="12"/>
  <c r="W69" i="12"/>
  <c r="W65" i="12"/>
  <c r="G139" i="12"/>
  <c r="G137" i="12"/>
  <c r="G135" i="12"/>
  <c r="H135" i="12"/>
  <c r="G134" i="12"/>
  <c r="I134" i="12" s="1"/>
  <c r="G126" i="12"/>
  <c r="G125" i="12"/>
  <c r="I125" i="12" s="1"/>
  <c r="G123" i="12"/>
  <c r="G122" i="12"/>
  <c r="G121" i="12"/>
  <c r="G120" i="12"/>
  <c r="I120" i="12" s="1"/>
  <c r="G118" i="12"/>
  <c r="H118" i="12" s="1"/>
  <c r="G117" i="12"/>
  <c r="I117" i="12" s="1"/>
  <c r="G116" i="12"/>
  <c r="G115" i="12"/>
  <c r="G114" i="12"/>
  <c r="H114" i="12" s="1"/>
  <c r="G113" i="12"/>
  <c r="G112" i="12"/>
  <c r="G111" i="12"/>
  <c r="H111" i="12" s="1"/>
  <c r="G110" i="12"/>
  <c r="G109" i="12"/>
  <c r="G108" i="12"/>
  <c r="G107" i="12"/>
  <c r="G105" i="12"/>
  <c r="I105" i="12" s="1"/>
  <c r="G104" i="12"/>
  <c r="H104" i="12" s="1"/>
  <c r="G103" i="12"/>
  <c r="G102" i="12"/>
  <c r="H102" i="12" s="1"/>
  <c r="G101" i="12"/>
  <c r="I101" i="12" s="1"/>
  <c r="G100" i="12"/>
  <c r="G99" i="12"/>
  <c r="G98" i="12"/>
  <c r="H98" i="12" s="1"/>
  <c r="G97" i="12"/>
  <c r="I97" i="12" s="1"/>
  <c r="G96" i="12"/>
  <c r="G95" i="12"/>
  <c r="G94" i="12"/>
  <c r="G93" i="12"/>
  <c r="I93" i="12" s="1"/>
  <c r="G92" i="12"/>
  <c r="G91" i="12"/>
  <c r="G90" i="12"/>
  <c r="H90" i="12" s="1"/>
  <c r="G88" i="12"/>
  <c r="I88" i="12" s="1"/>
  <c r="G87" i="12"/>
  <c r="H87" i="12" s="1"/>
  <c r="G86" i="12"/>
  <c r="G85" i="12"/>
  <c r="H85" i="12" s="1"/>
  <c r="G84" i="12"/>
  <c r="G83" i="12"/>
  <c r="H83" i="12" s="1"/>
  <c r="G82" i="12"/>
  <c r="G81" i="12"/>
  <c r="I81" i="12" s="1"/>
  <c r="G80" i="12"/>
  <c r="G79" i="12"/>
  <c r="I79" i="12" s="1"/>
  <c r="G77" i="12"/>
  <c r="G76" i="12"/>
  <c r="G75" i="12"/>
  <c r="G74" i="12"/>
  <c r="H74" i="12" s="1"/>
  <c r="G73" i="12"/>
  <c r="G71" i="12"/>
  <c r="H71" i="12" s="1"/>
  <c r="G70" i="12"/>
  <c r="H70" i="12"/>
  <c r="G69" i="12"/>
  <c r="G68" i="12"/>
  <c r="G67" i="12"/>
  <c r="G66" i="12"/>
  <c r="I66" i="12" s="1"/>
  <c r="G65" i="12"/>
  <c r="G64" i="12"/>
  <c r="G63" i="12"/>
  <c r="G62" i="12"/>
  <c r="G60" i="12"/>
  <c r="G59" i="12"/>
  <c r="H59" i="12"/>
  <c r="G58" i="12"/>
  <c r="H58" i="12" s="1"/>
  <c r="G57" i="12"/>
  <c r="G56" i="12"/>
  <c r="I56" i="12" s="1"/>
  <c r="G55" i="12"/>
  <c r="H55" i="12" s="1"/>
  <c r="G54" i="12"/>
  <c r="G53" i="12"/>
  <c r="G52" i="12"/>
  <c r="G51" i="12"/>
  <c r="I51" i="12" s="1"/>
  <c r="G50" i="12"/>
  <c r="G49" i="12"/>
  <c r="H49" i="12" s="1"/>
  <c r="G48" i="12"/>
  <c r="G61" i="12" s="1"/>
  <c r="G46" i="12"/>
  <c r="I46" i="12" s="1"/>
  <c r="G45" i="12"/>
  <c r="G44" i="12"/>
  <c r="H44" i="12"/>
  <c r="G43" i="12"/>
  <c r="G42" i="12"/>
  <c r="I42" i="12"/>
  <c r="G41" i="12"/>
  <c r="I41" i="12" s="1"/>
  <c r="G40" i="12"/>
  <c r="I40" i="12" s="1"/>
  <c r="G39" i="12"/>
  <c r="G38" i="12"/>
  <c r="G37" i="12"/>
  <c r="I37" i="12" s="1"/>
  <c r="G34" i="12"/>
  <c r="G33" i="12"/>
  <c r="H33" i="12"/>
  <c r="G32" i="12"/>
  <c r="I32" i="12" s="1"/>
  <c r="G31" i="12"/>
  <c r="G30" i="12"/>
  <c r="I30" i="12" s="1"/>
  <c r="G29" i="12"/>
  <c r="H29" i="12" s="1"/>
  <c r="G28" i="12"/>
  <c r="G27" i="12"/>
  <c r="G26" i="12"/>
  <c r="I26" i="12" s="1"/>
  <c r="G21" i="12"/>
  <c r="H21" i="12" s="1"/>
  <c r="G20" i="12"/>
  <c r="I20" i="12" s="1"/>
  <c r="G19" i="12"/>
  <c r="G18" i="12"/>
  <c r="G17" i="12"/>
  <c r="H17" i="12" s="1"/>
  <c r="G16" i="12"/>
  <c r="G15" i="12"/>
  <c r="H15" i="12" s="1"/>
  <c r="G14" i="12"/>
  <c r="G13" i="12"/>
  <c r="I13" i="12" s="1"/>
  <c r="G12" i="12"/>
  <c r="M138" i="10"/>
  <c r="Q121" i="10"/>
  <c r="Q127" i="9"/>
  <c r="Q104" i="9"/>
  <c r="Q29" i="9"/>
  <c r="AJ103" i="8"/>
  <c r="AJ69" i="8"/>
  <c r="AJ53" i="8"/>
  <c r="AJ45" i="8"/>
  <c r="AJ44" i="8"/>
  <c r="AD47" i="8"/>
  <c r="AC47" i="8"/>
  <c r="AJ21" i="8"/>
  <c r="P138" i="8"/>
  <c r="W57" i="8"/>
  <c r="F145" i="7"/>
  <c r="AB146" i="7"/>
  <c r="W143" i="7"/>
  <c r="W38" i="7"/>
  <c r="F137" i="7"/>
  <c r="Y138" i="7"/>
  <c r="AJ129" i="7"/>
  <c r="AJ125" i="7"/>
  <c r="F124" i="7"/>
  <c r="F118" i="7"/>
  <c r="AJ112" i="7"/>
  <c r="F107" i="7"/>
  <c r="F76" i="7"/>
  <c r="Z78" i="7"/>
  <c r="AJ69" i="7"/>
  <c r="F64" i="7"/>
  <c r="AC72" i="7"/>
  <c r="AJ57" i="7"/>
  <c r="F54" i="7"/>
  <c r="F53" i="7"/>
  <c r="AJ50" i="7"/>
  <c r="AJ43" i="7"/>
  <c r="AJ40" i="7"/>
  <c r="F39" i="7"/>
  <c r="AD47" i="7"/>
  <c r="AA47" i="7"/>
  <c r="Z47" i="7"/>
  <c r="AJ21" i="7"/>
  <c r="F19" i="7"/>
  <c r="P138" i="7"/>
  <c r="W126" i="7"/>
  <c r="R119" i="7"/>
  <c r="W77" i="7"/>
  <c r="F70" i="7"/>
  <c r="W66" i="7"/>
  <c r="Q72" i="7"/>
  <c r="W57" i="7"/>
  <c r="F52" i="7"/>
  <c r="F44" i="7"/>
  <c r="R47" i="7"/>
  <c r="F40" i="7"/>
  <c r="N36" i="7"/>
  <c r="AD142" i="6"/>
  <c r="AD135" i="6"/>
  <c r="V138" i="6"/>
  <c r="S138" i="6"/>
  <c r="R138" i="6"/>
  <c r="AD129" i="6"/>
  <c r="AD126" i="6"/>
  <c r="W133" i="6"/>
  <c r="AD115" i="6"/>
  <c r="AD114" i="6"/>
  <c r="AD112" i="6"/>
  <c r="AD103" i="6"/>
  <c r="AD102" i="6"/>
  <c r="AD98" i="6"/>
  <c r="AD85" i="6"/>
  <c r="AD82" i="6"/>
  <c r="Z78" i="6"/>
  <c r="AD74" i="6"/>
  <c r="AD68" i="6"/>
  <c r="AD65" i="6"/>
  <c r="AD64" i="6"/>
  <c r="W72" i="6"/>
  <c r="S72" i="6"/>
  <c r="AD58" i="6"/>
  <c r="AD57" i="6"/>
  <c r="AD53" i="6"/>
  <c r="AD50" i="6"/>
  <c r="AD49" i="6"/>
  <c r="Z61" i="6"/>
  <c r="AD43" i="6"/>
  <c r="AD40" i="6"/>
  <c r="AD39" i="6"/>
  <c r="AD34" i="6"/>
  <c r="AD16" i="6"/>
  <c r="M138" i="6"/>
  <c r="L138" i="6"/>
  <c r="J138" i="6"/>
  <c r="Q130" i="6"/>
  <c r="Q129" i="6"/>
  <c r="J133" i="6"/>
  <c r="Q115" i="6"/>
  <c r="Q112" i="6"/>
  <c r="Q102" i="6"/>
  <c r="Q94" i="6"/>
  <c r="H106" i="6"/>
  <c r="Q86" i="6"/>
  <c r="Q82" i="6"/>
  <c r="Q69" i="6"/>
  <c r="Q68" i="6"/>
  <c r="Q64" i="6"/>
  <c r="K72" i="6"/>
  <c r="G72" i="6"/>
  <c r="Q58" i="6"/>
  <c r="Q49" i="6"/>
  <c r="G61" i="6"/>
  <c r="H47" i="6"/>
  <c r="I47" i="6"/>
  <c r="Q131" i="5"/>
  <c r="Q93" i="5"/>
  <c r="Q70" i="5"/>
  <c r="J72" i="5"/>
  <c r="Q43" i="5"/>
  <c r="Q40" i="5"/>
  <c r="Q39" i="5"/>
  <c r="J47" i="5"/>
  <c r="F47" i="5"/>
  <c r="Q34" i="5"/>
  <c r="K36" i="5"/>
  <c r="Q20" i="5"/>
  <c r="Q18" i="5"/>
  <c r="AD145" i="4"/>
  <c r="AD142" i="4"/>
  <c r="V146" i="4"/>
  <c r="Y138" i="4"/>
  <c r="W138" i="4"/>
  <c r="V138" i="4"/>
  <c r="AD130" i="4"/>
  <c r="AD94" i="4"/>
  <c r="W89" i="4"/>
  <c r="Y78" i="4"/>
  <c r="AD59" i="4"/>
  <c r="AD39" i="4"/>
  <c r="AD24" i="4"/>
  <c r="Y25" i="4"/>
  <c r="AD71" i="4"/>
  <c r="AD137" i="4"/>
  <c r="M138" i="4"/>
  <c r="I138" i="4"/>
  <c r="AD136" i="4"/>
  <c r="AD135" i="4"/>
  <c r="AD69" i="4"/>
  <c r="AD65" i="4"/>
  <c r="H138" i="4"/>
  <c r="Q69" i="4"/>
  <c r="Q65" i="4"/>
  <c r="Q64" i="4"/>
  <c r="Q44" i="4"/>
  <c r="Q40" i="4"/>
  <c r="K78" i="3"/>
  <c r="AY112" i="2"/>
  <c r="AY70" i="2"/>
  <c r="AY69" i="2"/>
  <c r="AY53" i="2"/>
  <c r="AY21" i="2"/>
  <c r="AY18" i="2"/>
  <c r="AH146" i="2"/>
  <c r="AL57" i="2"/>
  <c r="I138" i="22"/>
  <c r="Q84" i="22"/>
  <c r="Q24" i="22"/>
  <c r="AE146" i="13"/>
  <c r="AA146" i="13"/>
  <c r="Q138" i="13"/>
  <c r="AB61" i="13"/>
  <c r="O146" i="12"/>
  <c r="AA106" i="12"/>
  <c r="Q116" i="9"/>
  <c r="G145" i="8"/>
  <c r="G144" i="8"/>
  <c r="G143" i="8"/>
  <c r="G142" i="8"/>
  <c r="I142" i="8" s="1"/>
  <c r="G141" i="8"/>
  <c r="I141" i="8" s="1"/>
  <c r="G140" i="8"/>
  <c r="G139" i="8"/>
  <c r="G137" i="8"/>
  <c r="I137" i="8" s="1"/>
  <c r="G136" i="8"/>
  <c r="I136" i="8" s="1"/>
  <c r="G135" i="8"/>
  <c r="G134" i="8"/>
  <c r="I134" i="8" s="1"/>
  <c r="G132" i="8"/>
  <c r="I132" i="8" s="1"/>
  <c r="G131" i="8"/>
  <c r="H131" i="8" s="1"/>
  <c r="G130" i="8"/>
  <c r="G129" i="8"/>
  <c r="I129" i="8" s="1"/>
  <c r="G128" i="8"/>
  <c r="G127" i="8"/>
  <c r="G126" i="8"/>
  <c r="G125" i="8"/>
  <c r="H125" i="8" s="1"/>
  <c r="G124" i="8"/>
  <c r="H124" i="8" s="1"/>
  <c r="G123" i="8"/>
  <c r="I123" i="8" s="1"/>
  <c r="G122" i="8"/>
  <c r="G121" i="8"/>
  <c r="G133" i="8" s="1"/>
  <c r="G120" i="8"/>
  <c r="H120" i="8" s="1"/>
  <c r="G118" i="8"/>
  <c r="I118" i="8" s="1"/>
  <c r="G117" i="8"/>
  <c r="G116" i="8"/>
  <c r="I116" i="8" s="1"/>
  <c r="G115" i="8"/>
  <c r="H115" i="8" s="1"/>
  <c r="G114" i="8"/>
  <c r="I114" i="8" s="1"/>
  <c r="G113" i="8"/>
  <c r="G112" i="8"/>
  <c r="G111" i="8"/>
  <c r="G110" i="8"/>
  <c r="H110" i="8" s="1"/>
  <c r="G109" i="8"/>
  <c r="G108" i="8"/>
  <c r="I108" i="8" s="1"/>
  <c r="G107" i="8"/>
  <c r="G105" i="8"/>
  <c r="H105" i="8" s="1"/>
  <c r="G104" i="8"/>
  <c r="G103" i="8"/>
  <c r="I103" i="8" s="1"/>
  <c r="G102" i="8"/>
  <c r="G101" i="8"/>
  <c r="H101" i="8" s="1"/>
  <c r="G100" i="8"/>
  <c r="G99" i="8"/>
  <c r="H99" i="8" s="1"/>
  <c r="G98" i="8"/>
  <c r="I98" i="8" s="1"/>
  <c r="G97" i="8"/>
  <c r="I97" i="8" s="1"/>
  <c r="G96" i="8"/>
  <c r="G95" i="8"/>
  <c r="H95" i="8" s="1"/>
  <c r="G94" i="8"/>
  <c r="I94" i="8" s="1"/>
  <c r="G93" i="8"/>
  <c r="H93" i="8" s="1"/>
  <c r="G92" i="8"/>
  <c r="G91" i="8"/>
  <c r="I91" i="8" s="1"/>
  <c r="G90" i="8"/>
  <c r="G88" i="8"/>
  <c r="H88" i="8" s="1"/>
  <c r="G87" i="8"/>
  <c r="G86" i="8"/>
  <c r="G85" i="8"/>
  <c r="G84" i="8"/>
  <c r="I84" i="8" s="1"/>
  <c r="G83" i="8"/>
  <c r="G82" i="8"/>
  <c r="I82" i="8" s="1"/>
  <c r="G81" i="8"/>
  <c r="G80" i="8"/>
  <c r="I80" i="8" s="1"/>
  <c r="G79" i="8"/>
  <c r="G77" i="8"/>
  <c r="H77" i="8" s="1"/>
  <c r="G76" i="8"/>
  <c r="G75" i="8"/>
  <c r="I75" i="8" s="1"/>
  <c r="G74" i="8"/>
  <c r="G73" i="8"/>
  <c r="H73" i="8" s="1"/>
  <c r="G71" i="8"/>
  <c r="I71" i="8" s="1"/>
  <c r="G70" i="8"/>
  <c r="I70" i="8" s="1"/>
  <c r="G69" i="8"/>
  <c r="G68" i="8"/>
  <c r="H68" i="8" s="1"/>
  <c r="G67" i="8"/>
  <c r="H67" i="8" s="1"/>
  <c r="G66" i="8"/>
  <c r="I66" i="8" s="1"/>
  <c r="G65" i="8"/>
  <c r="H65" i="8"/>
  <c r="G64" i="8"/>
  <c r="H64" i="8" s="1"/>
  <c r="G63" i="8"/>
  <c r="G62" i="8"/>
  <c r="G60" i="8"/>
  <c r="G59" i="8"/>
  <c r="I59" i="8" s="1"/>
  <c r="G58" i="8"/>
  <c r="I58" i="8" s="1"/>
  <c r="G57" i="8"/>
  <c r="H57" i="8"/>
  <c r="G56" i="8"/>
  <c r="G55" i="8"/>
  <c r="G54" i="8"/>
  <c r="G53" i="8"/>
  <c r="I53" i="8" s="1"/>
  <c r="G52" i="8"/>
  <c r="I52" i="8" s="1"/>
  <c r="G51" i="8"/>
  <c r="I51" i="8" s="1"/>
  <c r="G50" i="8"/>
  <c r="G49" i="8"/>
  <c r="I49" i="8" s="1"/>
  <c r="G48" i="8"/>
  <c r="I48" i="8" s="1"/>
  <c r="G46" i="8"/>
  <c r="I46" i="8" s="1"/>
  <c r="G45" i="8"/>
  <c r="G44" i="8"/>
  <c r="I44" i="8" s="1"/>
  <c r="G43" i="8"/>
  <c r="I43" i="8" s="1"/>
  <c r="G42" i="8"/>
  <c r="I42" i="8" s="1"/>
  <c r="G41" i="8"/>
  <c r="H41" i="8" s="1"/>
  <c r="G40" i="8"/>
  <c r="H40" i="8" s="1"/>
  <c r="G39" i="8"/>
  <c r="G38" i="8"/>
  <c r="H38" i="8" s="1"/>
  <c r="G37" i="8"/>
  <c r="I37" i="8" s="1"/>
  <c r="G35" i="8"/>
  <c r="I35" i="8" s="1"/>
  <c r="G34" i="8"/>
  <c r="G33" i="8"/>
  <c r="I33" i="8" s="1"/>
  <c r="G32" i="8"/>
  <c r="G31" i="8"/>
  <c r="H31" i="8" s="1"/>
  <c r="G30" i="8"/>
  <c r="G29" i="8"/>
  <c r="G28" i="8"/>
  <c r="G27" i="8"/>
  <c r="H27" i="8" s="1"/>
  <c r="G26" i="8"/>
  <c r="G24" i="8"/>
  <c r="H24" i="8" s="1"/>
  <c r="G23" i="8"/>
  <c r="H23" i="8" s="1"/>
  <c r="G22" i="8"/>
  <c r="G21" i="8"/>
  <c r="G20" i="8"/>
  <c r="I20" i="8" s="1"/>
  <c r="G19" i="8"/>
  <c r="G18" i="8"/>
  <c r="I18" i="8" s="1"/>
  <c r="G17" i="8"/>
  <c r="G16" i="8"/>
  <c r="H16" i="8" s="1"/>
  <c r="G15" i="8"/>
  <c r="H15" i="8" s="1"/>
  <c r="G14" i="8"/>
  <c r="G13" i="8"/>
  <c r="I13" i="8" s="1"/>
  <c r="G12" i="8"/>
  <c r="AC138" i="7"/>
  <c r="I124" i="7"/>
  <c r="P119" i="7"/>
  <c r="H50" i="7"/>
  <c r="H41" i="7"/>
  <c r="AC25" i="7"/>
  <c r="S146" i="6"/>
  <c r="Q123" i="6"/>
  <c r="Q104" i="6"/>
  <c r="AD99" i="6"/>
  <c r="AD79" i="6"/>
  <c r="V72" i="6"/>
  <c r="I72" i="6"/>
  <c r="E72" i="6"/>
  <c r="AD41" i="6"/>
  <c r="AD17" i="6"/>
  <c r="V25" i="6"/>
  <c r="Q135" i="5"/>
  <c r="J36" i="5"/>
  <c r="Q15" i="5"/>
  <c r="L25" i="5"/>
  <c r="I25" i="5"/>
  <c r="H25" i="5"/>
  <c r="G25" i="5"/>
  <c r="Q85" i="3"/>
  <c r="U145" i="2"/>
  <c r="W145" i="2" s="1"/>
  <c r="U144" i="2"/>
  <c r="W144" i="2" s="1"/>
  <c r="U143" i="2"/>
  <c r="V143" i="2" s="1"/>
  <c r="U142" i="2"/>
  <c r="U141" i="2"/>
  <c r="W141" i="2" s="1"/>
  <c r="U140" i="2"/>
  <c r="W140" i="2" s="1"/>
  <c r="U139" i="2"/>
  <c r="U137" i="2"/>
  <c r="U136" i="2"/>
  <c r="U135" i="2"/>
  <c r="V135" i="2" s="1"/>
  <c r="U134" i="2"/>
  <c r="U132" i="2"/>
  <c r="U131" i="2"/>
  <c r="U130" i="2"/>
  <c r="U129" i="2"/>
  <c r="V129" i="2" s="1"/>
  <c r="U128" i="2"/>
  <c r="V128" i="2" s="1"/>
  <c r="U127" i="2"/>
  <c r="V127" i="2" s="1"/>
  <c r="U126" i="2"/>
  <c r="W126" i="2" s="1"/>
  <c r="U125" i="2"/>
  <c r="W125" i="2" s="1"/>
  <c r="U124" i="2"/>
  <c r="U123" i="2"/>
  <c r="W123" i="2" s="1"/>
  <c r="U122" i="2"/>
  <c r="U121" i="2"/>
  <c r="U120" i="2"/>
  <c r="U118" i="2"/>
  <c r="V118" i="2" s="1"/>
  <c r="U117" i="2"/>
  <c r="U116" i="2"/>
  <c r="U115" i="2"/>
  <c r="U114" i="2"/>
  <c r="U113" i="2"/>
  <c r="U112" i="2"/>
  <c r="U111" i="2"/>
  <c r="U110" i="2"/>
  <c r="U109" i="2"/>
  <c r="U108" i="2"/>
  <c r="U107" i="2"/>
  <c r="V107" i="2" s="1"/>
  <c r="U105" i="2"/>
  <c r="U104" i="2"/>
  <c r="U103" i="2"/>
  <c r="U102" i="2"/>
  <c r="U101" i="2"/>
  <c r="V101" i="2" s="1"/>
  <c r="U100" i="2"/>
  <c r="U99" i="2"/>
  <c r="U98" i="2"/>
  <c r="U97" i="2"/>
  <c r="U96" i="2"/>
  <c r="U95" i="2"/>
  <c r="U94" i="2"/>
  <c r="U93" i="2"/>
  <c r="U92" i="2"/>
  <c r="U91" i="2"/>
  <c r="U90" i="2"/>
  <c r="U88" i="2"/>
  <c r="U87" i="2"/>
  <c r="U86" i="2"/>
  <c r="U85" i="2"/>
  <c r="U84" i="2"/>
  <c r="U83" i="2"/>
  <c r="U82" i="2"/>
  <c r="U81" i="2"/>
  <c r="U80" i="2"/>
  <c r="V80" i="2" s="1"/>
  <c r="U79" i="2"/>
  <c r="U77" i="2"/>
  <c r="U76" i="2"/>
  <c r="V76" i="2" s="1"/>
  <c r="U75" i="2"/>
  <c r="U74" i="2"/>
  <c r="V74" i="2" s="1"/>
  <c r="U73" i="2"/>
  <c r="U71" i="2"/>
  <c r="U70" i="2"/>
  <c r="V70" i="2" s="1"/>
  <c r="U69" i="2"/>
  <c r="W69" i="2" s="1"/>
  <c r="U68" i="2"/>
  <c r="U67" i="2"/>
  <c r="W67" i="2" s="1"/>
  <c r="U66" i="2"/>
  <c r="V66" i="2" s="1"/>
  <c r="U65" i="2"/>
  <c r="W65" i="2" s="1"/>
  <c r="U64" i="2"/>
  <c r="U63" i="2"/>
  <c r="U62" i="2"/>
  <c r="W62" i="2" s="1"/>
  <c r="U60" i="2"/>
  <c r="V60" i="2" s="1"/>
  <c r="U59" i="2"/>
  <c r="U58" i="2"/>
  <c r="U57" i="2"/>
  <c r="U56" i="2"/>
  <c r="W56" i="2" s="1"/>
  <c r="U55" i="2"/>
  <c r="U54" i="2"/>
  <c r="V54" i="2" s="1"/>
  <c r="U53" i="2"/>
  <c r="V53" i="2" s="1"/>
  <c r="U52" i="2"/>
  <c r="V52" i="2" s="1"/>
  <c r="U51" i="2"/>
  <c r="U50" i="2"/>
  <c r="W50" i="2" s="1"/>
  <c r="U49" i="2"/>
  <c r="U61" i="2" s="1"/>
  <c r="U48" i="2"/>
  <c r="V48" i="2" s="1"/>
  <c r="U46" i="2"/>
  <c r="U45" i="2"/>
  <c r="U44" i="2"/>
  <c r="W44" i="2" s="1"/>
  <c r="U43" i="2"/>
  <c r="U42" i="2"/>
  <c r="V42" i="2" s="1"/>
  <c r="U41" i="2"/>
  <c r="U40" i="2"/>
  <c r="U39" i="2"/>
  <c r="U38" i="2"/>
  <c r="W38" i="2" s="1"/>
  <c r="U37" i="2"/>
  <c r="U35" i="2"/>
  <c r="W35" i="2" s="1"/>
  <c r="U34" i="2"/>
  <c r="U33" i="2"/>
  <c r="V33" i="2" s="1"/>
  <c r="U32" i="2"/>
  <c r="V32" i="2" s="1"/>
  <c r="U31" i="2"/>
  <c r="U30" i="2"/>
  <c r="U29" i="2"/>
  <c r="W29" i="2" s="1"/>
  <c r="U28" i="2"/>
  <c r="U27" i="2"/>
  <c r="V27" i="2" s="1"/>
  <c r="U26" i="2"/>
  <c r="U24" i="2"/>
  <c r="V24" i="2" s="1"/>
  <c r="U23" i="2"/>
  <c r="U22" i="2"/>
  <c r="V22" i="2" s="1"/>
  <c r="U21" i="2"/>
  <c r="U20" i="2"/>
  <c r="V20" i="2" s="1"/>
  <c r="U19" i="2"/>
  <c r="U18" i="2"/>
  <c r="U17" i="2"/>
  <c r="U16" i="2"/>
  <c r="V16" i="2" s="1"/>
  <c r="U15" i="2"/>
  <c r="U14" i="2"/>
  <c r="U13" i="2"/>
  <c r="U12" i="2"/>
  <c r="V12" i="2" s="1"/>
  <c r="D146" i="27"/>
  <c r="D138" i="27"/>
  <c r="D133" i="27"/>
  <c r="D119" i="27"/>
  <c r="D106" i="27"/>
  <c r="D89" i="27"/>
  <c r="D78" i="27"/>
  <c r="D72" i="27"/>
  <c r="D61" i="27"/>
  <c r="D47" i="27"/>
  <c r="D36" i="27"/>
  <c r="D25" i="27"/>
  <c r="AJ80" i="8"/>
  <c r="AJ38" i="8"/>
  <c r="W132" i="8"/>
  <c r="W43" i="8"/>
  <c r="AJ141" i="7"/>
  <c r="AJ136" i="7"/>
  <c r="AJ132" i="7"/>
  <c r="AJ126" i="7"/>
  <c r="AJ124" i="7"/>
  <c r="AJ117" i="7"/>
  <c r="AJ77" i="7"/>
  <c r="F68" i="7"/>
  <c r="F41" i="7"/>
  <c r="AJ41" i="7"/>
  <c r="AB47" i="7"/>
  <c r="AJ37" i="7"/>
  <c r="W136" i="7"/>
  <c r="W127" i="7"/>
  <c r="W87" i="7"/>
  <c r="W76" i="7"/>
  <c r="W75" i="7"/>
  <c r="W70" i="7"/>
  <c r="W68" i="7"/>
  <c r="F60" i="7"/>
  <c r="W59" i="7"/>
  <c r="W55" i="7"/>
  <c r="W53" i="7"/>
  <c r="AD144" i="6"/>
  <c r="AD141" i="6"/>
  <c r="AD137" i="6"/>
  <c r="AD136" i="6"/>
  <c r="AD131" i="6"/>
  <c r="AD127" i="6"/>
  <c r="AD125" i="6"/>
  <c r="AD118" i="6"/>
  <c r="AD100" i="6"/>
  <c r="AD96" i="6"/>
  <c r="AD94" i="6"/>
  <c r="AD86" i="6"/>
  <c r="AD84" i="6"/>
  <c r="AD80" i="6"/>
  <c r="AD70" i="6"/>
  <c r="AD66" i="6"/>
  <c r="AD59" i="6"/>
  <c r="AD55" i="6"/>
  <c r="AD44" i="6"/>
  <c r="Q144" i="6"/>
  <c r="Q142" i="6"/>
  <c r="Q140" i="6"/>
  <c r="Q137" i="6"/>
  <c r="Q135" i="6"/>
  <c r="Q132" i="6"/>
  <c r="Q131" i="6"/>
  <c r="Q128" i="6"/>
  <c r="Q127" i="6"/>
  <c r="Q124" i="6"/>
  <c r="Q118" i="6"/>
  <c r="Q100" i="6"/>
  <c r="Q97" i="6"/>
  <c r="Q95" i="6"/>
  <c r="Q84" i="6"/>
  <c r="Q83" i="6"/>
  <c r="Q80" i="6"/>
  <c r="Q71" i="6"/>
  <c r="Q66" i="6"/>
  <c r="Q63" i="6"/>
  <c r="H72" i="6"/>
  <c r="Q60" i="6"/>
  <c r="Q59" i="6"/>
  <c r="Q55" i="6"/>
  <c r="Q52" i="6"/>
  <c r="Q44" i="6"/>
  <c r="Q40" i="6"/>
  <c r="Q34" i="6"/>
  <c r="Q31" i="6"/>
  <c r="Q19" i="6"/>
  <c r="Q125" i="6"/>
  <c r="Q117" i="6"/>
  <c r="Q101" i="6"/>
  <c r="Q96" i="6"/>
  <c r="Q70" i="6"/>
  <c r="Q67" i="6"/>
  <c r="Q65" i="6"/>
  <c r="Q53" i="6"/>
  <c r="Q136" i="5"/>
  <c r="Q71" i="5"/>
  <c r="Q41" i="5"/>
  <c r="AD84" i="4"/>
  <c r="AD70" i="4"/>
  <c r="AD55" i="4"/>
  <c r="AD52" i="4"/>
  <c r="AD44" i="4"/>
  <c r="AD40" i="4"/>
  <c r="Q135" i="4"/>
  <c r="Q109" i="4"/>
  <c r="Q84" i="4"/>
  <c r="Q70" i="4"/>
  <c r="Q136" i="4"/>
  <c r="Q71" i="4"/>
  <c r="Q52" i="4"/>
  <c r="AY141" i="2"/>
  <c r="AY76" i="2"/>
  <c r="AY43" i="2"/>
  <c r="AY38" i="2"/>
  <c r="AY145" i="2"/>
  <c r="AY143" i="2"/>
  <c r="AY125" i="2"/>
  <c r="AY42" i="2"/>
  <c r="AY39" i="2"/>
  <c r="AY24" i="2"/>
  <c r="AY20" i="2"/>
  <c r="AL141" i="2"/>
  <c r="AL50" i="2"/>
  <c r="AL44" i="2"/>
  <c r="AY136" i="1"/>
  <c r="AY112" i="1"/>
  <c r="AY69" i="1"/>
  <c r="AY54" i="1"/>
  <c r="AY52" i="1"/>
  <c r="AY46" i="1"/>
  <c r="T44" i="1"/>
  <c r="AY42" i="1"/>
  <c r="AY38" i="1"/>
  <c r="AY18" i="1"/>
  <c r="AY15" i="1"/>
  <c r="AY21" i="1"/>
  <c r="AL126" i="1"/>
  <c r="U146" i="9"/>
  <c r="U25" i="9"/>
  <c r="U36" i="9"/>
  <c r="U47" i="9"/>
  <c r="U61" i="9"/>
  <c r="U72" i="9"/>
  <c r="U78" i="9"/>
  <c r="U89" i="9"/>
  <c r="U106" i="9"/>
  <c r="U119" i="9"/>
  <c r="U138" i="9"/>
  <c r="U133" i="9"/>
  <c r="L66" i="23"/>
  <c r="K66" i="23"/>
  <c r="J66" i="23"/>
  <c r="I66" i="23"/>
  <c r="H66" i="23"/>
  <c r="G66" i="23"/>
  <c r="S66" i="23"/>
  <c r="C146" i="27"/>
  <c r="C138" i="27"/>
  <c r="C133" i="27"/>
  <c r="C119" i="27"/>
  <c r="C106" i="27"/>
  <c r="C89" i="27"/>
  <c r="C78" i="27"/>
  <c r="C72" i="27"/>
  <c r="C61" i="27"/>
  <c r="C47" i="27"/>
  <c r="C36" i="27"/>
  <c r="C25" i="27"/>
  <c r="I146" i="27"/>
  <c r="I138" i="27"/>
  <c r="I133" i="27"/>
  <c r="I119" i="27"/>
  <c r="I106" i="27"/>
  <c r="I89" i="27"/>
  <c r="I78" i="27"/>
  <c r="I72" i="27"/>
  <c r="I61" i="27"/>
  <c r="I47" i="27"/>
  <c r="I36" i="27"/>
  <c r="I25" i="27"/>
  <c r="L146" i="27"/>
  <c r="K146" i="27"/>
  <c r="J146" i="27"/>
  <c r="H146" i="27"/>
  <c r="G146" i="27"/>
  <c r="F146" i="27"/>
  <c r="E146" i="27"/>
  <c r="L138" i="27"/>
  <c r="K138" i="27"/>
  <c r="J138" i="27"/>
  <c r="H138" i="27"/>
  <c r="G138" i="27"/>
  <c r="F138" i="27"/>
  <c r="E138" i="27"/>
  <c r="L133" i="27"/>
  <c r="K133" i="27"/>
  <c r="J133" i="27"/>
  <c r="H133" i="27"/>
  <c r="G133" i="27"/>
  <c r="F133" i="27"/>
  <c r="E133" i="27"/>
  <c r="L119" i="27"/>
  <c r="K119" i="27"/>
  <c r="J119" i="27"/>
  <c r="H119" i="27"/>
  <c r="G119" i="27"/>
  <c r="F119" i="27"/>
  <c r="E119" i="27"/>
  <c r="L106" i="27"/>
  <c r="K106" i="27"/>
  <c r="J106" i="27"/>
  <c r="H106" i="27"/>
  <c r="G106" i="27"/>
  <c r="F106" i="27"/>
  <c r="E106" i="27"/>
  <c r="L89" i="27"/>
  <c r="K89" i="27"/>
  <c r="J89" i="27"/>
  <c r="H89" i="27"/>
  <c r="G89" i="27"/>
  <c r="F89" i="27"/>
  <c r="E89" i="27"/>
  <c r="L78" i="27"/>
  <c r="K78" i="27"/>
  <c r="J78" i="27"/>
  <c r="H78" i="27"/>
  <c r="G78" i="27"/>
  <c r="F78" i="27"/>
  <c r="E78" i="27"/>
  <c r="L72" i="27"/>
  <c r="K72" i="27"/>
  <c r="J72" i="27"/>
  <c r="H72" i="27"/>
  <c r="G72" i="27"/>
  <c r="F72" i="27"/>
  <c r="E72" i="27"/>
  <c r="L61" i="27"/>
  <c r="K61" i="27"/>
  <c r="J61" i="27"/>
  <c r="H61" i="27"/>
  <c r="G61" i="27"/>
  <c r="F61" i="27"/>
  <c r="E61" i="27"/>
  <c r="L47" i="27"/>
  <c r="K47" i="27"/>
  <c r="J47" i="27"/>
  <c r="H47" i="27"/>
  <c r="G47" i="27"/>
  <c r="F47" i="27"/>
  <c r="E47" i="27"/>
  <c r="L36" i="27"/>
  <c r="K36" i="27"/>
  <c r="J36" i="27"/>
  <c r="H36" i="27"/>
  <c r="G36" i="27"/>
  <c r="F36" i="27"/>
  <c r="E36" i="27"/>
  <c r="L25" i="27"/>
  <c r="K25" i="27"/>
  <c r="J25" i="27"/>
  <c r="H25" i="27"/>
  <c r="G25" i="27"/>
  <c r="F25" i="27"/>
  <c r="E25" i="27"/>
  <c r="I147" i="27"/>
  <c r="H147" i="27"/>
  <c r="E147" i="27"/>
  <c r="G147" i="27"/>
  <c r="K147" i="27"/>
  <c r="L147" i="27"/>
  <c r="S46" i="23"/>
  <c r="S117" i="23"/>
  <c r="S116" i="23"/>
  <c r="S115" i="23"/>
  <c r="S114" i="23"/>
  <c r="S113" i="23"/>
  <c r="S112" i="23"/>
  <c r="S111" i="23"/>
  <c r="S110" i="23"/>
  <c r="S109" i="23"/>
  <c r="S108" i="23"/>
  <c r="S107" i="23"/>
  <c r="S106" i="23"/>
  <c r="S97" i="23"/>
  <c r="S96" i="23"/>
  <c r="S95" i="23"/>
  <c r="S94" i="23"/>
  <c r="S93" i="23"/>
  <c r="S92" i="23"/>
  <c r="S91" i="23"/>
  <c r="S90" i="23"/>
  <c r="S89" i="23"/>
  <c r="S88" i="23"/>
  <c r="S87" i="23"/>
  <c r="S86" i="23"/>
  <c r="S77" i="23"/>
  <c r="S76" i="23"/>
  <c r="S75" i="23"/>
  <c r="S74" i="23"/>
  <c r="S73" i="23"/>
  <c r="S72" i="23"/>
  <c r="S71" i="23"/>
  <c r="S70" i="23"/>
  <c r="S68" i="23"/>
  <c r="S69" i="23"/>
  <c r="S67" i="23"/>
  <c r="S57" i="23"/>
  <c r="P57" i="23"/>
  <c r="O57" i="23"/>
  <c r="N57" i="23"/>
  <c r="M57" i="23"/>
  <c r="L57" i="23"/>
  <c r="K57" i="23"/>
  <c r="J57" i="23"/>
  <c r="I57" i="23"/>
  <c r="H57" i="23"/>
  <c r="G57" i="23"/>
  <c r="S56" i="23"/>
  <c r="P56" i="23"/>
  <c r="O56" i="23"/>
  <c r="N56" i="23"/>
  <c r="M56" i="23"/>
  <c r="L56" i="23"/>
  <c r="K56" i="23"/>
  <c r="J56" i="23"/>
  <c r="I56" i="23"/>
  <c r="H56" i="23"/>
  <c r="G56" i="23"/>
  <c r="S55" i="23"/>
  <c r="P55" i="23"/>
  <c r="O55" i="23"/>
  <c r="N55" i="23"/>
  <c r="M55" i="23"/>
  <c r="L55" i="23"/>
  <c r="K55" i="23"/>
  <c r="J55" i="23"/>
  <c r="I55" i="23"/>
  <c r="H55" i="23"/>
  <c r="G55" i="23"/>
  <c r="S54" i="23"/>
  <c r="P54" i="23"/>
  <c r="O54" i="23"/>
  <c r="N54" i="23"/>
  <c r="M54" i="23"/>
  <c r="L54" i="23"/>
  <c r="K54" i="23"/>
  <c r="J54" i="23"/>
  <c r="I54" i="23"/>
  <c r="H54" i="23"/>
  <c r="G54" i="23"/>
  <c r="S53" i="23"/>
  <c r="P53" i="23"/>
  <c r="O53" i="23"/>
  <c r="N53" i="23"/>
  <c r="M53" i="23"/>
  <c r="L53" i="23"/>
  <c r="K53" i="23"/>
  <c r="J53" i="23"/>
  <c r="I53" i="23"/>
  <c r="H53" i="23"/>
  <c r="G53" i="23"/>
  <c r="S52" i="23"/>
  <c r="P52" i="23"/>
  <c r="O52" i="23"/>
  <c r="N52" i="23"/>
  <c r="M52" i="23"/>
  <c r="L52" i="23"/>
  <c r="K52" i="23"/>
  <c r="J52" i="23"/>
  <c r="I52" i="23"/>
  <c r="H52" i="23"/>
  <c r="G52" i="23"/>
  <c r="S51" i="23"/>
  <c r="P51" i="23"/>
  <c r="O51" i="23"/>
  <c r="N51" i="23"/>
  <c r="M51" i="23"/>
  <c r="L51" i="23"/>
  <c r="K51" i="23"/>
  <c r="J51" i="23"/>
  <c r="I51" i="23"/>
  <c r="H51" i="23"/>
  <c r="G51" i="23"/>
  <c r="S50" i="23"/>
  <c r="P50" i="23"/>
  <c r="O50" i="23"/>
  <c r="N50" i="23"/>
  <c r="M50" i="23"/>
  <c r="L50" i="23"/>
  <c r="K50" i="23"/>
  <c r="J50" i="23"/>
  <c r="I50" i="23"/>
  <c r="H50" i="23"/>
  <c r="G50" i="23"/>
  <c r="S49" i="23"/>
  <c r="P49" i="23"/>
  <c r="O49" i="23"/>
  <c r="N49" i="23"/>
  <c r="M49" i="23"/>
  <c r="L49" i="23"/>
  <c r="K49" i="23"/>
  <c r="J49" i="23"/>
  <c r="I49" i="23"/>
  <c r="H49" i="23"/>
  <c r="G49" i="23"/>
  <c r="S48" i="23"/>
  <c r="P48" i="23"/>
  <c r="O48" i="23"/>
  <c r="N48" i="23"/>
  <c r="M48" i="23"/>
  <c r="L48" i="23"/>
  <c r="K48" i="23"/>
  <c r="J48" i="23"/>
  <c r="I48" i="23"/>
  <c r="H48" i="23"/>
  <c r="G48" i="23"/>
  <c r="S47" i="23"/>
  <c r="P47" i="23"/>
  <c r="O47" i="23"/>
  <c r="N47" i="23"/>
  <c r="M47" i="23"/>
  <c r="L47" i="23"/>
  <c r="K47" i="23"/>
  <c r="J47" i="23"/>
  <c r="I47" i="23"/>
  <c r="H47" i="23"/>
  <c r="G47" i="23"/>
  <c r="P46" i="23"/>
  <c r="O46" i="23"/>
  <c r="N46" i="23"/>
  <c r="M46" i="23"/>
  <c r="L46" i="23"/>
  <c r="K46" i="23"/>
  <c r="J46" i="23"/>
  <c r="I46" i="23"/>
  <c r="H46" i="23"/>
  <c r="G46" i="23"/>
  <c r="P117" i="23"/>
  <c r="P116" i="23"/>
  <c r="P115" i="23"/>
  <c r="P114" i="23"/>
  <c r="P113" i="23"/>
  <c r="P112" i="23"/>
  <c r="P111" i="23"/>
  <c r="P110" i="23"/>
  <c r="P109" i="23"/>
  <c r="P108" i="23"/>
  <c r="P107" i="23"/>
  <c r="P106" i="23"/>
  <c r="O117" i="23"/>
  <c r="O116" i="23"/>
  <c r="O115" i="23"/>
  <c r="O114" i="23"/>
  <c r="O113" i="23"/>
  <c r="O112" i="23"/>
  <c r="O111" i="23"/>
  <c r="O110" i="23"/>
  <c r="O109" i="23"/>
  <c r="O108" i="23"/>
  <c r="O107" i="23"/>
  <c r="O106" i="23"/>
  <c r="N117" i="23"/>
  <c r="N116" i="23"/>
  <c r="N115" i="23"/>
  <c r="N114" i="23"/>
  <c r="N113" i="23"/>
  <c r="N112" i="23"/>
  <c r="N111" i="23"/>
  <c r="N110" i="23"/>
  <c r="N109" i="23"/>
  <c r="N108" i="23"/>
  <c r="N107" i="23"/>
  <c r="N106" i="23"/>
  <c r="M117" i="23"/>
  <c r="M116" i="23"/>
  <c r="M115" i="23"/>
  <c r="M114" i="23"/>
  <c r="M113" i="23"/>
  <c r="M112" i="23"/>
  <c r="M111" i="23"/>
  <c r="M110" i="23"/>
  <c r="M109" i="23"/>
  <c r="M108" i="23"/>
  <c r="M107" i="23"/>
  <c r="M106" i="23"/>
  <c r="L117" i="23"/>
  <c r="L116" i="23"/>
  <c r="L115" i="23"/>
  <c r="L114" i="23"/>
  <c r="L113" i="23"/>
  <c r="L112" i="23"/>
  <c r="L111" i="23"/>
  <c r="L110" i="23"/>
  <c r="L109" i="23"/>
  <c r="L108" i="23"/>
  <c r="L107" i="23"/>
  <c r="K117" i="23"/>
  <c r="K116" i="23"/>
  <c r="K115" i="23"/>
  <c r="K114" i="23"/>
  <c r="K113" i="23"/>
  <c r="K112" i="23"/>
  <c r="K111" i="23"/>
  <c r="K110" i="23"/>
  <c r="K109" i="23"/>
  <c r="K108" i="23"/>
  <c r="K107" i="23"/>
  <c r="K106" i="23"/>
  <c r="J117" i="23"/>
  <c r="J116" i="23"/>
  <c r="J115" i="23"/>
  <c r="J114" i="23"/>
  <c r="J113" i="23"/>
  <c r="J112" i="23"/>
  <c r="J111" i="23"/>
  <c r="J110" i="23"/>
  <c r="J109" i="23"/>
  <c r="J108" i="23"/>
  <c r="J107" i="23"/>
  <c r="J106" i="23"/>
  <c r="I117" i="23"/>
  <c r="I116" i="23"/>
  <c r="I115" i="23"/>
  <c r="I114" i="23"/>
  <c r="I113" i="23"/>
  <c r="I112" i="23"/>
  <c r="I111" i="23"/>
  <c r="I110" i="23"/>
  <c r="I109" i="23"/>
  <c r="I108" i="23"/>
  <c r="I107" i="23"/>
  <c r="I106" i="23"/>
  <c r="H117" i="23"/>
  <c r="H116" i="23"/>
  <c r="H115" i="23"/>
  <c r="H114" i="23"/>
  <c r="H113" i="23"/>
  <c r="H112" i="23"/>
  <c r="H111" i="23"/>
  <c r="H110" i="23"/>
  <c r="H109" i="23"/>
  <c r="H108" i="23"/>
  <c r="H107" i="23"/>
  <c r="H106" i="23"/>
  <c r="G107" i="23"/>
  <c r="G108" i="23"/>
  <c r="G109" i="23"/>
  <c r="G110" i="23"/>
  <c r="G111" i="23"/>
  <c r="G112" i="23"/>
  <c r="G113" i="23"/>
  <c r="G114" i="23"/>
  <c r="G115" i="23"/>
  <c r="G116" i="23"/>
  <c r="G117" i="23"/>
  <c r="G106" i="23"/>
  <c r="S37" i="23"/>
  <c r="S36" i="23"/>
  <c r="S35" i="23"/>
  <c r="S34" i="23"/>
  <c r="S33" i="23"/>
  <c r="S32" i="23"/>
  <c r="S31" i="23"/>
  <c r="S30" i="23"/>
  <c r="S29" i="23"/>
  <c r="S28" i="23"/>
  <c r="S27" i="23"/>
  <c r="S26" i="23"/>
  <c r="P97" i="23"/>
  <c r="O97" i="23"/>
  <c r="N97" i="23"/>
  <c r="M97" i="23"/>
  <c r="L97" i="23"/>
  <c r="K97" i="23"/>
  <c r="J97" i="23"/>
  <c r="I97" i="23"/>
  <c r="H97" i="23"/>
  <c r="G97" i="23"/>
  <c r="P96" i="23"/>
  <c r="O96" i="23"/>
  <c r="N96" i="23"/>
  <c r="M96" i="23"/>
  <c r="L96" i="23"/>
  <c r="K96" i="23"/>
  <c r="J96" i="23"/>
  <c r="I96" i="23"/>
  <c r="H96" i="23"/>
  <c r="G96" i="23"/>
  <c r="P95" i="23"/>
  <c r="O95" i="23"/>
  <c r="N95" i="23"/>
  <c r="M95" i="23"/>
  <c r="L95" i="23"/>
  <c r="K95" i="23"/>
  <c r="J95" i="23"/>
  <c r="I95" i="23"/>
  <c r="H95" i="23"/>
  <c r="G95" i="23"/>
  <c r="P94" i="23"/>
  <c r="O94" i="23"/>
  <c r="N94" i="23"/>
  <c r="M94" i="23"/>
  <c r="L94" i="23"/>
  <c r="K94" i="23"/>
  <c r="J94" i="23"/>
  <c r="I94" i="23"/>
  <c r="H94" i="23"/>
  <c r="G94" i="23"/>
  <c r="P93" i="23"/>
  <c r="O93" i="23"/>
  <c r="N93" i="23"/>
  <c r="M93" i="23"/>
  <c r="L93" i="23"/>
  <c r="K93" i="23"/>
  <c r="J93" i="23"/>
  <c r="I93" i="23"/>
  <c r="H93" i="23"/>
  <c r="G93" i="23"/>
  <c r="P92" i="23"/>
  <c r="O92" i="23"/>
  <c r="N92" i="23"/>
  <c r="M92" i="23"/>
  <c r="L92" i="23"/>
  <c r="K92" i="23"/>
  <c r="J92" i="23"/>
  <c r="I92" i="23"/>
  <c r="H92" i="23"/>
  <c r="G92" i="23"/>
  <c r="P91" i="23"/>
  <c r="O91" i="23"/>
  <c r="N91" i="23"/>
  <c r="M91" i="23"/>
  <c r="L91" i="23"/>
  <c r="K91" i="23"/>
  <c r="J91" i="23"/>
  <c r="I91" i="23"/>
  <c r="H91" i="23"/>
  <c r="G91" i="23"/>
  <c r="P90" i="23"/>
  <c r="O90" i="23"/>
  <c r="N90" i="23"/>
  <c r="M90" i="23"/>
  <c r="L90" i="23"/>
  <c r="K90" i="23"/>
  <c r="J90" i="23"/>
  <c r="I90" i="23"/>
  <c r="H90" i="23"/>
  <c r="G90" i="23"/>
  <c r="P89" i="23"/>
  <c r="O89" i="23"/>
  <c r="N89" i="23"/>
  <c r="M89" i="23"/>
  <c r="L89" i="23"/>
  <c r="K89" i="23"/>
  <c r="J89" i="23"/>
  <c r="I89" i="23"/>
  <c r="H89" i="23"/>
  <c r="G89" i="23"/>
  <c r="P88" i="23"/>
  <c r="O88" i="23"/>
  <c r="N88" i="23"/>
  <c r="M88" i="23"/>
  <c r="L88" i="23"/>
  <c r="K88" i="23"/>
  <c r="J88" i="23"/>
  <c r="I88" i="23"/>
  <c r="H88" i="23"/>
  <c r="G88" i="23"/>
  <c r="P87" i="23"/>
  <c r="O87" i="23"/>
  <c r="N87" i="23"/>
  <c r="M87" i="23"/>
  <c r="L87" i="23"/>
  <c r="K87" i="23"/>
  <c r="J87" i="23"/>
  <c r="I87" i="23"/>
  <c r="H87" i="23"/>
  <c r="G87" i="23"/>
  <c r="P86" i="23"/>
  <c r="O86" i="23"/>
  <c r="N86" i="23"/>
  <c r="M86" i="23"/>
  <c r="L86" i="23"/>
  <c r="K86" i="23"/>
  <c r="J86" i="23"/>
  <c r="I86" i="23"/>
  <c r="H86" i="23"/>
  <c r="G86" i="23"/>
  <c r="P77" i="23"/>
  <c r="O77" i="23"/>
  <c r="N77" i="23"/>
  <c r="M77" i="23"/>
  <c r="L77" i="23"/>
  <c r="K77" i="23"/>
  <c r="J77" i="23"/>
  <c r="I77" i="23"/>
  <c r="H77" i="23"/>
  <c r="G77" i="23"/>
  <c r="P76" i="23"/>
  <c r="O76" i="23"/>
  <c r="N76" i="23"/>
  <c r="M76" i="23"/>
  <c r="L76" i="23"/>
  <c r="K76" i="23"/>
  <c r="J76" i="23"/>
  <c r="I76" i="23"/>
  <c r="H76" i="23"/>
  <c r="G76" i="23"/>
  <c r="P75" i="23"/>
  <c r="O75" i="23"/>
  <c r="N75" i="23"/>
  <c r="M75" i="23"/>
  <c r="L75" i="23"/>
  <c r="K75" i="23"/>
  <c r="J75" i="23"/>
  <c r="I75" i="23"/>
  <c r="H75" i="23"/>
  <c r="G75" i="23"/>
  <c r="P74" i="23"/>
  <c r="O74" i="23"/>
  <c r="N74" i="23"/>
  <c r="M74" i="23"/>
  <c r="L74" i="23"/>
  <c r="K74" i="23"/>
  <c r="J74" i="23"/>
  <c r="I74" i="23"/>
  <c r="H74" i="23"/>
  <c r="G74" i="23"/>
  <c r="P73" i="23"/>
  <c r="O73" i="23"/>
  <c r="N73" i="23"/>
  <c r="M73" i="23"/>
  <c r="L73" i="23"/>
  <c r="K73" i="23"/>
  <c r="J73" i="23"/>
  <c r="I73" i="23"/>
  <c r="H73" i="23"/>
  <c r="G73" i="23"/>
  <c r="P72" i="23"/>
  <c r="O72" i="23"/>
  <c r="N72" i="23"/>
  <c r="M72" i="23"/>
  <c r="L72" i="23"/>
  <c r="K72" i="23"/>
  <c r="J72" i="23"/>
  <c r="I72" i="23"/>
  <c r="H72" i="23"/>
  <c r="G72" i="23"/>
  <c r="P71" i="23"/>
  <c r="O71" i="23"/>
  <c r="N71" i="23"/>
  <c r="M71" i="23"/>
  <c r="L71" i="23"/>
  <c r="K71" i="23"/>
  <c r="J71" i="23"/>
  <c r="I71" i="23"/>
  <c r="H71" i="23"/>
  <c r="G71" i="23"/>
  <c r="P70" i="23"/>
  <c r="O70" i="23"/>
  <c r="N70" i="23"/>
  <c r="M70" i="23"/>
  <c r="L70" i="23"/>
  <c r="K70" i="23"/>
  <c r="J70" i="23"/>
  <c r="I70" i="23"/>
  <c r="H70" i="23"/>
  <c r="G70" i="23"/>
  <c r="P69" i="23"/>
  <c r="O69" i="23"/>
  <c r="N69" i="23"/>
  <c r="M69" i="23"/>
  <c r="L69" i="23"/>
  <c r="K69" i="23"/>
  <c r="J69" i="23"/>
  <c r="I69" i="23"/>
  <c r="H69" i="23"/>
  <c r="G69" i="23"/>
  <c r="P68" i="23"/>
  <c r="O68" i="23"/>
  <c r="N68" i="23"/>
  <c r="M68" i="23"/>
  <c r="L68" i="23"/>
  <c r="K68" i="23"/>
  <c r="J68" i="23"/>
  <c r="I68" i="23"/>
  <c r="H68" i="23"/>
  <c r="G68" i="23"/>
  <c r="P67" i="23"/>
  <c r="O67" i="23"/>
  <c r="N67" i="23"/>
  <c r="M67" i="23"/>
  <c r="L67" i="23"/>
  <c r="K67" i="23"/>
  <c r="J67" i="23"/>
  <c r="I67" i="23"/>
  <c r="H67" i="23"/>
  <c r="G67" i="23"/>
  <c r="P66" i="23"/>
  <c r="O66" i="23"/>
  <c r="N66" i="23"/>
  <c r="M66" i="23"/>
  <c r="P37" i="23"/>
  <c r="O37" i="23"/>
  <c r="N37" i="23"/>
  <c r="M37" i="23"/>
  <c r="L37" i="23"/>
  <c r="K37" i="23"/>
  <c r="J37" i="23"/>
  <c r="I37" i="23"/>
  <c r="H37" i="23"/>
  <c r="G37" i="23"/>
  <c r="P36" i="23"/>
  <c r="O36" i="23"/>
  <c r="N36" i="23"/>
  <c r="M36" i="23"/>
  <c r="L36" i="23"/>
  <c r="K36" i="23"/>
  <c r="J36" i="23"/>
  <c r="I36" i="23"/>
  <c r="H36" i="23"/>
  <c r="G36" i="23"/>
  <c r="P35" i="23"/>
  <c r="O35" i="23"/>
  <c r="N35" i="23"/>
  <c r="M35" i="23"/>
  <c r="L35" i="23"/>
  <c r="K35" i="23"/>
  <c r="J35" i="23"/>
  <c r="I35" i="23"/>
  <c r="H35" i="23"/>
  <c r="G35" i="23"/>
  <c r="P34" i="23"/>
  <c r="O34" i="23"/>
  <c r="N34" i="23"/>
  <c r="M34" i="23"/>
  <c r="L34" i="23"/>
  <c r="K34" i="23"/>
  <c r="J34" i="23"/>
  <c r="I34" i="23"/>
  <c r="H34" i="23"/>
  <c r="G34" i="23"/>
  <c r="P33" i="23"/>
  <c r="O33" i="23"/>
  <c r="N33" i="23"/>
  <c r="M33" i="23"/>
  <c r="L33" i="23"/>
  <c r="K33" i="23"/>
  <c r="J33" i="23"/>
  <c r="I33" i="23"/>
  <c r="H33" i="23"/>
  <c r="G33" i="23"/>
  <c r="P32" i="23"/>
  <c r="O32" i="23"/>
  <c r="N32" i="23"/>
  <c r="M32" i="23"/>
  <c r="L32" i="23"/>
  <c r="K32" i="23"/>
  <c r="J32" i="23"/>
  <c r="I32" i="23"/>
  <c r="H32" i="23"/>
  <c r="G32" i="23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AK146" i="13"/>
  <c r="AK138" i="13"/>
  <c r="AK133" i="13"/>
  <c r="AK119" i="13"/>
  <c r="AK106" i="13"/>
  <c r="AK89" i="13"/>
  <c r="AK78" i="13"/>
  <c r="AK72" i="13"/>
  <c r="AK61" i="13"/>
  <c r="AK47" i="13"/>
  <c r="AK36" i="13"/>
  <c r="AK25" i="13"/>
  <c r="AM146" i="12"/>
  <c r="AL146" i="12"/>
  <c r="AM138" i="12"/>
  <c r="AL138" i="12"/>
  <c r="AM133" i="12"/>
  <c r="AL133" i="12"/>
  <c r="AM119" i="12"/>
  <c r="AL119" i="12"/>
  <c r="AM106" i="12"/>
  <c r="AL106" i="12"/>
  <c r="AM89" i="12"/>
  <c r="AL89" i="12"/>
  <c r="AM78" i="12"/>
  <c r="AL78" i="12"/>
  <c r="AL72" i="12"/>
  <c r="AM61" i="12"/>
  <c r="AL61" i="12"/>
  <c r="AM47" i="12"/>
  <c r="AL47" i="12"/>
  <c r="AM36" i="12"/>
  <c r="AL36" i="12"/>
  <c r="AM25" i="12"/>
  <c r="AL25" i="12"/>
  <c r="AM146" i="8"/>
  <c r="AL146" i="8"/>
  <c r="AM138" i="8"/>
  <c r="AL138" i="8"/>
  <c r="AM133" i="8"/>
  <c r="AL133" i="8"/>
  <c r="AM119" i="8"/>
  <c r="AL119" i="8"/>
  <c r="AM106" i="8"/>
  <c r="AL106" i="8"/>
  <c r="AM89" i="8"/>
  <c r="AL89" i="8"/>
  <c r="AM78" i="8"/>
  <c r="AL78" i="8"/>
  <c r="AM72" i="8"/>
  <c r="AL72" i="8"/>
  <c r="AM61" i="8"/>
  <c r="AL61" i="8"/>
  <c r="AM47" i="8"/>
  <c r="AL47" i="8"/>
  <c r="AM36" i="8"/>
  <c r="AL36" i="8"/>
  <c r="AL25" i="8"/>
  <c r="AM25" i="8"/>
  <c r="AM146" i="7"/>
  <c r="AL146" i="7"/>
  <c r="AM138" i="7"/>
  <c r="AL138" i="7"/>
  <c r="AM133" i="7"/>
  <c r="AL133" i="7"/>
  <c r="AM119" i="7"/>
  <c r="AL119" i="7"/>
  <c r="AM106" i="7"/>
  <c r="AL106" i="7"/>
  <c r="AM89" i="7"/>
  <c r="AL89" i="7"/>
  <c r="AM78" i="7"/>
  <c r="AL78" i="7"/>
  <c r="AM72" i="7"/>
  <c r="AL72" i="7"/>
  <c r="AM61" i="7"/>
  <c r="AL61" i="7"/>
  <c r="AM47" i="7"/>
  <c r="AL47" i="7"/>
  <c r="AM36" i="7"/>
  <c r="AL36" i="7"/>
  <c r="AM25" i="7"/>
  <c r="AL25" i="7"/>
  <c r="R146" i="10"/>
  <c r="R138" i="10"/>
  <c r="R133" i="10"/>
  <c r="R119" i="10"/>
  <c r="R106" i="10"/>
  <c r="R89" i="10"/>
  <c r="R78" i="10"/>
  <c r="R72" i="10"/>
  <c r="R61" i="10"/>
  <c r="R147" i="10"/>
  <c r="R47" i="10"/>
  <c r="R36" i="10"/>
  <c r="R25" i="10"/>
  <c r="AL147" i="8"/>
  <c r="AM147" i="8"/>
  <c r="S147" i="22"/>
  <c r="R147" i="22"/>
  <c r="P146" i="22"/>
  <c r="G146" i="22"/>
  <c r="Q141" i="22"/>
  <c r="P138" i="22"/>
  <c r="Q136" i="22"/>
  <c r="Q138" i="22" s="1"/>
  <c r="D138" i="22" s="1"/>
  <c r="C138" i="22" s="1"/>
  <c r="N22" i="24" s="1"/>
  <c r="N52" i="24" s="1"/>
  <c r="P133" i="22"/>
  <c r="K133" i="22"/>
  <c r="Q117" i="22"/>
  <c r="Q116" i="22"/>
  <c r="Q113" i="22"/>
  <c r="Q107" i="22"/>
  <c r="P106" i="22"/>
  <c r="L106" i="22"/>
  <c r="Q100" i="22"/>
  <c r="Q96" i="22"/>
  <c r="P89" i="22"/>
  <c r="N89" i="22"/>
  <c r="P78" i="22"/>
  <c r="O78" i="22"/>
  <c r="Q76" i="22"/>
  <c r="P72" i="22"/>
  <c r="O72" i="22"/>
  <c r="N72" i="22"/>
  <c r="M72" i="22"/>
  <c r="K72" i="22"/>
  <c r="Q70" i="22"/>
  <c r="P61" i="22"/>
  <c r="N61" i="22"/>
  <c r="G61" i="22"/>
  <c r="Q60" i="22"/>
  <c r="Q59" i="22"/>
  <c r="Q58" i="22"/>
  <c r="Q56" i="22"/>
  <c r="Q55" i="22"/>
  <c r="Q54" i="22"/>
  <c r="Q52" i="22"/>
  <c r="Q51" i="22"/>
  <c r="Q50" i="22"/>
  <c r="P47" i="22"/>
  <c r="P36" i="22"/>
  <c r="P25" i="22"/>
  <c r="V72" i="9"/>
  <c r="V61" i="9"/>
  <c r="V25" i="9"/>
  <c r="P61" i="4"/>
  <c r="AK25" i="1"/>
  <c r="AX25" i="1"/>
  <c r="E146" i="13"/>
  <c r="E138" i="13"/>
  <c r="E133" i="13"/>
  <c r="E119" i="13"/>
  <c r="E106" i="13"/>
  <c r="E89" i="13"/>
  <c r="E78" i="13"/>
  <c r="E72" i="13"/>
  <c r="E61" i="13"/>
  <c r="E47" i="13"/>
  <c r="E36" i="13"/>
  <c r="E147" i="13"/>
  <c r="E25" i="13"/>
  <c r="E146" i="12"/>
  <c r="E138" i="12"/>
  <c r="E133" i="12"/>
  <c r="E119" i="12"/>
  <c r="E106" i="12"/>
  <c r="E89" i="12"/>
  <c r="E78" i="12"/>
  <c r="E72" i="12"/>
  <c r="E61" i="12"/>
  <c r="E47" i="12"/>
  <c r="E36" i="12"/>
  <c r="E25" i="12"/>
  <c r="E146" i="8"/>
  <c r="E138" i="8"/>
  <c r="E133" i="8"/>
  <c r="E119" i="8"/>
  <c r="E106" i="8"/>
  <c r="E89" i="8"/>
  <c r="E78" i="8"/>
  <c r="E72" i="8"/>
  <c r="E61" i="8"/>
  <c r="E47" i="8"/>
  <c r="E36" i="8"/>
  <c r="E25" i="8"/>
  <c r="E146" i="7"/>
  <c r="E138" i="7"/>
  <c r="E133" i="7"/>
  <c r="E119" i="7"/>
  <c r="E106" i="7"/>
  <c r="E89" i="7"/>
  <c r="E78" i="7"/>
  <c r="E72" i="7"/>
  <c r="E61" i="7"/>
  <c r="E47" i="7"/>
  <c r="E36" i="7"/>
  <c r="E147" i="7"/>
  <c r="E25" i="7"/>
  <c r="AK138" i="1"/>
  <c r="Q137" i="10"/>
  <c r="Q71" i="10"/>
  <c r="Q64" i="10"/>
  <c r="Q23" i="5"/>
  <c r="W52" i="13"/>
  <c r="W57" i="13"/>
  <c r="W66" i="13"/>
  <c r="W97" i="13"/>
  <c r="W137" i="13"/>
  <c r="W140" i="13"/>
  <c r="W144" i="13"/>
  <c r="V36" i="13"/>
  <c r="S145" i="9"/>
  <c r="S144" i="9"/>
  <c r="S143" i="9"/>
  <c r="S142" i="9"/>
  <c r="S141" i="9"/>
  <c r="S140" i="9"/>
  <c r="S139" i="9"/>
  <c r="S146" i="9"/>
  <c r="S137" i="9"/>
  <c r="S136" i="9"/>
  <c r="S135" i="9"/>
  <c r="S134" i="9"/>
  <c r="S138" i="9"/>
  <c r="S132" i="9"/>
  <c r="S131" i="9"/>
  <c r="S130" i="9"/>
  <c r="S129" i="9"/>
  <c r="S128" i="9"/>
  <c r="S127" i="9"/>
  <c r="S126" i="9"/>
  <c r="S125" i="9"/>
  <c r="S124" i="9"/>
  <c r="S123" i="9"/>
  <c r="S122" i="9"/>
  <c r="S133" i="9"/>
  <c r="S121" i="9"/>
  <c r="S120" i="9"/>
  <c r="S118" i="9"/>
  <c r="S117" i="9"/>
  <c r="S116" i="9"/>
  <c r="S115" i="9"/>
  <c r="S114" i="9"/>
  <c r="S113" i="9"/>
  <c r="S112" i="9"/>
  <c r="S111" i="9"/>
  <c r="S110" i="9"/>
  <c r="S109" i="9"/>
  <c r="S119" i="9"/>
  <c r="S108" i="9"/>
  <c r="S107" i="9"/>
  <c r="S105" i="9"/>
  <c r="S104" i="9"/>
  <c r="S103" i="9"/>
  <c r="S102" i="9"/>
  <c r="S101" i="9"/>
  <c r="S100" i="9"/>
  <c r="S99" i="9"/>
  <c r="S98" i="9"/>
  <c r="S97" i="9"/>
  <c r="S96" i="9"/>
  <c r="S95" i="9"/>
  <c r="S94" i="9"/>
  <c r="S93" i="9"/>
  <c r="S106" i="9"/>
  <c r="S92" i="9"/>
  <c r="S91" i="9"/>
  <c r="S90" i="9"/>
  <c r="S88" i="9"/>
  <c r="S87" i="9"/>
  <c r="S86" i="9"/>
  <c r="S85" i="9"/>
  <c r="S84" i="9"/>
  <c r="S83" i="9"/>
  <c r="S82" i="9"/>
  <c r="S81" i="9"/>
  <c r="S80" i="9"/>
  <c r="S89" i="9"/>
  <c r="S79" i="9"/>
  <c r="S77" i="9"/>
  <c r="S76" i="9"/>
  <c r="S75" i="9"/>
  <c r="S74" i="9"/>
  <c r="S73" i="9"/>
  <c r="S78" i="9"/>
  <c r="S71" i="9"/>
  <c r="S70" i="9"/>
  <c r="S69" i="9"/>
  <c r="S68" i="9"/>
  <c r="S67" i="9"/>
  <c r="S66" i="9"/>
  <c r="S65" i="9"/>
  <c r="S64" i="9"/>
  <c r="S63" i="9"/>
  <c r="S62" i="9"/>
  <c r="S72" i="9"/>
  <c r="S60" i="9"/>
  <c r="S59" i="9"/>
  <c r="S58" i="9"/>
  <c r="S57" i="9"/>
  <c r="S56" i="9"/>
  <c r="S55" i="9"/>
  <c r="S54" i="9"/>
  <c r="S53" i="9"/>
  <c r="S52" i="9"/>
  <c r="S51" i="9"/>
  <c r="S50" i="9"/>
  <c r="S49" i="9"/>
  <c r="S48" i="9"/>
  <c r="S46" i="9"/>
  <c r="S45" i="9"/>
  <c r="S44" i="9"/>
  <c r="S43" i="9"/>
  <c r="S42" i="9"/>
  <c r="S41" i="9"/>
  <c r="S40" i="9"/>
  <c r="S39" i="9"/>
  <c r="S38" i="9"/>
  <c r="S37" i="9"/>
  <c r="S35" i="9"/>
  <c r="S34" i="9"/>
  <c r="S33" i="9"/>
  <c r="S32" i="9"/>
  <c r="S31" i="9"/>
  <c r="S30" i="9"/>
  <c r="S29" i="9"/>
  <c r="S28" i="9"/>
  <c r="S27" i="9"/>
  <c r="S26" i="9"/>
  <c r="S13" i="9"/>
  <c r="S14" i="9"/>
  <c r="S15" i="9"/>
  <c r="S16" i="9"/>
  <c r="S17" i="9"/>
  <c r="S18" i="9"/>
  <c r="S19" i="9"/>
  <c r="S20" i="9"/>
  <c r="S21" i="9"/>
  <c r="S22" i="9"/>
  <c r="S23" i="9"/>
  <c r="S24" i="9"/>
  <c r="S12" i="9"/>
  <c r="T141" i="1"/>
  <c r="AK146" i="12"/>
  <c r="AK133" i="12"/>
  <c r="AK78" i="12"/>
  <c r="AM72" i="12"/>
  <c r="AK72" i="12"/>
  <c r="AK61" i="12"/>
  <c r="AK47" i="12"/>
  <c r="W146" i="9"/>
  <c r="R146" i="9"/>
  <c r="V146" i="9"/>
  <c r="V147" i="9" s="1"/>
  <c r="W138" i="9"/>
  <c r="R138" i="9"/>
  <c r="V138" i="9"/>
  <c r="W133" i="9"/>
  <c r="R133" i="9"/>
  <c r="V133" i="9"/>
  <c r="W119" i="9"/>
  <c r="R119" i="9"/>
  <c r="V119" i="9"/>
  <c r="W106" i="9"/>
  <c r="R106" i="9"/>
  <c r="V106" i="9"/>
  <c r="W89" i="9"/>
  <c r="R89" i="9"/>
  <c r="V89" i="9"/>
  <c r="W78" i="9"/>
  <c r="R78" i="9"/>
  <c r="V78" i="9"/>
  <c r="W72" i="9"/>
  <c r="R72" i="9"/>
  <c r="W61" i="9"/>
  <c r="R61" i="9"/>
  <c r="W47" i="9"/>
  <c r="R47" i="9"/>
  <c r="V47" i="9"/>
  <c r="R36" i="9"/>
  <c r="R147" i="9"/>
  <c r="V36" i="9"/>
  <c r="W25" i="9"/>
  <c r="R25" i="9"/>
  <c r="AK146" i="8"/>
  <c r="AK138" i="8"/>
  <c r="AK133" i="8"/>
  <c r="AK89" i="8"/>
  <c r="AK78" i="8"/>
  <c r="AK72" i="8"/>
  <c r="AK61" i="8"/>
  <c r="AK47" i="8"/>
  <c r="AK106" i="8"/>
  <c r="W60" i="8"/>
  <c r="AK146" i="7"/>
  <c r="AK133" i="7"/>
  <c r="AK119" i="7"/>
  <c r="AK78" i="7"/>
  <c r="AK61" i="7"/>
  <c r="AK47" i="7"/>
  <c r="S25" i="2"/>
  <c r="S146" i="2"/>
  <c r="S138" i="2"/>
  <c r="S133" i="2"/>
  <c r="S119" i="2"/>
  <c r="S106" i="2"/>
  <c r="S89" i="2"/>
  <c r="S78" i="2"/>
  <c r="S72" i="2"/>
  <c r="S61" i="2"/>
  <c r="S47" i="2"/>
  <c r="S36" i="2"/>
  <c r="S25" i="1"/>
  <c r="AI146" i="13"/>
  <c r="AJ145" i="13"/>
  <c r="AJ144" i="13"/>
  <c r="AI138" i="13"/>
  <c r="AH138" i="13"/>
  <c r="AF138" i="13"/>
  <c r="AA138" i="13"/>
  <c r="V138" i="13"/>
  <c r="N138" i="13"/>
  <c r="AJ136" i="13"/>
  <c r="AI133" i="13"/>
  <c r="V133" i="13"/>
  <c r="AJ126" i="13"/>
  <c r="AI119" i="13"/>
  <c r="V119" i="13"/>
  <c r="U119" i="13"/>
  <c r="AJ114" i="13"/>
  <c r="AI106" i="13"/>
  <c r="V106" i="13"/>
  <c r="AJ103" i="13"/>
  <c r="AJ100" i="13"/>
  <c r="AJ99" i="13"/>
  <c r="AJ96" i="13"/>
  <c r="AI89" i="13"/>
  <c r="V89" i="13"/>
  <c r="AI78" i="13"/>
  <c r="AG78" i="13"/>
  <c r="X78" i="13"/>
  <c r="V78" i="13"/>
  <c r="AJ77" i="13"/>
  <c r="AJ74" i="13"/>
  <c r="AI72" i="13"/>
  <c r="AH72" i="13"/>
  <c r="AG72" i="13"/>
  <c r="AD72" i="13"/>
  <c r="AC72" i="13"/>
  <c r="Z72" i="13"/>
  <c r="Y72" i="13"/>
  <c r="V72" i="13"/>
  <c r="AJ71" i="13"/>
  <c r="AJ70" i="13"/>
  <c r="AJ69" i="13"/>
  <c r="AJ68" i="13"/>
  <c r="AJ67" i="13"/>
  <c r="AJ66" i="13"/>
  <c r="AJ65" i="13"/>
  <c r="AJ64" i="13"/>
  <c r="AJ63" i="13"/>
  <c r="AJ62" i="13"/>
  <c r="AI61" i="13"/>
  <c r="V61" i="13"/>
  <c r="AJ56" i="13"/>
  <c r="AJ52" i="13"/>
  <c r="AJ49" i="13"/>
  <c r="AI47" i="13"/>
  <c r="V47" i="13"/>
  <c r="V147" i="13"/>
  <c r="AJ42" i="13"/>
  <c r="AI36" i="13"/>
  <c r="AJ34" i="13"/>
  <c r="AJ33" i="13"/>
  <c r="AI25" i="13"/>
  <c r="V25" i="13"/>
  <c r="T25" i="13"/>
  <c r="AJ24" i="13"/>
  <c r="AI146" i="12"/>
  <c r="AF146" i="12"/>
  <c r="AD146" i="12"/>
  <c r="AB146" i="12"/>
  <c r="Y146" i="12"/>
  <c r="X146" i="12"/>
  <c r="V146" i="12"/>
  <c r="AJ145" i="12"/>
  <c r="AJ142" i="12"/>
  <c r="AJ140" i="12"/>
  <c r="AI138" i="12"/>
  <c r="AE138" i="12"/>
  <c r="AA138" i="12"/>
  <c r="V138" i="12"/>
  <c r="AJ137" i="12"/>
  <c r="W136" i="12"/>
  <c r="AI133" i="12"/>
  <c r="AH133" i="12"/>
  <c r="V133" i="12"/>
  <c r="W131" i="12"/>
  <c r="AJ130" i="12"/>
  <c r="AJ129" i="12"/>
  <c r="W128" i="12"/>
  <c r="AJ124" i="12"/>
  <c r="AI119" i="12"/>
  <c r="AH119" i="12"/>
  <c r="AA119" i="12"/>
  <c r="V119" i="12"/>
  <c r="AJ113" i="12"/>
  <c r="AJ109" i="12"/>
  <c r="AJ108" i="12"/>
  <c r="AK106" i="12"/>
  <c r="AI106" i="12"/>
  <c r="AH106" i="12"/>
  <c r="V106" i="12"/>
  <c r="AJ104" i="12"/>
  <c r="W101" i="12"/>
  <c r="W100" i="12"/>
  <c r="W96" i="12"/>
  <c r="AJ95" i="12"/>
  <c r="AJ91" i="12"/>
  <c r="AI89" i="12"/>
  <c r="AG89" i="12"/>
  <c r="V89" i="12"/>
  <c r="AJ86" i="12"/>
  <c r="AJ83" i="12"/>
  <c r="AJ80" i="12"/>
  <c r="AI78" i="12"/>
  <c r="AF78" i="12"/>
  <c r="AE78" i="12"/>
  <c r="AB78" i="12"/>
  <c r="AA78" i="12"/>
  <c r="Y78" i="12"/>
  <c r="X78" i="12"/>
  <c r="AJ78" i="12"/>
  <c r="V78" i="12"/>
  <c r="AJ77" i="12"/>
  <c r="AJ76" i="12"/>
  <c r="AJ73" i="12"/>
  <c r="AI72" i="12"/>
  <c r="AH72" i="12"/>
  <c r="AG72" i="12"/>
  <c r="AD72" i="12"/>
  <c r="AC72" i="12"/>
  <c r="Z72" i="12"/>
  <c r="Y72" i="12"/>
  <c r="V72" i="12"/>
  <c r="AJ70" i="12"/>
  <c r="AJ68" i="12"/>
  <c r="AJ64" i="12"/>
  <c r="AI61" i="12"/>
  <c r="AG61" i="12"/>
  <c r="V61" i="12"/>
  <c r="U61" i="12"/>
  <c r="AJ60" i="12"/>
  <c r="AJ59" i="12"/>
  <c r="AJ57" i="12"/>
  <c r="AJ56" i="12"/>
  <c r="AJ52" i="12"/>
  <c r="AJ49" i="12"/>
  <c r="AI47" i="12"/>
  <c r="AH47" i="12"/>
  <c r="AE47" i="12"/>
  <c r="AD47" i="12"/>
  <c r="AA47" i="12"/>
  <c r="Z47" i="12"/>
  <c r="X47" i="12"/>
  <c r="V47" i="12"/>
  <c r="AJ46" i="12"/>
  <c r="AJ43" i="12"/>
  <c r="AJ42" i="12"/>
  <c r="AJ39" i="12"/>
  <c r="AJ38" i="12"/>
  <c r="AI36" i="12"/>
  <c r="V36" i="12"/>
  <c r="V147" i="12"/>
  <c r="AJ35" i="12"/>
  <c r="W35" i="12"/>
  <c r="AJ34" i="12"/>
  <c r="AJ33" i="12"/>
  <c r="AJ30" i="12"/>
  <c r="AI25" i="12"/>
  <c r="V25" i="12"/>
  <c r="U25" i="12"/>
  <c r="AJ24" i="12"/>
  <c r="AJ21" i="12"/>
  <c r="AJ20" i="12"/>
  <c r="AJ13" i="12"/>
  <c r="AK106" i="7"/>
  <c r="W68" i="8"/>
  <c r="AJ66" i="8"/>
  <c r="AJ70" i="8"/>
  <c r="AJ118" i="7"/>
  <c r="W118" i="7"/>
  <c r="W137" i="8"/>
  <c r="W116" i="8"/>
  <c r="W77" i="8"/>
  <c r="W46" i="8"/>
  <c r="AJ137" i="7"/>
  <c r="AJ76" i="7"/>
  <c r="AJ66" i="7"/>
  <c r="AJ70" i="7"/>
  <c r="AJ52" i="7"/>
  <c r="AJ54" i="7"/>
  <c r="AJ58" i="7"/>
  <c r="AJ60" i="7"/>
  <c r="AJ38" i="7"/>
  <c r="AJ42" i="7"/>
  <c r="AJ44" i="7"/>
  <c r="AJ46" i="7"/>
  <c r="AJ31" i="7"/>
  <c r="AJ34" i="7"/>
  <c r="AJ24" i="7"/>
  <c r="AJ18" i="7"/>
  <c r="AJ19" i="7"/>
  <c r="AJ20" i="7"/>
  <c r="W52" i="7"/>
  <c r="W54" i="7"/>
  <c r="W60" i="7"/>
  <c r="W39" i="7"/>
  <c r="W41" i="7"/>
  <c r="AD124" i="6"/>
  <c r="AD128" i="6"/>
  <c r="AD130" i="6"/>
  <c r="AD132" i="6"/>
  <c r="AD117" i="6"/>
  <c r="AD95" i="6"/>
  <c r="AD97" i="6"/>
  <c r="AD101" i="6"/>
  <c r="AD83" i="6"/>
  <c r="AD63" i="6"/>
  <c r="AD67" i="6"/>
  <c r="AD69" i="6"/>
  <c r="AD71" i="6"/>
  <c r="AD52" i="6"/>
  <c r="AD54" i="6"/>
  <c r="AD60" i="6"/>
  <c r="AD42" i="6"/>
  <c r="AD46" i="6"/>
  <c r="AD31" i="6"/>
  <c r="AD19" i="6"/>
  <c r="Q141" i="6"/>
  <c r="Q146" i="6" s="1"/>
  <c r="Q136" i="6"/>
  <c r="Q126" i="6"/>
  <c r="Q85" i="6"/>
  <c r="Q50" i="6"/>
  <c r="Q54" i="6"/>
  <c r="Q42" i="6"/>
  <c r="Q46" i="6"/>
  <c r="Q113" i="5"/>
  <c r="Q117" i="5"/>
  <c r="Q55" i="5"/>
  <c r="Q38" i="5"/>
  <c r="Q42" i="5"/>
  <c r="Q44" i="5"/>
  <c r="Q46" i="5"/>
  <c r="Q24" i="5"/>
  <c r="AD109" i="4"/>
  <c r="Q137" i="4"/>
  <c r="Q55" i="4"/>
  <c r="AI146" i="8"/>
  <c r="V146" i="8"/>
  <c r="AI138" i="8"/>
  <c r="V138" i="8"/>
  <c r="AI133" i="8"/>
  <c r="V133" i="8"/>
  <c r="AI119" i="8"/>
  <c r="V119" i="8"/>
  <c r="T119" i="8"/>
  <c r="AI106" i="8"/>
  <c r="V106" i="8"/>
  <c r="AI89" i="8"/>
  <c r="AG89" i="8"/>
  <c r="V89" i="8"/>
  <c r="AI78" i="8"/>
  <c r="V78" i="8"/>
  <c r="AI72" i="8"/>
  <c r="V72" i="8"/>
  <c r="AI61" i="8"/>
  <c r="AI147" i="8"/>
  <c r="V61" i="8"/>
  <c r="T61" i="8"/>
  <c r="AJ60" i="8"/>
  <c r="AJ52" i="8"/>
  <c r="AI47" i="8"/>
  <c r="AH47" i="8"/>
  <c r="AG47" i="8"/>
  <c r="V47" i="8"/>
  <c r="U47" i="8"/>
  <c r="AJ41" i="8"/>
  <c r="AI36" i="8"/>
  <c r="V36" i="8"/>
  <c r="AI25" i="8"/>
  <c r="V25" i="8"/>
  <c r="T25" i="8"/>
  <c r="AJ24" i="8"/>
  <c r="AJ20" i="8"/>
  <c r="AJ19" i="8"/>
  <c r="AI146" i="7"/>
  <c r="V146" i="7"/>
  <c r="AI138" i="7"/>
  <c r="AG138" i="7"/>
  <c r="V138" i="7"/>
  <c r="AI133" i="7"/>
  <c r="V133" i="7"/>
  <c r="AI119" i="7"/>
  <c r="V119" i="7"/>
  <c r="W107" i="7"/>
  <c r="AI106" i="7"/>
  <c r="V106" i="7"/>
  <c r="AI89" i="7"/>
  <c r="V89" i="7"/>
  <c r="AI78" i="7"/>
  <c r="V78" i="7"/>
  <c r="AI72" i="7"/>
  <c r="V72" i="7"/>
  <c r="U72" i="7"/>
  <c r="AI61" i="7"/>
  <c r="V61" i="7"/>
  <c r="AI47" i="7"/>
  <c r="AH47" i="7"/>
  <c r="AG47" i="7"/>
  <c r="AF47" i="7"/>
  <c r="AE47" i="7"/>
  <c r="AC47" i="7"/>
  <c r="Y47" i="7"/>
  <c r="X47" i="7"/>
  <c r="V47" i="7"/>
  <c r="U47" i="7"/>
  <c r="AI36" i="7"/>
  <c r="V36" i="7"/>
  <c r="U36" i="7"/>
  <c r="AI25" i="7"/>
  <c r="V25" i="7"/>
  <c r="AX146" i="2"/>
  <c r="AU146" i="2"/>
  <c r="AK146" i="2"/>
  <c r="AL140" i="2"/>
  <c r="AX138" i="2"/>
  <c r="AK138" i="2"/>
  <c r="AL136" i="2"/>
  <c r="AX133" i="2"/>
  <c r="AK133" i="2"/>
  <c r="AL126" i="2"/>
  <c r="AX119" i="2"/>
  <c r="AK119" i="2"/>
  <c r="AX106" i="2"/>
  <c r="AK106" i="2"/>
  <c r="AX89" i="2"/>
  <c r="AK89" i="2"/>
  <c r="AX78" i="2"/>
  <c r="AK78" i="2"/>
  <c r="AX72" i="2"/>
  <c r="AK72" i="2"/>
  <c r="AX61" i="2"/>
  <c r="AX147" i="2"/>
  <c r="AK61" i="2"/>
  <c r="AY52" i="2"/>
  <c r="AX47" i="2"/>
  <c r="AK47" i="2"/>
  <c r="AY44" i="2"/>
  <c r="AX36" i="2"/>
  <c r="AK36" i="2"/>
  <c r="AX25" i="2"/>
  <c r="AK25" i="2"/>
  <c r="AX146" i="1"/>
  <c r="AX138" i="1"/>
  <c r="AX133" i="1"/>
  <c r="AX119" i="1"/>
  <c r="AX106" i="1"/>
  <c r="AX89" i="1"/>
  <c r="AX78" i="1"/>
  <c r="AX72" i="1"/>
  <c r="AX61" i="1"/>
  <c r="AX47" i="1"/>
  <c r="AY143" i="1"/>
  <c r="AY141" i="1"/>
  <c r="AY139" i="1"/>
  <c r="AY70" i="1"/>
  <c r="AY43" i="1"/>
  <c r="AY39" i="1"/>
  <c r="AX36" i="1"/>
  <c r="AY19" i="1"/>
  <c r="AK146" i="1"/>
  <c r="AK133" i="1"/>
  <c r="AK119" i="1"/>
  <c r="AK106" i="1"/>
  <c r="AK147" i="1"/>
  <c r="AK89" i="1"/>
  <c r="AK78" i="1"/>
  <c r="AK72" i="1"/>
  <c r="AL60" i="1"/>
  <c r="AK61" i="1"/>
  <c r="AK47" i="1"/>
  <c r="AK36" i="1"/>
  <c r="AK138" i="7"/>
  <c r="AK89" i="7"/>
  <c r="AK72" i="7"/>
  <c r="AK25" i="7"/>
  <c r="S147" i="5"/>
  <c r="R147" i="5"/>
  <c r="R147" i="3"/>
  <c r="Y147" i="2"/>
  <c r="Y147" i="1"/>
  <c r="P146" i="10"/>
  <c r="P138" i="10"/>
  <c r="N138" i="10"/>
  <c r="P133" i="10"/>
  <c r="P119" i="10"/>
  <c r="P106" i="10"/>
  <c r="P89" i="10"/>
  <c r="P78" i="10"/>
  <c r="P72" i="10"/>
  <c r="P147" i="10" s="1"/>
  <c r="P61" i="10"/>
  <c r="P47" i="10"/>
  <c r="N47" i="10"/>
  <c r="P36" i="10"/>
  <c r="P25" i="10"/>
  <c r="Q121" i="9"/>
  <c r="Q22" i="9"/>
  <c r="P146" i="9"/>
  <c r="P138" i="9"/>
  <c r="O138" i="9"/>
  <c r="P133" i="9"/>
  <c r="P119" i="9"/>
  <c r="P106" i="9"/>
  <c r="O106" i="9"/>
  <c r="P89" i="9"/>
  <c r="P78" i="9"/>
  <c r="P72" i="9"/>
  <c r="P61" i="9"/>
  <c r="P47" i="9"/>
  <c r="P36" i="9"/>
  <c r="P25" i="9"/>
  <c r="G25" i="9"/>
  <c r="AC146" i="6"/>
  <c r="AB146" i="6"/>
  <c r="Z146" i="6"/>
  <c r="AC138" i="6"/>
  <c r="AB138" i="6"/>
  <c r="AA138" i="6"/>
  <c r="Z138" i="6"/>
  <c r="T138" i="6"/>
  <c r="AC133" i="6"/>
  <c r="AB133" i="6"/>
  <c r="AC119" i="6"/>
  <c r="Y119" i="6"/>
  <c r="U119" i="6"/>
  <c r="AC106" i="6"/>
  <c r="AB106" i="6"/>
  <c r="AC89" i="6"/>
  <c r="AA89" i="6"/>
  <c r="AC78" i="6"/>
  <c r="Y78" i="6"/>
  <c r="U78" i="6"/>
  <c r="AC72" i="6"/>
  <c r="AB72" i="6"/>
  <c r="AA72" i="6"/>
  <c r="Z72" i="6"/>
  <c r="U72" i="6"/>
  <c r="AC61" i="6"/>
  <c r="AA61" i="6"/>
  <c r="AC47" i="6"/>
  <c r="AA47" i="6"/>
  <c r="AC36" i="6"/>
  <c r="AC25" i="6"/>
  <c r="AA25" i="6"/>
  <c r="P146" i="6"/>
  <c r="N146" i="6"/>
  <c r="L146" i="6"/>
  <c r="P138" i="6"/>
  <c r="N138" i="6"/>
  <c r="G138" i="6"/>
  <c r="P133" i="6"/>
  <c r="N133" i="6"/>
  <c r="P119" i="6"/>
  <c r="K119" i="6"/>
  <c r="G119" i="6"/>
  <c r="P106" i="6"/>
  <c r="O106" i="6"/>
  <c r="M106" i="6"/>
  <c r="P89" i="6"/>
  <c r="O89" i="6"/>
  <c r="K89" i="6"/>
  <c r="P78" i="6"/>
  <c r="L78" i="6"/>
  <c r="P72" i="6"/>
  <c r="O72" i="6"/>
  <c r="M72" i="6"/>
  <c r="P61" i="6"/>
  <c r="O61" i="6"/>
  <c r="M61" i="6"/>
  <c r="P47" i="6"/>
  <c r="P36" i="6"/>
  <c r="P25" i="6"/>
  <c r="P146" i="5"/>
  <c r="P138" i="5"/>
  <c r="O138" i="5"/>
  <c r="K138" i="5"/>
  <c r="P133" i="5"/>
  <c r="P119" i="5"/>
  <c r="H119" i="5"/>
  <c r="P106" i="5"/>
  <c r="P89" i="5"/>
  <c r="P78" i="5"/>
  <c r="P72" i="5"/>
  <c r="K72" i="5"/>
  <c r="P61" i="5"/>
  <c r="P47" i="5"/>
  <c r="N47" i="5"/>
  <c r="M47" i="5"/>
  <c r="I47" i="5"/>
  <c r="E47" i="5"/>
  <c r="P36" i="5"/>
  <c r="O36" i="5"/>
  <c r="N36" i="5"/>
  <c r="M36" i="5"/>
  <c r="P25" i="5"/>
  <c r="O25" i="5"/>
  <c r="N25" i="5"/>
  <c r="AC146" i="4"/>
  <c r="AC138" i="4"/>
  <c r="AA138" i="4"/>
  <c r="AC133" i="4"/>
  <c r="AC119" i="4"/>
  <c r="AB119" i="4"/>
  <c r="AC106" i="4"/>
  <c r="AC89" i="4"/>
  <c r="AB89" i="4"/>
  <c r="AC78" i="4"/>
  <c r="AC72" i="4"/>
  <c r="AC61" i="4"/>
  <c r="AB61" i="4"/>
  <c r="AC47" i="4"/>
  <c r="AC36" i="4"/>
  <c r="W36" i="4"/>
  <c r="AC25" i="4"/>
  <c r="P25" i="4"/>
  <c r="P146" i="4"/>
  <c r="P138" i="4"/>
  <c r="L138" i="4"/>
  <c r="P133" i="4"/>
  <c r="P119" i="4"/>
  <c r="O119" i="4"/>
  <c r="P106" i="4"/>
  <c r="P89" i="4"/>
  <c r="P78" i="4"/>
  <c r="P72" i="4"/>
  <c r="P47" i="4"/>
  <c r="P36" i="4"/>
  <c r="S61" i="1"/>
  <c r="S47" i="1"/>
  <c r="P146" i="3"/>
  <c r="P138" i="3"/>
  <c r="L133" i="3"/>
  <c r="P133" i="3"/>
  <c r="O119" i="3"/>
  <c r="P119" i="3"/>
  <c r="P106" i="3"/>
  <c r="P89" i="3"/>
  <c r="P78" i="3"/>
  <c r="P72" i="3"/>
  <c r="P61" i="3"/>
  <c r="P47" i="3"/>
  <c r="P36" i="3"/>
  <c r="P25" i="3"/>
  <c r="P146" i="2"/>
  <c r="P138" i="2"/>
  <c r="P133" i="2"/>
  <c r="P119" i="2"/>
  <c r="P106" i="2"/>
  <c r="P89" i="2"/>
  <c r="P78" i="2"/>
  <c r="P72" i="2"/>
  <c r="P61" i="2"/>
  <c r="P47" i="2"/>
  <c r="P146" i="1"/>
  <c r="P138" i="1"/>
  <c r="P133" i="1"/>
  <c r="P119" i="1"/>
  <c r="P106" i="1"/>
  <c r="P89" i="1"/>
  <c r="P78" i="1"/>
  <c r="P72" i="1"/>
  <c r="P61" i="1"/>
  <c r="P47" i="1"/>
  <c r="P36" i="1"/>
  <c r="S36" i="1"/>
  <c r="P36" i="2"/>
  <c r="P25" i="2"/>
  <c r="S146" i="1"/>
  <c r="S138" i="1"/>
  <c r="S133" i="1"/>
  <c r="S119" i="1"/>
  <c r="S106" i="1"/>
  <c r="S89" i="1"/>
  <c r="S78" i="1"/>
  <c r="S72" i="1"/>
  <c r="AL147" i="12"/>
  <c r="AK36" i="12"/>
  <c r="AK147" i="13"/>
  <c r="AK25" i="12"/>
  <c r="AK119" i="12"/>
  <c r="AM147" i="7"/>
  <c r="AK36" i="7"/>
  <c r="AK89" i="12"/>
  <c r="AK138" i="12"/>
  <c r="AK36" i="8"/>
  <c r="AK119" i="8"/>
  <c r="AL147" i="7"/>
  <c r="AM147" i="12"/>
  <c r="E147" i="12"/>
  <c r="AI147" i="12"/>
  <c r="S36" i="9"/>
  <c r="S25" i="9"/>
  <c r="S47" i="9"/>
  <c r="S147" i="9"/>
  <c r="S61" i="9"/>
  <c r="U147" i="9"/>
  <c r="E147" i="8"/>
  <c r="AK25" i="8"/>
  <c r="S147" i="2"/>
  <c r="S147" i="1"/>
  <c r="AK147" i="12"/>
  <c r="AK147" i="8"/>
  <c r="AK147" i="7"/>
  <c r="AY125" i="1"/>
  <c r="AY60" i="1"/>
  <c r="AY44" i="1"/>
  <c r="AY24" i="1"/>
  <c r="AY20" i="1"/>
  <c r="AL143" i="1"/>
  <c r="AL140" i="1"/>
  <c r="AL145" i="1"/>
  <c r="W50" i="8"/>
  <c r="AJ145" i="7"/>
  <c r="F126" i="7"/>
  <c r="AJ68" i="7"/>
  <c r="AJ64" i="7"/>
  <c r="AJ67" i="7"/>
  <c r="AJ51" i="7"/>
  <c r="AJ45" i="7"/>
  <c r="W137" i="7"/>
  <c r="W124" i="7"/>
  <c r="W80" i="7"/>
  <c r="W64" i="7"/>
  <c r="R89" i="6"/>
  <c r="Q107" i="6"/>
  <c r="AY60" i="2"/>
  <c r="AY54" i="2"/>
  <c r="AY46" i="2"/>
  <c r="AL145" i="2"/>
  <c r="X61" i="6"/>
  <c r="W146" i="6"/>
  <c r="F106" i="6"/>
  <c r="F147" i="27"/>
  <c r="AD30" i="6"/>
  <c r="J147" i="27"/>
  <c r="AQ146" i="2"/>
  <c r="K61" i="6"/>
  <c r="Q131" i="3"/>
  <c r="Q75" i="9"/>
  <c r="H137" i="8"/>
  <c r="AJ40" i="8"/>
  <c r="AJ112" i="8"/>
  <c r="W96" i="8"/>
  <c r="Y47" i="8"/>
  <c r="AJ47" i="8" s="1"/>
  <c r="H76" i="8"/>
  <c r="S119" i="8"/>
  <c r="N133" i="8"/>
  <c r="W124" i="8"/>
  <c r="H54" i="8"/>
  <c r="AA106" i="8"/>
  <c r="P78" i="8"/>
  <c r="O78" i="8"/>
  <c r="O138" i="8"/>
  <c r="W145" i="8"/>
  <c r="AJ84" i="8"/>
  <c r="W84" i="8"/>
  <c r="W107" i="8"/>
  <c r="W53" i="8"/>
  <c r="W16" i="8"/>
  <c r="W145" i="7"/>
  <c r="W144" i="7"/>
  <c r="L72" i="7"/>
  <c r="M25" i="7"/>
  <c r="F23" i="7"/>
  <c r="O36" i="7"/>
  <c r="R36" i="7"/>
  <c r="N78" i="7"/>
  <c r="W35" i="7"/>
  <c r="L89" i="7"/>
  <c r="W109" i="7"/>
  <c r="N72" i="7"/>
  <c r="Q78" i="7"/>
  <c r="O78" i="7"/>
  <c r="P133" i="7"/>
  <c r="R25" i="7"/>
  <c r="W42" i="7"/>
  <c r="S61" i="7"/>
  <c r="O138" i="7"/>
  <c r="AF89" i="7"/>
  <c r="H136" i="7"/>
  <c r="AJ107" i="7"/>
  <c r="H51" i="7"/>
  <c r="AJ53" i="7"/>
  <c r="F57" i="7"/>
  <c r="AJ39" i="7"/>
  <c r="H19" i="7"/>
  <c r="F136" i="7"/>
  <c r="F80" i="7"/>
  <c r="F66" i="7"/>
  <c r="W49" i="7"/>
  <c r="H59" i="7"/>
  <c r="W44" i="7"/>
  <c r="W40" i="7"/>
  <c r="F38" i="7"/>
  <c r="H31" i="7"/>
  <c r="W19" i="7"/>
  <c r="R146" i="6"/>
  <c r="AD107" i="6"/>
  <c r="AD119" i="6" s="1"/>
  <c r="T106" i="6"/>
  <c r="R61" i="6"/>
  <c r="T36" i="6"/>
  <c r="S25" i="6"/>
  <c r="H146" i="6"/>
  <c r="Q74" i="6"/>
  <c r="Q81" i="5"/>
  <c r="Q27" i="5"/>
  <c r="Q28" i="5"/>
  <c r="Q13" i="5"/>
  <c r="J25" i="5"/>
  <c r="AD92" i="4"/>
  <c r="X89" i="4"/>
  <c r="Y146" i="4"/>
  <c r="Q140" i="4"/>
  <c r="AD140" i="4"/>
  <c r="AD122" i="4"/>
  <c r="T72" i="4"/>
  <c r="AD64" i="4"/>
  <c r="AY139" i="2"/>
  <c r="T136" i="2"/>
  <c r="AL143" i="2"/>
  <c r="AQ138" i="2"/>
  <c r="AY144" i="2"/>
  <c r="W82" i="13"/>
  <c r="W13" i="8"/>
  <c r="W55" i="8"/>
  <c r="L78" i="8"/>
  <c r="K89" i="8"/>
  <c r="W83" i="8"/>
  <c r="F93" i="8"/>
  <c r="K119" i="8"/>
  <c r="M133" i="8"/>
  <c r="F123" i="8"/>
  <c r="W48" i="8"/>
  <c r="N61" i="8"/>
  <c r="W67" i="8"/>
  <c r="W102" i="8"/>
  <c r="N119" i="8"/>
  <c r="X36" i="8"/>
  <c r="M119" i="8"/>
  <c r="K133" i="8"/>
  <c r="W26" i="8"/>
  <c r="W27" i="8"/>
  <c r="W38" i="8"/>
  <c r="W49" i="8"/>
  <c r="K72" i="8"/>
  <c r="AJ62" i="8"/>
  <c r="W134" i="8"/>
  <c r="K146" i="8"/>
  <c r="W19" i="8"/>
  <c r="W58" i="8"/>
  <c r="W81" i="8"/>
  <c r="X89" i="8"/>
  <c r="W142" i="8"/>
  <c r="W111" i="8"/>
  <c r="W114" i="8"/>
  <c r="L25" i="7"/>
  <c r="K25" i="7"/>
  <c r="W21" i="7"/>
  <c r="W28" i="7"/>
  <c r="W33" i="7"/>
  <c r="F34" i="7"/>
  <c r="L47" i="7"/>
  <c r="W43" i="7"/>
  <c r="M72" i="7"/>
  <c r="Y78" i="7"/>
  <c r="K78" i="7"/>
  <c r="W108" i="7"/>
  <c r="K146" i="7"/>
  <c r="F143" i="7"/>
  <c r="H58" i="7"/>
  <c r="W37" i="7"/>
  <c r="W27" i="7"/>
  <c r="P61" i="7"/>
  <c r="O72" i="7"/>
  <c r="F75" i="7"/>
  <c r="H132" i="7"/>
  <c r="W95" i="7"/>
  <c r="W17" i="7"/>
  <c r="W48" i="7"/>
  <c r="F51" i="7"/>
  <c r="F58" i="7"/>
  <c r="F82" i="7"/>
  <c r="W103" i="7"/>
  <c r="F129" i="7"/>
  <c r="H137" i="7"/>
  <c r="K36" i="7"/>
  <c r="F45" i="7"/>
  <c r="W86" i="7"/>
  <c r="W18" i="7"/>
  <c r="AJ35" i="7"/>
  <c r="K72" i="7"/>
  <c r="X72" i="7"/>
  <c r="W105" i="7"/>
  <c r="W92" i="7"/>
  <c r="L78" i="7"/>
  <c r="F69" i="7"/>
  <c r="F117" i="7"/>
  <c r="AD109" i="6"/>
  <c r="Q73" i="6"/>
  <c r="Q120" i="6"/>
  <c r="R25" i="6"/>
  <c r="E146" i="6"/>
  <c r="R133" i="6"/>
  <c r="E138" i="6"/>
  <c r="AD37" i="6"/>
  <c r="F25" i="5"/>
  <c r="Q12" i="5"/>
  <c r="F78" i="5"/>
  <c r="Q37" i="5"/>
  <c r="Q26" i="5"/>
  <c r="AD73" i="4"/>
  <c r="AD120" i="4"/>
  <c r="AD79" i="4"/>
  <c r="AD108" i="4"/>
  <c r="E138" i="4"/>
  <c r="Q79" i="3"/>
  <c r="AY129" i="2"/>
  <c r="AY32" i="2"/>
  <c r="AN25" i="2"/>
  <c r="Q90" i="22"/>
  <c r="G72" i="22"/>
  <c r="AJ57" i="13"/>
  <c r="W60" i="13"/>
  <c r="F139" i="13"/>
  <c r="W31" i="13"/>
  <c r="W63" i="13"/>
  <c r="W103" i="13"/>
  <c r="AJ60" i="13"/>
  <c r="W40" i="13"/>
  <c r="W53" i="13"/>
  <c r="N72" i="13"/>
  <c r="P72" i="13"/>
  <c r="W65" i="13"/>
  <c r="AJ22" i="13"/>
  <c r="AJ48" i="13"/>
  <c r="AJ86" i="13"/>
  <c r="X133" i="13"/>
  <c r="AE106" i="13"/>
  <c r="W56" i="13"/>
  <c r="N119" i="13"/>
  <c r="W117" i="13"/>
  <c r="X47" i="13"/>
  <c r="AJ139" i="13"/>
  <c r="H137" i="13"/>
  <c r="AJ135" i="13"/>
  <c r="F103" i="13"/>
  <c r="F71" i="13"/>
  <c r="F54" i="13"/>
  <c r="W145" i="13"/>
  <c r="W134" i="13"/>
  <c r="F131" i="13"/>
  <c r="W112" i="13"/>
  <c r="W113" i="13"/>
  <c r="K106" i="13"/>
  <c r="W100" i="13"/>
  <c r="W80" i="13"/>
  <c r="W70" i="13"/>
  <c r="W67" i="13"/>
  <c r="W69" i="13"/>
  <c r="L72" i="13"/>
  <c r="F56" i="13"/>
  <c r="W49" i="13"/>
  <c r="H107" i="13"/>
  <c r="N36" i="12"/>
  <c r="AJ144" i="12"/>
  <c r="AJ134" i="12"/>
  <c r="AJ121" i="12"/>
  <c r="AD119" i="12"/>
  <c r="AJ100" i="12"/>
  <c r="AJ96" i="12"/>
  <c r="Y89" i="12"/>
  <c r="AJ66" i="12"/>
  <c r="Z25" i="12"/>
  <c r="W125" i="12"/>
  <c r="W82" i="12"/>
  <c r="W55" i="12"/>
  <c r="K138" i="12"/>
  <c r="W135" i="12"/>
  <c r="W121" i="12"/>
  <c r="W130" i="12"/>
  <c r="W62" i="12"/>
  <c r="L47" i="12"/>
  <c r="W14" i="12"/>
  <c r="W22" i="12"/>
  <c r="AJ26" i="12"/>
  <c r="I106" i="3"/>
  <c r="H45" i="7"/>
  <c r="L36" i="3"/>
  <c r="W143" i="13"/>
  <c r="AD62" i="4"/>
  <c r="F50" i="13"/>
  <c r="F138" i="22"/>
  <c r="W30" i="12"/>
  <c r="Q15" i="22"/>
  <c r="O36" i="12"/>
  <c r="Q119" i="12"/>
  <c r="F68" i="13"/>
  <c r="W107" i="13"/>
  <c r="AA119" i="13"/>
  <c r="Q19" i="10"/>
  <c r="M47" i="3"/>
  <c r="M106" i="3"/>
  <c r="P47" i="12"/>
  <c r="F63" i="13"/>
  <c r="AJ83" i="13"/>
  <c r="F99" i="13"/>
  <c r="O133" i="13"/>
  <c r="AL144" i="2"/>
  <c r="M25" i="3"/>
  <c r="I47" i="3"/>
  <c r="Q101" i="3"/>
  <c r="W133" i="4"/>
  <c r="P61" i="12"/>
  <c r="AJ115" i="12"/>
  <c r="W71" i="13"/>
  <c r="AD38" i="4"/>
  <c r="S78" i="4"/>
  <c r="W119" i="4"/>
  <c r="L119" i="4"/>
  <c r="V36" i="4"/>
  <c r="U61" i="4"/>
  <c r="AD96" i="4"/>
  <c r="V133" i="4"/>
  <c r="S146" i="4"/>
  <c r="G36" i="5"/>
  <c r="H36" i="5"/>
  <c r="Q91" i="3"/>
  <c r="AD93" i="4"/>
  <c r="AD22" i="4"/>
  <c r="AD43" i="4"/>
  <c r="AD51" i="4"/>
  <c r="AD75" i="4"/>
  <c r="AD85" i="4"/>
  <c r="AD97" i="4"/>
  <c r="U133" i="4"/>
  <c r="AD131" i="4"/>
  <c r="S138" i="4"/>
  <c r="AD134" i="4"/>
  <c r="AD138" i="4" s="1"/>
  <c r="Q16" i="5"/>
  <c r="L36" i="5"/>
  <c r="M61" i="5"/>
  <c r="Z25" i="6"/>
  <c r="Q17" i="5"/>
  <c r="Q29" i="5"/>
  <c r="L133" i="6"/>
  <c r="Q139" i="6"/>
  <c r="AD76" i="6"/>
  <c r="Q103" i="6"/>
  <c r="AD77" i="6"/>
  <c r="AD110" i="6"/>
  <c r="X133" i="6"/>
  <c r="Q130" i="5"/>
  <c r="Q87" i="6"/>
  <c r="J106" i="6"/>
  <c r="Q99" i="6"/>
  <c r="E119" i="6"/>
  <c r="M119" i="6"/>
  <c r="Q145" i="6"/>
  <c r="AD20" i="6"/>
  <c r="S47" i="6"/>
  <c r="S133" i="6"/>
  <c r="Q79" i="9"/>
  <c r="Z133" i="6"/>
  <c r="AD145" i="6"/>
  <c r="S72" i="7"/>
  <c r="Q141" i="9"/>
  <c r="AD88" i="6"/>
  <c r="Z119" i="6"/>
  <c r="M78" i="9"/>
  <c r="R61" i="7"/>
  <c r="L119" i="7"/>
  <c r="AC146" i="7"/>
  <c r="Q111" i="9"/>
  <c r="K61" i="9"/>
  <c r="L119" i="9"/>
  <c r="H20" i="7"/>
  <c r="Q64" i="3"/>
  <c r="H24" i="7"/>
  <c r="I29" i="7"/>
  <c r="I52" i="7"/>
  <c r="H52" i="7"/>
  <c r="I107" i="7"/>
  <c r="H107" i="7"/>
  <c r="Q30" i="3"/>
  <c r="Q111" i="3"/>
  <c r="AD15" i="4"/>
  <c r="AD60" i="4"/>
  <c r="AD116" i="4"/>
  <c r="Q35" i="5"/>
  <c r="M106" i="5"/>
  <c r="Q75" i="6"/>
  <c r="X106" i="6"/>
  <c r="H46" i="7"/>
  <c r="H118" i="7"/>
  <c r="H126" i="7"/>
  <c r="AU138" i="2"/>
  <c r="Q43" i="3"/>
  <c r="Q116" i="4"/>
  <c r="AD67" i="4"/>
  <c r="V106" i="4"/>
  <c r="AD105" i="4"/>
  <c r="M25" i="5"/>
  <c r="Q21" i="5"/>
  <c r="Q32" i="5"/>
  <c r="E78" i="6"/>
  <c r="L89" i="6"/>
  <c r="J119" i="6"/>
  <c r="AD28" i="6"/>
  <c r="U106" i="6"/>
  <c r="AD121" i="6"/>
  <c r="W35" i="8"/>
  <c r="Q78" i="8"/>
  <c r="I57" i="7"/>
  <c r="H57" i="7"/>
  <c r="Q127" i="4"/>
  <c r="AD35" i="4"/>
  <c r="AD87" i="4"/>
  <c r="Q14" i="5"/>
  <c r="J138" i="5"/>
  <c r="J78" i="6"/>
  <c r="U89" i="6"/>
  <c r="AD104" i="6"/>
  <c r="Q109" i="9"/>
  <c r="W30" i="8"/>
  <c r="F78" i="9"/>
  <c r="S133" i="7"/>
  <c r="W51" i="8"/>
  <c r="Q64" i="9"/>
  <c r="G146" i="9"/>
  <c r="I128" i="13"/>
  <c r="H132" i="13"/>
  <c r="W76" i="12"/>
  <c r="I100" i="13"/>
  <c r="W102" i="13"/>
  <c r="W131" i="13"/>
  <c r="H142" i="13"/>
  <c r="Q22" i="22"/>
  <c r="Q85" i="22"/>
  <c r="I31" i="12"/>
  <c r="H42" i="12"/>
  <c r="AJ48" i="12"/>
  <c r="W99" i="13"/>
  <c r="AA61" i="13"/>
  <c r="Q28" i="22"/>
  <c r="W96" i="13"/>
  <c r="E89" i="22"/>
  <c r="I71" i="13"/>
  <c r="I41" i="13"/>
  <c r="Q79" i="6"/>
  <c r="R36" i="6"/>
  <c r="Y72" i="6"/>
  <c r="H44" i="7"/>
  <c r="G119" i="7"/>
  <c r="I76" i="7"/>
  <c r="K133" i="4"/>
  <c r="F61" i="22"/>
  <c r="Q71" i="3"/>
  <c r="Q110" i="4"/>
  <c r="AD98" i="4"/>
  <c r="J61" i="3"/>
  <c r="AD91" i="4"/>
  <c r="U47" i="6"/>
  <c r="AD102" i="4"/>
  <c r="Y133" i="4"/>
  <c r="Q22" i="5"/>
  <c r="Q142" i="5"/>
  <c r="Q41" i="6"/>
  <c r="G89" i="6"/>
  <c r="T89" i="6"/>
  <c r="V36" i="6"/>
  <c r="T47" i="6"/>
  <c r="T133" i="6"/>
  <c r="AD143" i="6"/>
  <c r="N47" i="7"/>
  <c r="Q112" i="9"/>
  <c r="S47" i="12"/>
  <c r="F36" i="5"/>
  <c r="Q33" i="5"/>
  <c r="L47" i="5"/>
  <c r="H146" i="5"/>
  <c r="I133" i="6"/>
  <c r="W36" i="6"/>
  <c r="V61" i="6"/>
  <c r="F18" i="7"/>
  <c r="S119" i="7"/>
  <c r="Q119" i="8"/>
  <c r="K119" i="9"/>
  <c r="I122" i="12"/>
  <c r="Q42" i="22"/>
  <c r="M119" i="12"/>
  <c r="Z119" i="13"/>
  <c r="M106" i="22"/>
  <c r="Y61" i="13"/>
  <c r="AC61" i="13"/>
  <c r="K106" i="22"/>
  <c r="L61" i="12"/>
  <c r="F56" i="12"/>
  <c r="AJ123" i="13"/>
  <c r="Q124" i="22"/>
  <c r="W107" i="2"/>
  <c r="T60" i="2"/>
  <c r="T139" i="2"/>
  <c r="V141" i="2"/>
  <c r="T107" i="2"/>
  <c r="AL60" i="2"/>
  <c r="AL40" i="2"/>
  <c r="Q26" i="2"/>
  <c r="Q120" i="2"/>
  <c r="AL15" i="2"/>
  <c r="T71" i="2"/>
  <c r="AL86" i="2"/>
  <c r="T19" i="2"/>
  <c r="AL28" i="2"/>
  <c r="Z47" i="2"/>
  <c r="AL52" i="2"/>
  <c r="V55" i="2"/>
  <c r="T69" i="2"/>
  <c r="T73" i="2"/>
  <c r="AL82" i="2"/>
  <c r="V85" i="2"/>
  <c r="T98" i="2"/>
  <c r="F36" i="2"/>
  <c r="Q131" i="2"/>
  <c r="AL114" i="2"/>
  <c r="AL129" i="2"/>
  <c r="AB146" i="2"/>
  <c r="J36" i="2"/>
  <c r="L133" i="2"/>
  <c r="AD72" i="2"/>
  <c r="V113" i="2"/>
  <c r="AY137" i="2"/>
  <c r="AL127" i="2"/>
  <c r="Q18" i="2"/>
  <c r="Q127" i="2"/>
  <c r="T13" i="2"/>
  <c r="W15" i="2"/>
  <c r="AL55" i="2"/>
  <c r="AL75" i="2"/>
  <c r="AL121" i="2"/>
  <c r="T140" i="2"/>
  <c r="V37" i="2"/>
  <c r="AY107" i="1"/>
  <c r="T60" i="1"/>
  <c r="W143" i="1"/>
  <c r="AY145" i="1"/>
  <c r="T136" i="1"/>
  <c r="W44" i="1"/>
  <c r="W141" i="1"/>
  <c r="T143" i="1"/>
  <c r="V141" i="1"/>
  <c r="V44" i="1"/>
  <c r="T40" i="1"/>
  <c r="V40" i="1"/>
  <c r="W40" i="1"/>
  <c r="U106" i="1"/>
  <c r="Q134" i="1"/>
  <c r="W136" i="1"/>
  <c r="V136" i="1"/>
  <c r="V60" i="1"/>
  <c r="AJ47" i="7"/>
  <c r="AL66" i="2"/>
  <c r="AO138" i="1"/>
  <c r="T143" i="2"/>
  <c r="W143" i="2"/>
  <c r="AE146" i="2"/>
  <c r="O146" i="2"/>
  <c r="T87" i="2"/>
  <c r="N89" i="2"/>
  <c r="V49" i="2"/>
  <c r="T141" i="2"/>
  <c r="E133" i="22"/>
  <c r="Q82" i="22"/>
  <c r="Q13" i="22"/>
  <c r="M25" i="22"/>
  <c r="I25" i="22"/>
  <c r="AJ72" i="13"/>
  <c r="AJ137" i="13"/>
  <c r="H135" i="13"/>
  <c r="H129" i="13"/>
  <c r="H136" i="13"/>
  <c r="AJ107" i="13"/>
  <c r="AJ115" i="13"/>
  <c r="F40" i="13"/>
  <c r="AJ76" i="13"/>
  <c r="F74" i="13"/>
  <c r="F86" i="13"/>
  <c r="Z25" i="13"/>
  <c r="I16" i="13"/>
  <c r="AB25" i="13"/>
  <c r="W77" i="13"/>
  <c r="W90" i="13"/>
  <c r="H96" i="13"/>
  <c r="F107" i="13"/>
  <c r="W109" i="13"/>
  <c r="W111" i="13"/>
  <c r="H126" i="13"/>
  <c r="W132" i="13"/>
  <c r="F132" i="13"/>
  <c r="L138" i="13"/>
  <c r="F142" i="13"/>
  <c r="W142" i="13"/>
  <c r="I145" i="13"/>
  <c r="F94" i="13"/>
  <c r="W94" i="13"/>
  <c r="M89" i="13"/>
  <c r="L106" i="13"/>
  <c r="K78" i="13"/>
  <c r="T106" i="13"/>
  <c r="W76" i="13"/>
  <c r="W95" i="13"/>
  <c r="W98" i="13"/>
  <c r="I77" i="13"/>
  <c r="W127" i="13"/>
  <c r="H141" i="13"/>
  <c r="I112" i="13"/>
  <c r="I99" i="13"/>
  <c r="I137" i="13"/>
  <c r="I142" i="13"/>
  <c r="M25" i="13"/>
  <c r="W21" i="13"/>
  <c r="L36" i="13"/>
  <c r="W29" i="13"/>
  <c r="W33" i="13"/>
  <c r="L47" i="13"/>
  <c r="W46" i="13"/>
  <c r="L61" i="13"/>
  <c r="F48" i="13"/>
  <c r="T61" i="13"/>
  <c r="F55" i="13"/>
  <c r="W55" i="13"/>
  <c r="H63" i="13"/>
  <c r="W64" i="13"/>
  <c r="F64" i="13"/>
  <c r="N36" i="13"/>
  <c r="W23" i="13"/>
  <c r="O36" i="13"/>
  <c r="M47" i="13"/>
  <c r="M61" i="13"/>
  <c r="I53" i="13"/>
  <c r="W17" i="13"/>
  <c r="S25" i="13"/>
  <c r="I69" i="13"/>
  <c r="W58" i="13"/>
  <c r="H49" i="13"/>
  <c r="I65" i="13"/>
  <c r="I68" i="13"/>
  <c r="AJ47" i="12"/>
  <c r="X119" i="12"/>
  <c r="AJ107" i="12"/>
  <c r="I136" i="12"/>
  <c r="H136" i="12"/>
  <c r="AJ79" i="12"/>
  <c r="AJ32" i="12"/>
  <c r="AF119" i="12"/>
  <c r="F23" i="12"/>
  <c r="H30" i="12"/>
  <c r="F140" i="12"/>
  <c r="I24" i="12"/>
  <c r="AJ27" i="12"/>
  <c r="AA61" i="12"/>
  <c r="F118" i="12"/>
  <c r="AJ118" i="12"/>
  <c r="AJ22" i="12"/>
  <c r="AJ98" i="12"/>
  <c r="AJ128" i="12"/>
  <c r="AJ131" i="12"/>
  <c r="H40" i="12"/>
  <c r="F42" i="12"/>
  <c r="I50" i="12"/>
  <c r="F103" i="12"/>
  <c r="H22" i="12"/>
  <c r="I22" i="12"/>
  <c r="AJ90" i="12"/>
  <c r="AJ102" i="12"/>
  <c r="AE72" i="12"/>
  <c r="AJ72" i="12"/>
  <c r="H31" i="12"/>
  <c r="AF36" i="12"/>
  <c r="AJ44" i="12"/>
  <c r="F44" i="12"/>
  <c r="AE61" i="12"/>
  <c r="AA89" i="12"/>
  <c r="AE89" i="12"/>
  <c r="AJ136" i="12"/>
  <c r="F136" i="12"/>
  <c r="F75" i="12"/>
  <c r="X133" i="12"/>
  <c r="F60" i="12"/>
  <c r="F101" i="12"/>
  <c r="F121" i="12"/>
  <c r="H123" i="12"/>
  <c r="F15" i="12"/>
  <c r="H38" i="12"/>
  <c r="F109" i="12"/>
  <c r="I110" i="12"/>
  <c r="F112" i="12"/>
  <c r="H14" i="12"/>
  <c r="F58" i="12"/>
  <c r="H75" i="12"/>
  <c r="F81" i="12"/>
  <c r="F82" i="12"/>
  <c r="H84" i="12"/>
  <c r="F85" i="12"/>
  <c r="I85" i="12"/>
  <c r="H88" i="12"/>
  <c r="F91" i="12"/>
  <c r="H93" i="12"/>
  <c r="H116" i="12"/>
  <c r="W34" i="12"/>
  <c r="H35" i="12"/>
  <c r="I35" i="12"/>
  <c r="F41" i="12"/>
  <c r="F77" i="12"/>
  <c r="F87" i="12"/>
  <c r="W87" i="12"/>
  <c r="W115" i="12"/>
  <c r="F122" i="12"/>
  <c r="W122" i="12"/>
  <c r="I127" i="12"/>
  <c r="H127" i="12"/>
  <c r="I130" i="12"/>
  <c r="H130" i="12"/>
  <c r="W137" i="12"/>
  <c r="F137" i="12"/>
  <c r="F139" i="12"/>
  <c r="W139" i="12"/>
  <c r="H140" i="12"/>
  <c r="I140" i="12"/>
  <c r="H144" i="12"/>
  <c r="I145" i="12"/>
  <c r="H145" i="12"/>
  <c r="F144" i="12"/>
  <c r="Q78" i="12"/>
  <c r="I75" i="12"/>
  <c r="Q47" i="12"/>
  <c r="H105" i="12"/>
  <c r="H110" i="12"/>
  <c r="W32" i="12"/>
  <c r="W81" i="12"/>
  <c r="I44" i="12"/>
  <c r="F67" i="12"/>
  <c r="R36" i="12"/>
  <c r="T36" i="12"/>
  <c r="N47" i="12"/>
  <c r="W40" i="12"/>
  <c r="F40" i="12"/>
  <c r="F57" i="12"/>
  <c r="W57" i="12"/>
  <c r="F62" i="12"/>
  <c r="S72" i="12"/>
  <c r="W75" i="12"/>
  <c r="R89" i="12"/>
  <c r="O89" i="12"/>
  <c r="W84" i="12"/>
  <c r="W88" i="12"/>
  <c r="M106" i="12"/>
  <c r="W110" i="12"/>
  <c r="Q133" i="12"/>
  <c r="R133" i="12"/>
  <c r="F141" i="12"/>
  <c r="W141" i="12"/>
  <c r="F145" i="12"/>
  <c r="W145" i="12"/>
  <c r="W38" i="12"/>
  <c r="H46" i="12"/>
  <c r="F113" i="12"/>
  <c r="F110" i="12"/>
  <c r="F74" i="12"/>
  <c r="W105" i="12"/>
  <c r="W42" i="12"/>
  <c r="W103" i="12"/>
  <c r="W118" i="12"/>
  <c r="I49" i="12"/>
  <c r="I135" i="12"/>
  <c r="W50" i="12"/>
  <c r="F132" i="12"/>
  <c r="I131" i="12"/>
  <c r="Q36" i="12"/>
  <c r="W39" i="12"/>
  <c r="F39" i="12"/>
  <c r="F45" i="12"/>
  <c r="W52" i="12"/>
  <c r="F52" i="12"/>
  <c r="W54" i="12"/>
  <c r="M89" i="12"/>
  <c r="K106" i="12"/>
  <c r="F92" i="12"/>
  <c r="F107" i="12"/>
  <c r="W107" i="12"/>
  <c r="K119" i="12"/>
  <c r="L138" i="12"/>
  <c r="F134" i="12"/>
  <c r="F138" i="12"/>
  <c r="F29" i="12"/>
  <c r="W60" i="12"/>
  <c r="L36" i="12"/>
  <c r="W102" i="12"/>
  <c r="W83" i="12"/>
  <c r="F71" i="12"/>
  <c r="M47" i="12"/>
  <c r="R47" i="12"/>
  <c r="K61" i="12"/>
  <c r="F49" i="12"/>
  <c r="F66" i="12"/>
  <c r="W66" i="12"/>
  <c r="F70" i="12"/>
  <c r="W70" i="12"/>
  <c r="M78" i="12"/>
  <c r="U78" i="12"/>
  <c r="K89" i="12"/>
  <c r="S89" i="12"/>
  <c r="P89" i="12"/>
  <c r="T106" i="12"/>
  <c r="N106" i="12"/>
  <c r="F97" i="12"/>
  <c r="W97" i="12"/>
  <c r="M133" i="12"/>
  <c r="H134" i="12"/>
  <c r="L78" i="12"/>
  <c r="K36" i="12"/>
  <c r="H121" i="12"/>
  <c r="I108" i="12"/>
  <c r="F117" i="12"/>
  <c r="W44" i="12"/>
  <c r="F73" i="12"/>
  <c r="W91" i="12"/>
  <c r="W109" i="12"/>
  <c r="W93" i="12"/>
  <c r="W49" i="12"/>
  <c r="I70" i="12"/>
  <c r="H112" i="12"/>
  <c r="I116" i="12"/>
  <c r="R72" i="12"/>
  <c r="F127" i="12"/>
  <c r="L146" i="12"/>
  <c r="F94" i="12"/>
  <c r="H141" i="12"/>
  <c r="I129" i="12"/>
  <c r="I84" i="12"/>
  <c r="H99" i="12"/>
  <c r="I29" i="12"/>
  <c r="I33" i="12"/>
  <c r="I118" i="12"/>
  <c r="L25" i="12"/>
  <c r="H24" i="12"/>
  <c r="H20" i="12"/>
  <c r="I14" i="12"/>
  <c r="W12" i="12"/>
  <c r="E138" i="10"/>
  <c r="G25" i="10"/>
  <c r="Q65" i="10"/>
  <c r="G36" i="10"/>
  <c r="Q24" i="10"/>
  <c r="J47" i="10"/>
  <c r="L133" i="10"/>
  <c r="G119" i="10"/>
  <c r="M146" i="10"/>
  <c r="Q74" i="10"/>
  <c r="Q78" i="10" s="1"/>
  <c r="D78" i="10" s="1"/>
  <c r="C78" i="10" s="1"/>
  <c r="K17" i="24" s="1"/>
  <c r="K47" i="24" s="1"/>
  <c r="F36" i="10"/>
  <c r="Q31" i="10"/>
  <c r="K72" i="10"/>
  <c r="J72" i="10"/>
  <c r="Q102" i="10"/>
  <c r="I138" i="10"/>
  <c r="Q48" i="10"/>
  <c r="G133" i="9"/>
  <c r="Q81" i="9"/>
  <c r="Q73" i="9"/>
  <c r="Q39" i="9"/>
  <c r="Q37" i="9"/>
  <c r="E25" i="9"/>
  <c r="Q12" i="9"/>
  <c r="AJ121" i="8"/>
  <c r="F132" i="8"/>
  <c r="AJ137" i="8"/>
  <c r="F137" i="8"/>
  <c r="F139" i="8"/>
  <c r="I76" i="8"/>
  <c r="I109" i="8"/>
  <c r="Z133" i="8"/>
  <c r="Y138" i="8"/>
  <c r="F124" i="8"/>
  <c r="AJ107" i="8"/>
  <c r="I107" i="8"/>
  <c r="AJ117" i="8"/>
  <c r="Z138" i="8"/>
  <c r="H144" i="8"/>
  <c r="I83" i="8"/>
  <c r="I86" i="8"/>
  <c r="AE106" i="8"/>
  <c r="AD133" i="8"/>
  <c r="AH138" i="8"/>
  <c r="AJ94" i="8"/>
  <c r="Z89" i="8"/>
  <c r="F96" i="8"/>
  <c r="AD106" i="8"/>
  <c r="F76" i="8"/>
  <c r="F87" i="8"/>
  <c r="F122" i="8"/>
  <c r="F68" i="8"/>
  <c r="H58" i="8"/>
  <c r="I69" i="8"/>
  <c r="F54" i="8"/>
  <c r="F64" i="8"/>
  <c r="F39" i="8"/>
  <c r="F43" i="8"/>
  <c r="F46" i="8"/>
  <c r="H45" i="8"/>
  <c r="F18" i="8"/>
  <c r="F20" i="8"/>
  <c r="H18" i="8"/>
  <c r="F24" i="8"/>
  <c r="F19" i="8"/>
  <c r="W63" i="8"/>
  <c r="F85" i="8"/>
  <c r="W85" i="8"/>
  <c r="W91" i="8"/>
  <c r="F107" i="8"/>
  <c r="L119" i="8"/>
  <c r="W110" i="8"/>
  <c r="W125" i="8"/>
  <c r="W127" i="8"/>
  <c r="F127" i="8"/>
  <c r="W76" i="8"/>
  <c r="W64" i="8"/>
  <c r="M72" i="8"/>
  <c r="R72" i="8"/>
  <c r="W69" i="8"/>
  <c r="W74" i="8"/>
  <c r="T78" i="8"/>
  <c r="O89" i="8"/>
  <c r="P89" i="8"/>
  <c r="M89" i="8"/>
  <c r="U89" i="8"/>
  <c r="M106" i="8"/>
  <c r="W104" i="8"/>
  <c r="W117" i="8"/>
  <c r="Q133" i="8"/>
  <c r="S133" i="8"/>
  <c r="I124" i="8"/>
  <c r="W126" i="8"/>
  <c r="N138" i="8"/>
  <c r="R138" i="8"/>
  <c r="S138" i="8"/>
  <c r="W140" i="8"/>
  <c r="O146" i="8"/>
  <c r="P146" i="8"/>
  <c r="W144" i="8"/>
  <c r="F73" i="8"/>
  <c r="M78" i="8"/>
  <c r="W75" i="8"/>
  <c r="F90" i="8"/>
  <c r="W90" i="8"/>
  <c r="L106" i="8"/>
  <c r="W99" i="8"/>
  <c r="F99" i="8"/>
  <c r="F118" i="8"/>
  <c r="W118" i="8"/>
  <c r="W128" i="8"/>
  <c r="F128" i="8"/>
  <c r="F131" i="8"/>
  <c r="W131" i="8"/>
  <c r="H143" i="8"/>
  <c r="H74" i="8"/>
  <c r="K106" i="8"/>
  <c r="W88" i="8"/>
  <c r="W79" i="8"/>
  <c r="F95" i="8"/>
  <c r="R89" i="8"/>
  <c r="L72" i="8"/>
  <c r="W108" i="8"/>
  <c r="S106" i="8"/>
  <c r="W70" i="8"/>
  <c r="T72" i="8"/>
  <c r="H63" i="8"/>
  <c r="Q72" i="8"/>
  <c r="W65" i="8"/>
  <c r="N78" i="8"/>
  <c r="R78" i="8"/>
  <c r="S78" i="8"/>
  <c r="Q89" i="8"/>
  <c r="Q106" i="8"/>
  <c r="H90" i="8"/>
  <c r="F92" i="8"/>
  <c r="W92" i="8"/>
  <c r="U133" i="8"/>
  <c r="O133" i="8"/>
  <c r="K138" i="8"/>
  <c r="W135" i="8"/>
  <c r="L146" i="8"/>
  <c r="I139" i="8"/>
  <c r="F66" i="8"/>
  <c r="W143" i="8"/>
  <c r="W100" i="8"/>
  <c r="M138" i="8"/>
  <c r="W73" i="8"/>
  <c r="W120" i="8"/>
  <c r="W87" i="8"/>
  <c r="Q146" i="8"/>
  <c r="L133" i="8"/>
  <c r="F136" i="8"/>
  <c r="I87" i="8"/>
  <c r="I140" i="8"/>
  <c r="W29" i="8"/>
  <c r="R36" i="8"/>
  <c r="W33" i="8"/>
  <c r="K61" i="8"/>
  <c r="W54" i="8"/>
  <c r="Q61" i="8"/>
  <c r="L47" i="8"/>
  <c r="I45" i="8"/>
  <c r="I55" i="8"/>
  <c r="S36" i="8"/>
  <c r="K36" i="8"/>
  <c r="W40" i="8"/>
  <c r="F45" i="8"/>
  <c r="I50" i="8"/>
  <c r="Q47" i="8"/>
  <c r="K25" i="8"/>
  <c r="S25" i="8"/>
  <c r="F21" i="8"/>
  <c r="M25" i="8"/>
  <c r="W22" i="8"/>
  <c r="H46" i="8"/>
  <c r="I66" i="7"/>
  <c r="H66" i="7"/>
  <c r="I21" i="8"/>
  <c r="I30" i="8"/>
  <c r="H97" i="8"/>
  <c r="M36" i="8"/>
  <c r="F32" i="8"/>
  <c r="N47" i="8"/>
  <c r="S61" i="8"/>
  <c r="W97" i="8"/>
  <c r="W105" i="8"/>
  <c r="R119" i="8"/>
  <c r="W122" i="8"/>
  <c r="AC89" i="8"/>
  <c r="Q19" i="9"/>
  <c r="Q58" i="9"/>
  <c r="G89" i="9"/>
  <c r="I89" i="9"/>
  <c r="Q90" i="9"/>
  <c r="H69" i="7"/>
  <c r="H53" i="8"/>
  <c r="E36" i="9"/>
  <c r="N106" i="8"/>
  <c r="R106" i="8"/>
  <c r="Z61" i="8"/>
  <c r="Q99" i="9"/>
  <c r="Q120" i="9"/>
  <c r="Q139" i="10"/>
  <c r="Q146" i="10" s="1"/>
  <c r="D146" i="10" s="1"/>
  <c r="C146" i="10" s="1"/>
  <c r="K23" i="24" s="1"/>
  <c r="K53" i="24" s="1"/>
  <c r="Q80" i="22"/>
  <c r="Q125" i="10"/>
  <c r="S119" i="12"/>
  <c r="S146" i="12"/>
  <c r="S72" i="13"/>
  <c r="N78" i="12"/>
  <c r="W50" i="13"/>
  <c r="AO36" i="2"/>
  <c r="AN61" i="2"/>
  <c r="AY67" i="2"/>
  <c r="AV78" i="2"/>
  <c r="AV106" i="2"/>
  <c r="AU133" i="2"/>
  <c r="AO138" i="2"/>
  <c r="AN146" i="2"/>
  <c r="AW146" i="2"/>
  <c r="K78" i="12"/>
  <c r="F51" i="13"/>
  <c r="K47" i="22"/>
  <c r="U133" i="1"/>
  <c r="R119" i="12"/>
  <c r="I54" i="13"/>
  <c r="W74" i="13"/>
  <c r="AE36" i="13"/>
  <c r="H47" i="22"/>
  <c r="H147" i="22" s="1"/>
  <c r="Q74" i="22"/>
  <c r="Q104" i="22"/>
  <c r="M61" i="2"/>
  <c r="AE133" i="2"/>
  <c r="Q32" i="2"/>
  <c r="Q124" i="2"/>
  <c r="AJ25" i="2"/>
  <c r="AO61" i="2"/>
  <c r="Q16" i="2"/>
  <c r="Q86" i="2"/>
  <c r="I70" i="7"/>
  <c r="H70" i="7"/>
  <c r="I46" i="7"/>
  <c r="G146" i="7"/>
  <c r="I68" i="8"/>
  <c r="H67" i="7"/>
  <c r="G36" i="7"/>
  <c r="G36" i="8"/>
  <c r="I55" i="13"/>
  <c r="I102" i="12"/>
  <c r="H125" i="12"/>
  <c r="I66" i="13"/>
  <c r="H64" i="7"/>
  <c r="H30" i="7"/>
  <c r="I39" i="7"/>
  <c r="H39" i="7"/>
  <c r="AW138" i="1"/>
  <c r="L106" i="2"/>
  <c r="T112" i="2"/>
  <c r="AQ106" i="2"/>
  <c r="AJ72" i="2"/>
  <c r="AS78" i="2"/>
  <c r="AY115" i="2"/>
  <c r="F50" i="7"/>
  <c r="I77" i="7"/>
  <c r="I58" i="13"/>
  <c r="H58" i="13"/>
  <c r="H144" i="13"/>
  <c r="I144" i="13"/>
  <c r="AY63" i="2"/>
  <c r="AY94" i="2"/>
  <c r="J119" i="3"/>
  <c r="AD99" i="4"/>
  <c r="W17" i="8"/>
  <c r="F17" i="8"/>
  <c r="U25" i="8"/>
  <c r="W98" i="8"/>
  <c r="F25" i="9"/>
  <c r="Q76" i="10"/>
  <c r="R25" i="8"/>
  <c r="W23" i="8"/>
  <c r="W18" i="8"/>
  <c r="L36" i="8"/>
  <c r="P36" i="8"/>
  <c r="W32" i="8"/>
  <c r="W34" i="8"/>
  <c r="W37" i="8"/>
  <c r="W41" i="8"/>
  <c r="N72" i="8"/>
  <c r="N89" i="8"/>
  <c r="W80" i="8"/>
  <c r="P133" i="8"/>
  <c r="M146" i="8"/>
  <c r="Q24" i="9"/>
  <c r="Q74" i="9"/>
  <c r="Q78" i="9"/>
  <c r="Q87" i="9"/>
  <c r="L25" i="8"/>
  <c r="Q36" i="8"/>
  <c r="R47" i="8"/>
  <c r="W45" i="8"/>
  <c r="W62" i="8"/>
  <c r="S89" i="8"/>
  <c r="W109" i="8"/>
  <c r="W123" i="8"/>
  <c r="U146" i="8"/>
  <c r="AE61" i="8"/>
  <c r="AG133" i="8"/>
  <c r="G36" i="9"/>
  <c r="J119" i="9"/>
  <c r="Q55" i="10"/>
  <c r="O106" i="12"/>
  <c r="H94" i="8"/>
  <c r="W15" i="8"/>
  <c r="N36" i="8"/>
  <c r="F58" i="8"/>
  <c r="S72" i="8"/>
  <c r="F69" i="8"/>
  <c r="L89" i="8"/>
  <c r="T89" i="8"/>
  <c r="P106" i="8"/>
  <c r="F94" i="8"/>
  <c r="W94" i="8"/>
  <c r="W95" i="8"/>
  <c r="W103" i="8"/>
  <c r="U119" i="8"/>
  <c r="W112" i="8"/>
  <c r="W113" i="8"/>
  <c r="R133" i="8"/>
  <c r="Z36" i="8"/>
  <c r="Y119" i="8"/>
  <c r="AA133" i="8"/>
  <c r="M25" i="9"/>
  <c r="F72" i="9"/>
  <c r="E89" i="9"/>
  <c r="M119" i="9"/>
  <c r="I146" i="9"/>
  <c r="H36" i="10"/>
  <c r="AJ100" i="8"/>
  <c r="AJ129" i="8"/>
  <c r="O25" i="9"/>
  <c r="F36" i="9"/>
  <c r="K36" i="9"/>
  <c r="Q46" i="9"/>
  <c r="I78" i="9"/>
  <c r="G106" i="9"/>
  <c r="I119" i="9"/>
  <c r="Q113" i="9"/>
  <c r="H138" i="9"/>
  <c r="I25" i="10"/>
  <c r="K61" i="10"/>
  <c r="L106" i="10"/>
  <c r="I133" i="10"/>
  <c r="F138" i="10"/>
  <c r="N61" i="12"/>
  <c r="AJ15" i="12"/>
  <c r="AJ97" i="8"/>
  <c r="X133" i="8"/>
  <c r="AE133" i="8"/>
  <c r="Q35" i="9"/>
  <c r="N61" i="9"/>
  <c r="O72" i="9"/>
  <c r="H106" i="9"/>
  <c r="Q105" i="9"/>
  <c r="Q128" i="9"/>
  <c r="N61" i="10"/>
  <c r="G146" i="10"/>
  <c r="U36" i="12"/>
  <c r="K47" i="12"/>
  <c r="S61" i="12"/>
  <c r="AJ17" i="13"/>
  <c r="Z72" i="8"/>
  <c r="AJ87" i="8"/>
  <c r="AJ88" i="8"/>
  <c r="AG146" i="8"/>
  <c r="Q14" i="9"/>
  <c r="H61" i="9"/>
  <c r="E61" i="9"/>
  <c r="Q56" i="9"/>
  <c r="L72" i="9"/>
  <c r="Q69" i="9"/>
  <c r="O78" i="9"/>
  <c r="E133" i="9"/>
  <c r="M133" i="9"/>
  <c r="Q13" i="10"/>
  <c r="W17" i="12"/>
  <c r="W63" i="12"/>
  <c r="P119" i="12"/>
  <c r="W113" i="12"/>
  <c r="AJ139" i="12"/>
  <c r="F108" i="12"/>
  <c r="AD25" i="12"/>
  <c r="AE36" i="12"/>
  <c r="W15" i="13"/>
  <c r="R89" i="13"/>
  <c r="L89" i="22"/>
  <c r="Z36" i="12"/>
  <c r="Z147" i="12" s="1"/>
  <c r="AJ87" i="12"/>
  <c r="F45" i="13"/>
  <c r="AG89" i="13"/>
  <c r="E78" i="22"/>
  <c r="Q128" i="22"/>
  <c r="AH25" i="13"/>
  <c r="AD36" i="13"/>
  <c r="AJ29" i="13"/>
  <c r="AH61" i="13"/>
  <c r="AJ105" i="13"/>
  <c r="Q27" i="22"/>
  <c r="Q77" i="22"/>
  <c r="Q83" i="22"/>
  <c r="Q109" i="22"/>
  <c r="Q126" i="22"/>
  <c r="F44" i="13"/>
  <c r="S106" i="13"/>
  <c r="AF36" i="13"/>
  <c r="N25" i="22"/>
  <c r="G36" i="22"/>
  <c r="K89" i="22"/>
  <c r="E106" i="22"/>
  <c r="Q115" i="22"/>
  <c r="I64" i="7"/>
  <c r="G72" i="7"/>
  <c r="H87" i="7"/>
  <c r="G138" i="7"/>
  <c r="H92" i="8"/>
  <c r="H52" i="13"/>
  <c r="V142" i="2"/>
  <c r="H43" i="7"/>
  <c r="I64" i="12"/>
  <c r="H64" i="12"/>
  <c r="I71" i="12"/>
  <c r="G89" i="12"/>
  <c r="G106" i="7"/>
  <c r="I59" i="12"/>
  <c r="U61" i="1"/>
  <c r="W51" i="2"/>
  <c r="W113" i="2"/>
  <c r="G25" i="7"/>
  <c r="I53" i="7"/>
  <c r="I41" i="8"/>
  <c r="G61" i="8"/>
  <c r="H82" i="8"/>
  <c r="J89" i="8"/>
  <c r="D89" i="8"/>
  <c r="C89" i="8" s="1"/>
  <c r="I18" i="24" s="1"/>
  <c r="I48" i="24" s="1"/>
  <c r="I85" i="8"/>
  <c r="H122" i="8"/>
  <c r="I52" i="12"/>
  <c r="H52" i="12"/>
  <c r="G146" i="12"/>
  <c r="H91" i="13"/>
  <c r="H114" i="13"/>
  <c r="H140" i="13"/>
  <c r="G146" i="13"/>
  <c r="I140" i="13"/>
  <c r="I40" i="7"/>
  <c r="H40" i="7"/>
  <c r="H124" i="7"/>
  <c r="V99" i="2"/>
  <c r="H37" i="7"/>
  <c r="G47" i="7"/>
  <c r="H60" i="7"/>
  <c r="H18" i="12"/>
  <c r="I18" i="12"/>
  <c r="I90" i="12"/>
  <c r="I98" i="12"/>
  <c r="V15" i="1"/>
  <c r="G61" i="7"/>
  <c r="H70" i="13"/>
  <c r="H98" i="13"/>
  <c r="V58" i="2"/>
  <c r="H101" i="12"/>
  <c r="G89" i="7"/>
  <c r="G106" i="8"/>
  <c r="U36" i="2"/>
  <c r="W142" i="2"/>
  <c r="W54" i="2"/>
  <c r="G25" i="12"/>
  <c r="I60" i="7"/>
  <c r="H96" i="7"/>
  <c r="H13" i="8"/>
  <c r="H21" i="8"/>
  <c r="H42" i="8"/>
  <c r="H69" i="8"/>
  <c r="G72" i="8"/>
  <c r="H128" i="8"/>
  <c r="V44" i="2"/>
  <c r="H16" i="7"/>
  <c r="G78" i="7"/>
  <c r="I137" i="7"/>
  <c r="I94" i="13"/>
  <c r="H94" i="13"/>
  <c r="I31" i="7"/>
  <c r="I44" i="7"/>
  <c r="H76" i="7"/>
  <c r="H33" i="8"/>
  <c r="I54" i="8"/>
  <c r="H87" i="8"/>
  <c r="H107" i="8"/>
  <c r="H113" i="8"/>
  <c r="I135" i="8"/>
  <c r="I20" i="7"/>
  <c r="H130" i="8"/>
  <c r="V35" i="2"/>
  <c r="I21" i="7"/>
  <c r="H38" i="7"/>
  <c r="I50" i="7"/>
  <c r="H71" i="7"/>
  <c r="H39" i="8"/>
  <c r="I39" i="8"/>
  <c r="H52" i="8"/>
  <c r="I65" i="8"/>
  <c r="V103" i="2"/>
  <c r="V124" i="2"/>
  <c r="H18" i="7"/>
  <c r="I34" i="7"/>
  <c r="I54" i="7"/>
  <c r="H54" i="7"/>
  <c r="H68" i="7"/>
  <c r="I68" i="7"/>
  <c r="I100" i="7"/>
  <c r="I118" i="7"/>
  <c r="I126" i="7"/>
  <c r="G133" i="7"/>
  <c r="I145" i="7"/>
  <c r="H145" i="7"/>
  <c r="H62" i="8"/>
  <c r="H111" i="8"/>
  <c r="V112" i="2"/>
  <c r="W103" i="2"/>
  <c r="V137" i="2"/>
  <c r="V145" i="2"/>
  <c r="I19" i="7"/>
  <c r="H43" i="8"/>
  <c r="I37" i="7"/>
  <c r="I41" i="7"/>
  <c r="I51" i="7"/>
  <c r="H53" i="7"/>
  <c r="I58" i="7"/>
  <c r="I132" i="7"/>
  <c r="H71" i="8"/>
  <c r="H85" i="8"/>
  <c r="I104" i="8"/>
  <c r="I120" i="8"/>
  <c r="H126" i="8"/>
  <c r="V143" i="1"/>
  <c r="AI61" i="2"/>
  <c r="T70" i="2"/>
  <c r="AY132" i="2"/>
  <c r="AY142" i="2"/>
  <c r="AF146" i="2"/>
  <c r="AY103" i="2"/>
  <c r="K25" i="5"/>
  <c r="L146" i="5"/>
  <c r="S36" i="7"/>
  <c r="AW78" i="2"/>
  <c r="AY120" i="2"/>
  <c r="AH61" i="2"/>
  <c r="AD83" i="4"/>
  <c r="E25" i="5"/>
  <c r="T36" i="8"/>
  <c r="AG119" i="8"/>
  <c r="N36" i="9"/>
  <c r="H47" i="9"/>
  <c r="I72" i="9"/>
  <c r="Q82" i="9"/>
  <c r="Q126" i="9"/>
  <c r="Q136" i="9"/>
  <c r="W73" i="12"/>
  <c r="O25" i="8"/>
  <c r="R61" i="8"/>
  <c r="F52" i="8"/>
  <c r="U72" i="8"/>
  <c r="F143" i="8"/>
  <c r="L47" i="9"/>
  <c r="F133" i="9"/>
  <c r="F35" i="8"/>
  <c r="P61" i="8"/>
  <c r="T133" i="8"/>
  <c r="AJ113" i="8"/>
  <c r="Q34" i="9"/>
  <c r="Q42" i="9"/>
  <c r="I61" i="9"/>
  <c r="Q52" i="9"/>
  <c r="K89" i="9"/>
  <c r="H133" i="9"/>
  <c r="O133" i="9"/>
  <c r="Q142" i="9"/>
  <c r="O61" i="10"/>
  <c r="F13" i="12"/>
  <c r="O78" i="12"/>
  <c r="W108" i="12"/>
  <c r="P146" i="12"/>
  <c r="J146" i="9"/>
  <c r="Q46" i="10"/>
  <c r="O47" i="12"/>
  <c r="T146" i="12"/>
  <c r="AJ120" i="12"/>
  <c r="W87" i="13"/>
  <c r="AJ90" i="13"/>
  <c r="H36" i="22"/>
  <c r="Q114" i="9"/>
  <c r="Q26" i="10"/>
  <c r="Q110" i="10"/>
  <c r="W16" i="12"/>
  <c r="W43" i="12"/>
  <c r="O119" i="12"/>
  <c r="W22" i="13"/>
  <c r="AJ14" i="13"/>
  <c r="AJ120" i="13"/>
  <c r="AJ129" i="13"/>
  <c r="Q35" i="22"/>
  <c r="Q97" i="22"/>
  <c r="G133" i="22"/>
  <c r="Q125" i="22"/>
  <c r="Q58" i="10"/>
  <c r="Q68" i="10"/>
  <c r="W117" i="12"/>
  <c r="O133" i="12"/>
  <c r="W144" i="12"/>
  <c r="U47" i="13"/>
  <c r="AJ20" i="13"/>
  <c r="M47" i="22"/>
  <c r="Q102" i="22"/>
  <c r="W14" i="13"/>
  <c r="F14" i="13"/>
  <c r="K72" i="13"/>
  <c r="W62" i="13"/>
  <c r="I62" i="13"/>
  <c r="R72" i="13"/>
  <c r="H90" i="13"/>
  <c r="Q106" i="13"/>
  <c r="I120" i="13"/>
  <c r="W121" i="13"/>
  <c r="W122" i="13"/>
  <c r="W125" i="13"/>
  <c r="W126" i="13"/>
  <c r="W130" i="13"/>
  <c r="I134" i="13"/>
  <c r="I138" i="13" s="1"/>
  <c r="F82" i="13"/>
  <c r="H104" i="13"/>
  <c r="F121" i="13"/>
  <c r="I110" i="13"/>
  <c r="K25" i="13"/>
  <c r="W38" i="13"/>
  <c r="W27" i="13"/>
  <c r="I139" i="13"/>
  <c r="W81" i="13"/>
  <c r="W108" i="13"/>
  <c r="F120" i="13"/>
  <c r="F126" i="13"/>
  <c r="Q119" i="13"/>
  <c r="Q47" i="13"/>
  <c r="K61" i="13"/>
  <c r="H26" i="13"/>
  <c r="F114" i="13"/>
  <c r="W120" i="13"/>
  <c r="I42" i="13"/>
  <c r="L25" i="13"/>
  <c r="W13" i="13"/>
  <c r="I19" i="13"/>
  <c r="F20" i="13"/>
  <c r="F24" i="13"/>
  <c r="W26" i="13"/>
  <c r="P36" i="13"/>
  <c r="M36" i="13"/>
  <c r="Q36" i="13"/>
  <c r="F29" i="13"/>
  <c r="W30" i="13"/>
  <c r="H33" i="13"/>
  <c r="W35" i="13"/>
  <c r="F35" i="13"/>
  <c r="F37" i="13"/>
  <c r="F47" i="13" s="1"/>
  <c r="W37" i="13"/>
  <c r="T47" i="13"/>
  <c r="N47" i="13"/>
  <c r="W41" i="13"/>
  <c r="W42" i="13"/>
  <c r="F42" i="13"/>
  <c r="I74" i="13"/>
  <c r="R78" i="13"/>
  <c r="W75" i="13"/>
  <c r="F75" i="13"/>
  <c r="W85" i="13"/>
  <c r="W91" i="13"/>
  <c r="W104" i="13"/>
  <c r="R119" i="13"/>
  <c r="W110" i="13"/>
  <c r="F110" i="13"/>
  <c r="H115" i="13"/>
  <c r="F79" i="13"/>
  <c r="F80" i="13"/>
  <c r="H81" i="13"/>
  <c r="F83" i="13"/>
  <c r="F84" i="13"/>
  <c r="H86" i="13"/>
  <c r="F93" i="13"/>
  <c r="H102" i="13"/>
  <c r="F104" i="13"/>
  <c r="F122" i="13"/>
  <c r="F123" i="13"/>
  <c r="F32" i="13"/>
  <c r="H79" i="13"/>
  <c r="L119" i="13"/>
  <c r="F62" i="13"/>
  <c r="I32" i="13"/>
  <c r="W24" i="13"/>
  <c r="K89" i="13"/>
  <c r="H74" i="13"/>
  <c r="H62" i="13"/>
  <c r="F125" i="13"/>
  <c r="P78" i="13"/>
  <c r="T78" i="13"/>
  <c r="F15" i="13"/>
  <c r="H16" i="13"/>
  <c r="F19" i="13"/>
  <c r="H20" i="13"/>
  <c r="F38" i="13"/>
  <c r="F46" i="13"/>
  <c r="H134" i="13"/>
  <c r="H138" i="13" s="1"/>
  <c r="H125" i="13"/>
  <c r="F127" i="13"/>
  <c r="F129" i="13"/>
  <c r="F130" i="13"/>
  <c r="W128" i="13"/>
  <c r="I14" i="13"/>
  <c r="I15" i="13"/>
  <c r="F16" i="13"/>
  <c r="H19" i="13"/>
  <c r="H23" i="13"/>
  <c r="F27" i="13"/>
  <c r="H28" i="13"/>
  <c r="H29" i="13"/>
  <c r="F30" i="13"/>
  <c r="I37" i="13"/>
  <c r="F43" i="13"/>
  <c r="H45" i="13"/>
  <c r="H46" i="13"/>
  <c r="AE25" i="13"/>
  <c r="I17" i="13"/>
  <c r="F18" i="13"/>
  <c r="AJ23" i="13"/>
  <c r="I26" i="13"/>
  <c r="AH36" i="13"/>
  <c r="AA36" i="13"/>
  <c r="F28" i="13"/>
  <c r="I30" i="13"/>
  <c r="H30" i="13"/>
  <c r="I35" i="13"/>
  <c r="AJ37" i="13"/>
  <c r="AB47" i="13"/>
  <c r="AG47" i="13"/>
  <c r="AJ45" i="13"/>
  <c r="Z61" i="13"/>
  <c r="Z78" i="13"/>
  <c r="AJ73" i="13"/>
  <c r="Z89" i="13"/>
  <c r="AD89" i="13"/>
  <c r="AE89" i="13"/>
  <c r="F85" i="13"/>
  <c r="I87" i="13"/>
  <c r="X106" i="13"/>
  <c r="F91" i="13"/>
  <c r="AJ91" i="13"/>
  <c r="AG106" i="13"/>
  <c r="I95" i="13"/>
  <c r="H95" i="13"/>
  <c r="I98" i="13"/>
  <c r="F101" i="13"/>
  <c r="AJ102" i="13"/>
  <c r="F102" i="13"/>
  <c r="AJ109" i="13"/>
  <c r="F109" i="13"/>
  <c r="X119" i="13"/>
  <c r="F111" i="13"/>
  <c r="I122" i="13"/>
  <c r="AJ124" i="13"/>
  <c r="I129" i="13"/>
  <c r="H130" i="13"/>
  <c r="I130" i="13"/>
  <c r="AJ101" i="13"/>
  <c r="AJ122" i="13"/>
  <c r="Y36" i="13"/>
  <c r="Y89" i="13"/>
  <c r="AJ28" i="13"/>
  <c r="Y119" i="13"/>
  <c r="H37" i="13"/>
  <c r="F39" i="13"/>
  <c r="I28" i="13"/>
  <c r="H15" i="13"/>
  <c r="F90" i="13"/>
  <c r="AD25" i="13"/>
  <c r="H48" i="13"/>
  <c r="AJ85" i="13"/>
  <c r="AJ80" i="13"/>
  <c r="X146" i="13"/>
  <c r="H83" i="13"/>
  <c r="AJ18" i="13"/>
  <c r="Y106" i="13"/>
  <c r="AD146" i="13"/>
  <c r="X25" i="13"/>
  <c r="AJ12" i="13"/>
  <c r="F12" i="13"/>
  <c r="AJ13" i="13"/>
  <c r="F13" i="13"/>
  <c r="I22" i="13"/>
  <c r="AJ26" i="13"/>
  <c r="F26" i="13"/>
  <c r="X89" i="13"/>
  <c r="AJ79" i="13"/>
  <c r="AJ87" i="13"/>
  <c r="F87" i="13"/>
  <c r="F88" i="13"/>
  <c r="AJ88" i="13"/>
  <c r="AD106" i="13"/>
  <c r="I90" i="13"/>
  <c r="AJ92" i="13"/>
  <c r="F92" i="13"/>
  <c r="AJ95" i="13"/>
  <c r="F95" i="13"/>
  <c r="AD119" i="13"/>
  <c r="H116" i="13"/>
  <c r="AE119" i="13"/>
  <c r="F117" i="13"/>
  <c r="AJ117" i="13"/>
  <c r="F118" i="13"/>
  <c r="AJ118" i="13"/>
  <c r="AD133" i="13"/>
  <c r="H121" i="13"/>
  <c r="AE133" i="13"/>
  <c r="I121" i="13"/>
  <c r="I124" i="13"/>
  <c r="H124" i="13"/>
  <c r="X138" i="13"/>
  <c r="F134" i="13"/>
  <c r="F138" i="13"/>
  <c r="AJ27" i="13"/>
  <c r="I13" i="13"/>
  <c r="H73" i="13"/>
  <c r="AJ104" i="13"/>
  <c r="X36" i="13"/>
  <c r="AJ16" i="13"/>
  <c r="AJ93" i="13"/>
  <c r="I18" i="13"/>
  <c r="F124" i="13"/>
  <c r="F73" i="13"/>
  <c r="H122" i="13"/>
  <c r="I125" i="13"/>
  <c r="AJ38" i="13"/>
  <c r="AJ134" i="13"/>
  <c r="I60" i="13"/>
  <c r="AJ15" i="13"/>
  <c r="AG36" i="13"/>
  <c r="F22" i="13"/>
  <c r="W143" i="12"/>
  <c r="Q146" i="12"/>
  <c r="W123" i="12"/>
  <c r="W134" i="12"/>
  <c r="H143" i="12"/>
  <c r="I12" i="12"/>
  <c r="W28" i="12"/>
  <c r="W29" i="12"/>
  <c r="W33" i="12"/>
  <c r="F33" i="12"/>
  <c r="F37" i="12"/>
  <c r="I38" i="12"/>
  <c r="W45" i="12"/>
  <c r="F46" i="12"/>
  <c r="W46" i="12"/>
  <c r="M61" i="12"/>
  <c r="F53" i="12"/>
  <c r="P72" i="12"/>
  <c r="H73" i="12"/>
  <c r="F80" i="12"/>
  <c r="I83" i="12"/>
  <c r="F84" i="12"/>
  <c r="U106" i="12"/>
  <c r="W95" i="12"/>
  <c r="W99" i="12"/>
  <c r="I99" i="12"/>
  <c r="F105" i="12"/>
  <c r="W112" i="12"/>
  <c r="F116" i="12"/>
  <c r="I15" i="12"/>
  <c r="F16" i="12"/>
  <c r="F115" i="12"/>
  <c r="H120" i="12"/>
  <c r="H122" i="12"/>
  <c r="I123" i="12"/>
  <c r="H80" i="12"/>
  <c r="Q89" i="12"/>
  <c r="R25" i="12"/>
  <c r="R78" i="12"/>
  <c r="I80" i="12"/>
  <c r="W90" i="12"/>
  <c r="I39" i="12"/>
  <c r="W80" i="12"/>
  <c r="W53" i="12"/>
  <c r="W120" i="12"/>
  <c r="W48" i="12"/>
  <c r="W37" i="12"/>
  <c r="I95" i="12"/>
  <c r="Q72" i="12"/>
  <c r="W31" i="12"/>
  <c r="I60" i="12"/>
  <c r="F99" i="12"/>
  <c r="H53" i="12"/>
  <c r="K133" i="12"/>
  <c r="H56" i="12"/>
  <c r="P25" i="12"/>
  <c r="F19" i="12"/>
  <c r="F18" i="12"/>
  <c r="W18" i="12"/>
  <c r="F26" i="12"/>
  <c r="W26" i="12"/>
  <c r="S36" i="12"/>
  <c r="T61" i="12"/>
  <c r="F54" i="12"/>
  <c r="I58" i="12"/>
  <c r="K72" i="12"/>
  <c r="L133" i="12"/>
  <c r="W116" i="12"/>
  <c r="H12" i="12"/>
  <c r="I17" i="12"/>
  <c r="F27" i="12"/>
  <c r="F111" i="12"/>
  <c r="I114" i="12"/>
  <c r="AJ122" i="12"/>
  <c r="H139" i="12"/>
  <c r="H146" i="12" s="1"/>
  <c r="H26" i="12"/>
  <c r="AE25" i="12"/>
  <c r="X106" i="12"/>
  <c r="F79" i="12"/>
  <c r="F48" i="12"/>
  <c r="F28" i="12"/>
  <c r="F114" i="12"/>
  <c r="I92" i="12"/>
  <c r="H79" i="12"/>
  <c r="F14" i="12"/>
  <c r="X25" i="12"/>
  <c r="AJ16" i="12"/>
  <c r="Y25" i="12"/>
  <c r="AJ25" i="12" s="1"/>
  <c r="AE133" i="12"/>
  <c r="AB106" i="12"/>
  <c r="AH25" i="12"/>
  <c r="I139" i="12"/>
  <c r="H92" i="12"/>
  <c r="F93" i="12"/>
  <c r="AE119" i="12"/>
  <c r="Y133" i="12"/>
  <c r="AC133" i="12"/>
  <c r="AJ123" i="12"/>
  <c r="E146" i="10"/>
  <c r="I61" i="10"/>
  <c r="N72" i="10"/>
  <c r="G72" i="10"/>
  <c r="G147" i="10" s="1"/>
  <c r="E78" i="10"/>
  <c r="Q73" i="10"/>
  <c r="I78" i="10"/>
  <c r="M78" i="10"/>
  <c r="G78" i="10"/>
  <c r="Q77" i="10"/>
  <c r="Q82" i="10"/>
  <c r="Q91" i="10"/>
  <c r="M106" i="10"/>
  <c r="Q21" i="10"/>
  <c r="Q17" i="10"/>
  <c r="M25" i="10"/>
  <c r="E25" i="10"/>
  <c r="Q32" i="10"/>
  <c r="Q41" i="10"/>
  <c r="Q98" i="10"/>
  <c r="Q107" i="10"/>
  <c r="F119" i="10"/>
  <c r="Q109" i="10"/>
  <c r="Q116" i="10"/>
  <c r="F133" i="10"/>
  <c r="Q120" i="10"/>
  <c r="Q129" i="10"/>
  <c r="H119" i="10"/>
  <c r="H106" i="10"/>
  <c r="F47" i="10"/>
  <c r="Q18" i="10"/>
  <c r="Q15" i="10"/>
  <c r="Q27" i="10"/>
  <c r="Q36" i="10" s="1"/>
  <c r="D36" i="10" s="1"/>
  <c r="C36" i="10" s="1"/>
  <c r="K13" i="24" s="1"/>
  <c r="K43" i="24" s="1"/>
  <c r="I36" i="10"/>
  <c r="Q59" i="10"/>
  <c r="F72" i="10"/>
  <c r="F147" i="10" s="1"/>
  <c r="F89" i="10"/>
  <c r="Q62" i="10"/>
  <c r="F106" i="10"/>
  <c r="Q37" i="10"/>
  <c r="Q122" i="10"/>
  <c r="Q80" i="10"/>
  <c r="E61" i="10"/>
  <c r="Q12" i="10"/>
  <c r="F25" i="10"/>
  <c r="J25" i="10"/>
  <c r="Q20" i="10"/>
  <c r="Q16" i="10"/>
  <c r="H25" i="10"/>
  <c r="Q29" i="10"/>
  <c r="Q30" i="10"/>
  <c r="Q35" i="10"/>
  <c r="H47" i="10"/>
  <c r="Q39" i="10"/>
  <c r="Q44" i="10"/>
  <c r="Q51" i="10"/>
  <c r="Q75" i="10"/>
  <c r="Q79" i="10"/>
  <c r="M89" i="10"/>
  <c r="G89" i="10"/>
  <c r="Q83" i="10"/>
  <c r="Q87" i="10"/>
  <c r="Q114" i="10"/>
  <c r="Q40" i="10"/>
  <c r="F61" i="10"/>
  <c r="O78" i="10"/>
  <c r="L78" i="10"/>
  <c r="H89" i="10"/>
  <c r="Q94" i="10"/>
  <c r="Q134" i="10"/>
  <c r="J138" i="10"/>
  <c r="Q145" i="10"/>
  <c r="Q118" i="10"/>
  <c r="Q80" i="9"/>
  <c r="E72" i="9"/>
  <c r="L36" i="9"/>
  <c r="Q54" i="9"/>
  <c r="Q130" i="9"/>
  <c r="E138" i="9"/>
  <c r="Q92" i="9"/>
  <c r="Q91" i="9"/>
  <c r="Q88" i="9"/>
  <c r="F138" i="9"/>
  <c r="J138" i="9"/>
  <c r="N138" i="9"/>
  <c r="I15" i="8"/>
  <c r="F14" i="8"/>
  <c r="AJ14" i="8"/>
  <c r="F13" i="8"/>
  <c r="AJ13" i="8"/>
  <c r="Y25" i="8"/>
  <c r="X61" i="8"/>
  <c r="F48" i="8"/>
  <c r="H55" i="8"/>
  <c r="AJ59" i="8"/>
  <c r="F59" i="8"/>
  <c r="F62" i="8"/>
  <c r="X72" i="8"/>
  <c r="AF72" i="8"/>
  <c r="I62" i="8"/>
  <c r="AD138" i="8"/>
  <c r="H135" i="8"/>
  <c r="AA146" i="8"/>
  <c r="AJ139" i="8"/>
  <c r="AF146" i="8"/>
  <c r="H142" i="8"/>
  <c r="I143" i="8"/>
  <c r="I23" i="8"/>
  <c r="AJ23" i="8"/>
  <c r="AD146" i="8"/>
  <c r="F34" i="8"/>
  <c r="AE138" i="8"/>
  <c r="AJ74" i="8"/>
  <c r="X146" i="8"/>
  <c r="AJ17" i="8"/>
  <c r="AJ16" i="8"/>
  <c r="I14" i="8"/>
  <c r="I26" i="8"/>
  <c r="H26" i="8"/>
  <c r="AD36" i="8"/>
  <c r="F28" i="8"/>
  <c r="AJ28" i="8"/>
  <c r="H30" i="8"/>
  <c r="H34" i="8"/>
  <c r="I34" i="8"/>
  <c r="AJ37" i="8"/>
  <c r="F37" i="8"/>
  <c r="X47" i="8"/>
  <c r="H50" i="8"/>
  <c r="AD61" i="8"/>
  <c r="Z25" i="8"/>
  <c r="H35" i="8"/>
  <c r="AG25" i="8"/>
  <c r="AD72" i="8"/>
  <c r="I67" i="8"/>
  <c r="X78" i="8"/>
  <c r="AJ73" i="8"/>
  <c r="AD78" i="8"/>
  <c r="F81" i="8"/>
  <c r="AJ81" i="8"/>
  <c r="H14" i="8"/>
  <c r="J138" i="8"/>
  <c r="D138" i="8"/>
  <c r="C138" i="8" s="1"/>
  <c r="I22" i="24" s="1"/>
  <c r="I52" i="24" s="1"/>
  <c r="AJ57" i="8"/>
  <c r="F144" i="8"/>
  <c r="AJ79" i="8"/>
  <c r="I77" i="8"/>
  <c r="AF89" i="8"/>
  <c r="Z146" i="8"/>
  <c r="AJ22" i="8"/>
  <c r="F30" i="8"/>
  <c r="AJ50" i="8"/>
  <c r="I63" i="8"/>
  <c r="AG72" i="8"/>
  <c r="AD25" i="8"/>
  <c r="AJ26" i="8"/>
  <c r="AC36" i="8"/>
  <c r="H28" i="8"/>
  <c r="AJ29" i="8"/>
  <c r="AJ31" i="8"/>
  <c r="F31" i="8"/>
  <c r="AE47" i="8"/>
  <c r="J47" i="8"/>
  <c r="D47" i="8" s="1"/>
  <c r="C47" i="8" s="1"/>
  <c r="I14" i="24" s="1"/>
  <c r="I44" i="24" s="1"/>
  <c r="AA61" i="8"/>
  <c r="H48" i="8"/>
  <c r="AJ49" i="8"/>
  <c r="F49" i="8"/>
  <c r="F55" i="8"/>
  <c r="AJ55" i="8"/>
  <c r="H56" i="8"/>
  <c r="I57" i="8"/>
  <c r="AA72" i="8"/>
  <c r="AE72" i="8"/>
  <c r="AJ63" i="8"/>
  <c r="F63" i="8"/>
  <c r="AJ64" i="8"/>
  <c r="I64" i="8"/>
  <c r="Y72" i="8"/>
  <c r="F67" i="8"/>
  <c r="AE78" i="8"/>
  <c r="I74" i="8"/>
  <c r="AJ75" i="8"/>
  <c r="F75" i="8"/>
  <c r="F77" i="8"/>
  <c r="AJ77" i="8"/>
  <c r="H79" i="8"/>
  <c r="I79" i="8"/>
  <c r="H81" i="8"/>
  <c r="F82" i="8"/>
  <c r="F83" i="8"/>
  <c r="H86" i="8"/>
  <c r="Y106" i="8"/>
  <c r="AJ90" i="8"/>
  <c r="AC106" i="8"/>
  <c r="H96" i="8"/>
  <c r="I96" i="8"/>
  <c r="AJ98" i="8"/>
  <c r="F98" i="8"/>
  <c r="AJ99" i="8"/>
  <c r="I100" i="8"/>
  <c r="H100" i="8"/>
  <c r="AJ101" i="8"/>
  <c r="AJ102" i="8"/>
  <c r="F108" i="8"/>
  <c r="AJ108" i="8"/>
  <c r="H109" i="8"/>
  <c r="I111" i="8"/>
  <c r="F112" i="8"/>
  <c r="I113" i="8"/>
  <c r="AJ115" i="8"/>
  <c r="F115" i="8"/>
  <c r="F116" i="8"/>
  <c r="H117" i="8"/>
  <c r="I117" i="8"/>
  <c r="AJ120" i="8"/>
  <c r="F120" i="8"/>
  <c r="AF133" i="8"/>
  <c r="F121" i="8"/>
  <c r="I122" i="8"/>
  <c r="F126" i="8"/>
  <c r="I126" i="8"/>
  <c r="AJ127" i="8"/>
  <c r="AJ128" i="8"/>
  <c r="I128" i="8"/>
  <c r="AJ130" i="8"/>
  <c r="I130" i="8"/>
  <c r="AJ132" i="8"/>
  <c r="H132" i="8"/>
  <c r="AA138" i="8"/>
  <c r="AJ135" i="8"/>
  <c r="F135" i="8"/>
  <c r="AB146" i="8"/>
  <c r="Y146" i="8"/>
  <c r="H102" i="8"/>
  <c r="I102" i="8"/>
  <c r="AD119" i="8"/>
  <c r="AJ110" i="8"/>
  <c r="F110" i="8"/>
  <c r="H121" i="8"/>
  <c r="X138" i="8"/>
  <c r="F134" i="8"/>
  <c r="F138" i="8" s="1"/>
  <c r="I31" i="8"/>
  <c r="I92" i="8"/>
  <c r="AJ83" i="8"/>
  <c r="AD89" i="8"/>
  <c r="I27" i="8"/>
  <c r="I115" i="8"/>
  <c r="H103" i="8"/>
  <c r="AJ67" i="8"/>
  <c r="I28" i="8"/>
  <c r="H129" i="8"/>
  <c r="F26" i="8"/>
  <c r="X119" i="8"/>
  <c r="F101" i="8"/>
  <c r="F114" i="8"/>
  <c r="F27" i="8"/>
  <c r="AJ12" i="8"/>
  <c r="X25" i="8"/>
  <c r="AF25" i="8"/>
  <c r="AC25" i="8"/>
  <c r="AG61" i="8"/>
  <c r="AC78" i="8"/>
  <c r="AG78" i="8"/>
  <c r="AJ82" i="8"/>
  <c r="H83" i="8"/>
  <c r="AJ91" i="8"/>
  <c r="AJ92" i="8"/>
  <c r="F97" i="8"/>
  <c r="F105" i="8"/>
  <c r="W90" i="7"/>
  <c r="L106" i="7"/>
  <c r="M106" i="7"/>
  <c r="W93" i="7"/>
  <c r="W97" i="7"/>
  <c r="W98" i="7"/>
  <c r="W101" i="7"/>
  <c r="W102" i="7"/>
  <c r="W132" i="7"/>
  <c r="W141" i="7"/>
  <c r="F141" i="7"/>
  <c r="F90" i="7"/>
  <c r="F92" i="7"/>
  <c r="I98" i="7"/>
  <c r="H99" i="7"/>
  <c r="F100" i="7"/>
  <c r="F101" i="7"/>
  <c r="F102" i="7"/>
  <c r="I103" i="7"/>
  <c r="I104" i="7"/>
  <c r="F110" i="7"/>
  <c r="I111" i="7"/>
  <c r="I113" i="7"/>
  <c r="I115" i="7"/>
  <c r="F116" i="7"/>
  <c r="F120" i="7"/>
  <c r="I121" i="7"/>
  <c r="F123" i="7"/>
  <c r="H128" i="7"/>
  <c r="H135" i="7"/>
  <c r="F144" i="7"/>
  <c r="F112" i="7"/>
  <c r="N25" i="7"/>
  <c r="W13" i="7"/>
  <c r="S25" i="7"/>
  <c r="W14" i="7"/>
  <c r="W22" i="7"/>
  <c r="W23" i="7"/>
  <c r="I24" i="7"/>
  <c r="F31" i="7"/>
  <c r="W31" i="7"/>
  <c r="W32" i="7"/>
  <c r="Q47" i="7"/>
  <c r="I38" i="7"/>
  <c r="H42" i="7"/>
  <c r="I42" i="7"/>
  <c r="F43" i="7"/>
  <c r="W45" i="7"/>
  <c r="W50" i="7"/>
  <c r="W58" i="7"/>
  <c r="W62" i="7"/>
  <c r="F67" i="7"/>
  <c r="W69" i="7"/>
  <c r="W74" i="7"/>
  <c r="H79" i="7"/>
  <c r="U89" i="7"/>
  <c r="W82" i="7"/>
  <c r="W91" i="7"/>
  <c r="K106" i="7"/>
  <c r="W139" i="7"/>
  <c r="L146" i="7"/>
  <c r="F125" i="7"/>
  <c r="W99" i="7"/>
  <c r="F20" i="7"/>
  <c r="W20" i="7"/>
  <c r="W24" i="7"/>
  <c r="F24" i="7"/>
  <c r="W26" i="7"/>
  <c r="L36" i="7"/>
  <c r="I43" i="7"/>
  <c r="W46" i="7"/>
  <c r="F46" i="7"/>
  <c r="R72" i="7"/>
  <c r="H62" i="7"/>
  <c r="I69" i="7"/>
  <c r="H77" i="7"/>
  <c r="K89" i="7"/>
  <c r="O89" i="7"/>
  <c r="S89" i="7"/>
  <c r="Q138" i="7"/>
  <c r="U138" i="7"/>
  <c r="F15" i="7"/>
  <c r="H17" i="7"/>
  <c r="F29" i="7"/>
  <c r="H93" i="7"/>
  <c r="F95" i="7"/>
  <c r="H97" i="7"/>
  <c r="H101" i="7"/>
  <c r="F103" i="7"/>
  <c r="H111" i="7"/>
  <c r="H123" i="7"/>
  <c r="F128" i="7"/>
  <c r="H131" i="7"/>
  <c r="U25" i="7"/>
  <c r="AJ12" i="7"/>
  <c r="F12" i="7"/>
  <c r="X25" i="7"/>
  <c r="AJ14" i="7"/>
  <c r="F14" i="7"/>
  <c r="H15" i="7"/>
  <c r="I15" i="7"/>
  <c r="F17" i="7"/>
  <c r="AJ17" i="7"/>
  <c r="I22" i="7"/>
  <c r="H22" i="7"/>
  <c r="I26" i="7"/>
  <c r="AF36" i="7"/>
  <c r="F28" i="7"/>
  <c r="AJ28" i="7"/>
  <c r="H29" i="7"/>
  <c r="F33" i="7"/>
  <c r="AJ33" i="7"/>
  <c r="H35" i="7"/>
  <c r="I35" i="7"/>
  <c r="F55" i="7"/>
  <c r="AJ55" i="7"/>
  <c r="I56" i="7"/>
  <c r="I59" i="7"/>
  <c r="AJ63" i="7"/>
  <c r="F63" i="7"/>
  <c r="AJ73" i="7"/>
  <c r="F73" i="7"/>
  <c r="F78" i="7" s="1"/>
  <c r="I74" i="7"/>
  <c r="H74" i="7"/>
  <c r="X89" i="7"/>
  <c r="AJ79" i="7"/>
  <c r="F79" i="7"/>
  <c r="I79" i="7"/>
  <c r="AJ81" i="7"/>
  <c r="AJ84" i="7"/>
  <c r="F84" i="7"/>
  <c r="I85" i="7"/>
  <c r="H85" i="7"/>
  <c r="H86" i="7"/>
  <c r="I86" i="7"/>
  <c r="F88" i="7"/>
  <c r="AJ88" i="7"/>
  <c r="H90" i="7"/>
  <c r="AD106" i="7"/>
  <c r="I91" i="7"/>
  <c r="AJ93" i="7"/>
  <c r="F93" i="7"/>
  <c r="I94" i="7"/>
  <c r="H94" i="7"/>
  <c r="H102" i="7"/>
  <c r="AJ108" i="7"/>
  <c r="Z119" i="7"/>
  <c r="I108" i="7"/>
  <c r="I114" i="7"/>
  <c r="H114" i="7"/>
  <c r="I122" i="7"/>
  <c r="I130" i="7"/>
  <c r="AD138" i="7"/>
  <c r="H134" i="7"/>
  <c r="H138" i="7" s="1"/>
  <c r="I134" i="7"/>
  <c r="I120" i="7"/>
  <c r="F131" i="7"/>
  <c r="AJ71" i="7"/>
  <c r="I12" i="7"/>
  <c r="Y25" i="7"/>
  <c r="AG25" i="7"/>
  <c r="AH25" i="7"/>
  <c r="Z61" i="7"/>
  <c r="Z72" i="7"/>
  <c r="AH72" i="7"/>
  <c r="AE72" i="7"/>
  <c r="AJ65" i="7"/>
  <c r="AF72" i="7"/>
  <c r="AC89" i="7"/>
  <c r="AH89" i="7"/>
  <c r="AE89" i="7"/>
  <c r="AJ86" i="7"/>
  <c r="AC106" i="7"/>
  <c r="H14" i="7"/>
  <c r="AJ16" i="7"/>
  <c r="F16" i="7"/>
  <c r="I16" i="7"/>
  <c r="F22" i="7"/>
  <c r="AJ22" i="7"/>
  <c r="H23" i="7"/>
  <c r="I23" i="7"/>
  <c r="I28" i="7"/>
  <c r="F48" i="7"/>
  <c r="X61" i="7"/>
  <c r="AF61" i="7"/>
  <c r="I48" i="7"/>
  <c r="H55" i="7"/>
  <c r="I55" i="7"/>
  <c r="AJ59" i="7"/>
  <c r="F59" i="7"/>
  <c r="F62" i="7"/>
  <c r="AJ62" i="7"/>
  <c r="H63" i="7"/>
  <c r="H72" i="7" s="1"/>
  <c r="I63" i="7"/>
  <c r="AD72" i="7"/>
  <c r="I71" i="7"/>
  <c r="AJ74" i="7"/>
  <c r="F74" i="7"/>
  <c r="H75" i="7"/>
  <c r="I75" i="7"/>
  <c r="H81" i="7"/>
  <c r="I81" i="7"/>
  <c r="AJ83" i="7"/>
  <c r="F83" i="7"/>
  <c r="F85" i="7"/>
  <c r="AJ85" i="7"/>
  <c r="I92" i="7"/>
  <c r="AJ94" i="7"/>
  <c r="F94" i="7"/>
  <c r="AJ115" i="7"/>
  <c r="F115" i="7"/>
  <c r="AJ122" i="7"/>
  <c r="F122" i="7"/>
  <c r="I90" i="7"/>
  <c r="I14" i="7"/>
  <c r="H65" i="7"/>
  <c r="AJ87" i="7"/>
  <c r="Y89" i="7"/>
  <c r="AE78" i="7"/>
  <c r="X106" i="7"/>
  <c r="H56" i="7"/>
  <c r="H108" i="7"/>
  <c r="AJ116" i="7"/>
  <c r="H142" i="7"/>
  <c r="I142" i="7"/>
  <c r="I135" i="7"/>
  <c r="Z25" i="7"/>
  <c r="AH36" i="7"/>
  <c r="AC61" i="7"/>
  <c r="AE61" i="7"/>
  <c r="AA78" i="7"/>
  <c r="X78" i="7"/>
  <c r="AJ75" i="7"/>
  <c r="Z89" i="7"/>
  <c r="I84" i="7"/>
  <c r="I88" i="7"/>
  <c r="AJ91" i="7"/>
  <c r="F91" i="7"/>
  <c r="H105" i="7"/>
  <c r="AB119" i="7"/>
  <c r="AJ114" i="7"/>
  <c r="X133" i="7"/>
  <c r="AB133" i="7"/>
  <c r="F135" i="7"/>
  <c r="X138" i="7"/>
  <c r="I140" i="7"/>
  <c r="H140" i="7"/>
  <c r="AA146" i="7"/>
  <c r="I123" i="7"/>
  <c r="I80" i="7"/>
  <c r="AJ144" i="7"/>
  <c r="AJ121" i="7"/>
  <c r="AJ15" i="7"/>
  <c r="AD89" i="7"/>
  <c r="AE138" i="7"/>
  <c r="I13" i="7"/>
  <c r="H13" i="7"/>
  <c r="J25" i="7"/>
  <c r="D25" i="7" s="1"/>
  <c r="AD25" i="7"/>
  <c r="AE25" i="7"/>
  <c r="Y36" i="7"/>
  <c r="Y61" i="7"/>
  <c r="AA61" i="7"/>
  <c r="AJ56" i="7"/>
  <c r="I62" i="7"/>
  <c r="AA72" i="7"/>
  <c r="AB72" i="7"/>
  <c r="I73" i="7"/>
  <c r="AH78" i="7"/>
  <c r="AG89" i="7"/>
  <c r="AJ82" i="7"/>
  <c r="AE106" i="7"/>
  <c r="AJ103" i="7"/>
  <c r="F109" i="7"/>
  <c r="I116" i="7"/>
  <c r="Y133" i="7"/>
  <c r="I101" i="7"/>
  <c r="I49" i="7"/>
  <c r="H49" i="7"/>
  <c r="I17" i="7"/>
  <c r="F56" i="7"/>
  <c r="H84" i="7"/>
  <c r="AD78" i="7"/>
  <c r="F49" i="7"/>
  <c r="AH61" i="7"/>
  <c r="AD62" i="6"/>
  <c r="S61" i="6"/>
  <c r="AD90" i="6"/>
  <c r="R78" i="6"/>
  <c r="AD91" i="6"/>
  <c r="AD111" i="6"/>
  <c r="T61" i="6"/>
  <c r="L36" i="6"/>
  <c r="I36" i="6"/>
  <c r="M36" i="6"/>
  <c r="E61" i="6"/>
  <c r="F133" i="6"/>
  <c r="Q116" i="6"/>
  <c r="M133" i="6"/>
  <c r="F89" i="6"/>
  <c r="F119" i="6"/>
  <c r="N78" i="6"/>
  <c r="M89" i="6"/>
  <c r="Q88" i="6"/>
  <c r="AD26" i="4"/>
  <c r="AD36" i="4" s="1"/>
  <c r="R36" i="4"/>
  <c r="U72" i="4"/>
  <c r="AD121" i="4"/>
  <c r="R72" i="4"/>
  <c r="AD48" i="4"/>
  <c r="AD14" i="4"/>
  <c r="Q143" i="4"/>
  <c r="Q123" i="4"/>
  <c r="Q139" i="4"/>
  <c r="Q141" i="4"/>
  <c r="K36" i="4"/>
  <c r="Q32" i="4"/>
  <c r="G119" i="4"/>
  <c r="K119" i="4"/>
  <c r="H119" i="4"/>
  <c r="Q118" i="4"/>
  <c r="J133" i="4"/>
  <c r="N133" i="4"/>
  <c r="O133" i="4"/>
  <c r="L133" i="4"/>
  <c r="Q131" i="4"/>
  <c r="H146" i="4"/>
  <c r="M146" i="4"/>
  <c r="F146" i="4"/>
  <c r="J146" i="4"/>
  <c r="N146" i="4"/>
  <c r="F119" i="4"/>
  <c r="Q107" i="4"/>
  <c r="E119" i="4"/>
  <c r="Q111" i="4"/>
  <c r="E133" i="4"/>
  <c r="Q120" i="4"/>
  <c r="Q133" i="4" s="1"/>
  <c r="Q134" i="4"/>
  <c r="Q138" i="4" s="1"/>
  <c r="I61" i="4"/>
  <c r="Q54" i="4"/>
  <c r="Q59" i="4"/>
  <c r="Q60" i="4"/>
  <c r="L72" i="4"/>
  <c r="N72" i="4"/>
  <c r="M78" i="4"/>
  <c r="J78" i="4"/>
  <c r="N89" i="4"/>
  <c r="H89" i="4"/>
  <c r="Q85" i="4"/>
  <c r="Q87" i="4"/>
  <c r="Q91" i="4"/>
  <c r="E106" i="4"/>
  <c r="M106" i="4"/>
  <c r="J106" i="4"/>
  <c r="Q94" i="4"/>
  <c r="Q98" i="4"/>
  <c r="Q101" i="4"/>
  <c r="Q102" i="4"/>
  <c r="L25" i="4"/>
  <c r="Q17" i="4"/>
  <c r="O25" i="4"/>
  <c r="L36" i="4"/>
  <c r="Q28" i="4"/>
  <c r="Q30" i="4"/>
  <c r="Q31" i="4"/>
  <c r="J47" i="4"/>
  <c r="Q38" i="4"/>
  <c r="O47" i="4"/>
  <c r="L47" i="4"/>
  <c r="I47" i="4"/>
  <c r="Q42" i="4"/>
  <c r="Q45" i="4"/>
  <c r="Q46" i="4"/>
  <c r="J61" i="4"/>
  <c r="N61" i="4"/>
  <c r="G61" i="4"/>
  <c r="K61" i="4"/>
  <c r="L61" i="4"/>
  <c r="Q51" i="4"/>
  <c r="M61" i="4"/>
  <c r="Q56" i="4"/>
  <c r="Q58" i="4"/>
  <c r="Q63" i="4"/>
  <c r="I72" i="4"/>
  <c r="M72" i="4"/>
  <c r="F78" i="4"/>
  <c r="K78" i="4"/>
  <c r="Q77" i="4"/>
  <c r="J89" i="4"/>
  <c r="O89" i="4"/>
  <c r="L89" i="4"/>
  <c r="I89" i="4"/>
  <c r="Q83" i="4"/>
  <c r="Q86" i="4"/>
  <c r="Q88" i="4"/>
  <c r="K106" i="4"/>
  <c r="O106" i="4"/>
  <c r="L106" i="4"/>
  <c r="I106" i="4"/>
  <c r="F106" i="4"/>
  <c r="Q95" i="4"/>
  <c r="Q97" i="4"/>
  <c r="Q99" i="4"/>
  <c r="Q100" i="4"/>
  <c r="Q103" i="4"/>
  <c r="H106" i="4"/>
  <c r="Q18" i="4"/>
  <c r="K25" i="4"/>
  <c r="H36" i="4"/>
  <c r="J36" i="4"/>
  <c r="Q29" i="4"/>
  <c r="O36" i="4"/>
  <c r="F47" i="4"/>
  <c r="N47" i="4"/>
  <c r="K47" i="4"/>
  <c r="M47" i="4"/>
  <c r="Q43" i="4"/>
  <c r="E47" i="3"/>
  <c r="F78" i="3"/>
  <c r="Q103" i="3"/>
  <c r="M138" i="3"/>
  <c r="K138" i="3"/>
  <c r="O138" i="3"/>
  <c r="E146" i="3"/>
  <c r="I146" i="3"/>
  <c r="Q140" i="3"/>
  <c r="J146" i="3"/>
  <c r="G146" i="3"/>
  <c r="O146" i="3"/>
  <c r="Q142" i="3"/>
  <c r="Q144" i="3"/>
  <c r="Q145" i="3"/>
  <c r="L119" i="3"/>
  <c r="Q113" i="3"/>
  <c r="Q117" i="3"/>
  <c r="Q118" i="3"/>
  <c r="E133" i="3"/>
  <c r="Q122" i="3"/>
  <c r="Q107" i="3"/>
  <c r="E25" i="3"/>
  <c r="Q109" i="3"/>
  <c r="E72" i="3"/>
  <c r="Q126" i="3"/>
  <c r="Q128" i="3"/>
  <c r="AS25" i="2"/>
  <c r="W13" i="2"/>
  <c r="AY23" i="2"/>
  <c r="AY29" i="2"/>
  <c r="T62" i="2"/>
  <c r="AT36" i="2"/>
  <c r="V50" i="2"/>
  <c r="AY73" i="2"/>
  <c r="AN78" i="2"/>
  <c r="T74" i="2"/>
  <c r="AM89" i="2"/>
  <c r="W37" i="2"/>
  <c r="W49" i="2"/>
  <c r="W64" i="2"/>
  <c r="V134" i="2"/>
  <c r="V92" i="2"/>
  <c r="AT25" i="2"/>
  <c r="AO146" i="2"/>
  <c r="AN36" i="2"/>
  <c r="AS146" i="2"/>
  <c r="T121" i="2"/>
  <c r="AM133" i="2"/>
  <c r="W27" i="2"/>
  <c r="V122" i="2"/>
  <c r="AM25" i="2"/>
  <c r="AP36" i="2"/>
  <c r="AY93" i="2"/>
  <c r="AY99" i="2"/>
  <c r="V67" i="2"/>
  <c r="V132" i="2"/>
  <c r="W88" i="2"/>
  <c r="T97" i="2"/>
  <c r="V123" i="2"/>
  <c r="AA146" i="2"/>
  <c r="W58" i="2"/>
  <c r="T48" i="2"/>
  <c r="X78" i="2"/>
  <c r="R78" i="2" s="1"/>
  <c r="AG146" i="2"/>
  <c r="W17" i="2"/>
  <c r="W139" i="2"/>
  <c r="AG36" i="2"/>
  <c r="AH47" i="2"/>
  <c r="T43" i="2"/>
  <c r="V26" i="2"/>
  <c r="AH36" i="2"/>
  <c r="T28" i="2"/>
  <c r="AL31" i="2"/>
  <c r="AL32" i="2"/>
  <c r="AL38" i="2"/>
  <c r="T41" i="2"/>
  <c r="T53" i="2"/>
  <c r="T59" i="2"/>
  <c r="AL67" i="2"/>
  <c r="W70" i="2"/>
  <c r="AL71" i="2"/>
  <c r="AD89" i="2"/>
  <c r="T85" i="2"/>
  <c r="V88" i="2"/>
  <c r="AL94" i="2"/>
  <c r="AL99" i="2"/>
  <c r="W112" i="2"/>
  <c r="AL113" i="2"/>
  <c r="AI138" i="2"/>
  <c r="AC138" i="2"/>
  <c r="Q12" i="2"/>
  <c r="G25" i="2"/>
  <c r="E47" i="2"/>
  <c r="F61" i="2"/>
  <c r="Q49" i="2"/>
  <c r="O61" i="2"/>
  <c r="Q56" i="2"/>
  <c r="Q58" i="2"/>
  <c r="M72" i="2"/>
  <c r="Q112" i="2"/>
  <c r="Q117" i="2"/>
  <c r="F133" i="2"/>
  <c r="K133" i="2"/>
  <c r="Q130" i="2"/>
  <c r="M138" i="2"/>
  <c r="G61" i="2"/>
  <c r="E25" i="2"/>
  <c r="Q103" i="2"/>
  <c r="Q104" i="2"/>
  <c r="M119" i="2"/>
  <c r="N119" i="2"/>
  <c r="Q110" i="2"/>
  <c r="Q129" i="2"/>
  <c r="Q107" i="2"/>
  <c r="I25" i="2"/>
  <c r="N36" i="2"/>
  <c r="Q57" i="2"/>
  <c r="Q63" i="2"/>
  <c r="L72" i="2"/>
  <c r="E78" i="2"/>
  <c r="Q115" i="2"/>
  <c r="E133" i="2"/>
  <c r="G133" i="2"/>
  <c r="I138" i="2"/>
  <c r="F138" i="2"/>
  <c r="Q136" i="2"/>
  <c r="N138" i="2"/>
  <c r="Q101" i="2"/>
  <c r="Q102" i="2"/>
  <c r="V117" i="1"/>
  <c r="V127" i="1"/>
  <c r="AY31" i="1"/>
  <c r="AY32" i="1"/>
  <c r="T20" i="1"/>
  <c r="T111" i="1"/>
  <c r="T124" i="1"/>
  <c r="W144" i="1"/>
  <c r="AL108" i="1"/>
  <c r="AO146" i="1"/>
  <c r="AY140" i="1"/>
  <c r="AP146" i="1"/>
  <c r="AM146" i="1"/>
  <c r="V113" i="1"/>
  <c r="V12" i="1"/>
  <c r="V114" i="1"/>
  <c r="AY117" i="1"/>
  <c r="V108" i="1"/>
  <c r="T39" i="1"/>
  <c r="AI61" i="1"/>
  <c r="AI138" i="1"/>
  <c r="AJ47" i="1"/>
  <c r="AJ61" i="1"/>
  <c r="V105" i="1"/>
  <c r="AA72" i="1"/>
  <c r="T92" i="1"/>
  <c r="AL125" i="1"/>
  <c r="AH119" i="1"/>
  <c r="AL113" i="1"/>
  <c r="V129" i="1"/>
  <c r="AG138" i="1"/>
  <c r="AC146" i="1"/>
  <c r="Z146" i="1"/>
  <c r="AH146" i="1"/>
  <c r="Q66" i="1"/>
  <c r="J119" i="1"/>
  <c r="N133" i="1"/>
  <c r="Q123" i="1"/>
  <c r="K138" i="1"/>
  <c r="O138" i="1"/>
  <c r="F146" i="1"/>
  <c r="K146" i="1"/>
  <c r="Q143" i="1"/>
  <c r="M138" i="1"/>
  <c r="G89" i="22"/>
  <c r="Q92" i="22"/>
  <c r="Q48" i="22"/>
  <c r="Q39" i="22"/>
  <c r="F133" i="22"/>
  <c r="Q62" i="22"/>
  <c r="Q122" i="22"/>
  <c r="L47" i="22"/>
  <c r="Q110" i="22"/>
  <c r="E36" i="22"/>
  <c r="I36" i="22"/>
  <c r="T15" i="1"/>
  <c r="AL32" i="1"/>
  <c r="T42" i="1"/>
  <c r="V81" i="1"/>
  <c r="F138" i="3"/>
  <c r="Q135" i="3"/>
  <c r="N25" i="4"/>
  <c r="Q13" i="4"/>
  <c r="H72" i="4"/>
  <c r="Q62" i="4"/>
  <c r="Q74" i="4"/>
  <c r="N78" i="4"/>
  <c r="Q80" i="4"/>
  <c r="Q50" i="5"/>
  <c r="F61" i="5"/>
  <c r="G89" i="5"/>
  <c r="Q82" i="5"/>
  <c r="Q91" i="5"/>
  <c r="G106" i="5"/>
  <c r="F119" i="5"/>
  <c r="Q107" i="5"/>
  <c r="Q120" i="5"/>
  <c r="H133" i="5"/>
  <c r="E72" i="4"/>
  <c r="F89" i="5"/>
  <c r="G138" i="1"/>
  <c r="L146" i="1"/>
  <c r="V31" i="1"/>
  <c r="AL46" i="1"/>
  <c r="Q23" i="4"/>
  <c r="Q20" i="4"/>
  <c r="Q27" i="4"/>
  <c r="Q33" i="4"/>
  <c r="Q41" i="4"/>
  <c r="E47" i="4"/>
  <c r="Q68" i="4"/>
  <c r="E78" i="4"/>
  <c r="G78" i="4"/>
  <c r="Q75" i="4"/>
  <c r="Q79" i="4"/>
  <c r="F89" i="4"/>
  <c r="E89" i="4"/>
  <c r="Q82" i="4"/>
  <c r="G106" i="4"/>
  <c r="Q90" i="4"/>
  <c r="Q67" i="5"/>
  <c r="Q75" i="5"/>
  <c r="Q79" i="5"/>
  <c r="E89" i="5"/>
  <c r="Q88" i="5"/>
  <c r="Q92" i="5"/>
  <c r="Q106" i="5" s="1"/>
  <c r="D106" i="5" s="1"/>
  <c r="C106" i="5" s="1"/>
  <c r="F19" i="24" s="1"/>
  <c r="F49" i="24" s="1"/>
  <c r="H106" i="5"/>
  <c r="Q96" i="5"/>
  <c r="G119" i="5"/>
  <c r="Q108" i="5"/>
  <c r="Q109" i="5"/>
  <c r="Q110" i="5"/>
  <c r="E119" i="5"/>
  <c r="Q112" i="5"/>
  <c r="V88" i="1"/>
  <c r="AF25" i="1"/>
  <c r="Q93" i="4"/>
  <c r="H61" i="5"/>
  <c r="F133" i="5"/>
  <c r="Q115" i="1"/>
  <c r="AF72" i="1"/>
  <c r="W20" i="1"/>
  <c r="AL13" i="1"/>
  <c r="T28" i="1"/>
  <c r="Q137" i="5"/>
  <c r="Q49" i="4"/>
  <c r="Q51" i="5"/>
  <c r="Q37" i="4"/>
  <c r="F36" i="4"/>
  <c r="Q90" i="5"/>
  <c r="V24" i="1"/>
  <c r="T33" i="1"/>
  <c r="Q22" i="4"/>
  <c r="H47" i="4"/>
  <c r="Q39" i="4"/>
  <c r="Q50" i="4"/>
  <c r="H61" i="4"/>
  <c r="Q53" i="4"/>
  <c r="E61" i="4"/>
  <c r="G78" i="5"/>
  <c r="Q76" i="5"/>
  <c r="Q126" i="5"/>
  <c r="G146" i="5"/>
  <c r="Q139" i="5"/>
  <c r="E146" i="5"/>
  <c r="Q141" i="5"/>
  <c r="Q26" i="6"/>
  <c r="F36" i="6"/>
  <c r="G36" i="6"/>
  <c r="Q27" i="6"/>
  <c r="Q29" i="6"/>
  <c r="E36" i="6"/>
  <c r="G47" i="6"/>
  <c r="Q38" i="6"/>
  <c r="AL15" i="1"/>
  <c r="T46" i="1"/>
  <c r="G36" i="4"/>
  <c r="G133" i="5"/>
  <c r="E72" i="5"/>
  <c r="Q76" i="4"/>
  <c r="Q66" i="4"/>
  <c r="Q141" i="3"/>
  <c r="Q134" i="5"/>
  <c r="Q138" i="5" s="1"/>
  <c r="D138" i="5" s="1"/>
  <c r="C138" i="5" s="1"/>
  <c r="F22" i="24" s="1"/>
  <c r="F52" i="24" s="1"/>
  <c r="G47" i="4"/>
  <c r="Q62" i="5"/>
  <c r="Q37" i="6"/>
  <c r="N138" i="1"/>
  <c r="I36" i="2"/>
  <c r="AL14" i="2"/>
  <c r="AL13" i="2"/>
  <c r="Z36" i="2"/>
  <c r="AL73" i="2"/>
  <c r="T83" i="2"/>
  <c r="AH106" i="2"/>
  <c r="AL131" i="2"/>
  <c r="T131" i="2"/>
  <c r="AY135" i="1"/>
  <c r="AU146" i="1"/>
  <c r="Q27" i="2"/>
  <c r="L36" i="2"/>
  <c r="Q33" i="2"/>
  <c r="M36" i="2"/>
  <c r="Q43" i="2"/>
  <c r="Q64" i="2"/>
  <c r="Q65" i="2"/>
  <c r="Q68" i="2"/>
  <c r="H72" i="2"/>
  <c r="W77" i="1"/>
  <c r="H61" i="2"/>
  <c r="V134" i="1"/>
  <c r="Q62" i="1"/>
  <c r="Q103" i="1"/>
  <c r="J138" i="1"/>
  <c r="AD47" i="1"/>
  <c r="AG47" i="1"/>
  <c r="T43" i="1"/>
  <c r="T54" i="1"/>
  <c r="V59" i="1"/>
  <c r="AL66" i="1"/>
  <c r="AH78" i="1"/>
  <c r="AL79" i="1"/>
  <c r="AF89" i="1"/>
  <c r="AL86" i="1"/>
  <c r="W91" i="1"/>
  <c r="K138" i="2"/>
  <c r="T18" i="2"/>
  <c r="T15" i="2"/>
  <c r="AL34" i="2"/>
  <c r="AB47" i="2"/>
  <c r="T38" i="2"/>
  <c r="W41" i="2"/>
  <c r="AL46" i="2"/>
  <c r="AL63" i="2"/>
  <c r="T64" i="2"/>
  <c r="AF72" i="2"/>
  <c r="Z72" i="2"/>
  <c r="T66" i="2"/>
  <c r="T67" i="2"/>
  <c r="T68" i="2"/>
  <c r="AL69" i="2"/>
  <c r="AL70" i="2"/>
  <c r="W73" i="2"/>
  <c r="Z89" i="2"/>
  <c r="V109" i="2"/>
  <c r="AF119" i="1"/>
  <c r="AE119" i="1"/>
  <c r="AE133" i="1"/>
  <c r="AL130" i="1"/>
  <c r="AP36" i="1"/>
  <c r="AY56" i="1"/>
  <c r="W57" i="1"/>
  <c r="AT146" i="1"/>
  <c r="N25" i="2"/>
  <c r="F25" i="2"/>
  <c r="Q37" i="2"/>
  <c r="G47" i="2"/>
  <c r="K47" i="2"/>
  <c r="L47" i="2"/>
  <c r="Q44" i="2"/>
  <c r="Q48" i="2"/>
  <c r="Q70" i="2"/>
  <c r="Q85" i="2"/>
  <c r="Q87" i="2"/>
  <c r="Q88" i="2"/>
  <c r="Q90" i="2"/>
  <c r="G106" i="2"/>
  <c r="H106" i="2"/>
  <c r="Q93" i="2"/>
  <c r="Q94" i="2"/>
  <c r="H119" i="2"/>
  <c r="Q113" i="2"/>
  <c r="O133" i="2"/>
  <c r="J133" i="2"/>
  <c r="AL124" i="2"/>
  <c r="W124" i="2"/>
  <c r="W127" i="2"/>
  <c r="T128" i="2"/>
  <c r="W128" i="2"/>
  <c r="T129" i="2"/>
  <c r="AL130" i="2"/>
  <c r="V130" i="2"/>
  <c r="AY14" i="2"/>
  <c r="AV36" i="2"/>
  <c r="AY30" i="2"/>
  <c r="V31" i="2"/>
  <c r="AY33" i="2"/>
  <c r="AY64" i="2"/>
  <c r="AY116" i="2"/>
  <c r="AY117" i="2"/>
  <c r="AP133" i="2"/>
  <c r="AT133" i="2"/>
  <c r="AN133" i="2"/>
  <c r="AO133" i="2"/>
  <c r="AS133" i="2"/>
  <c r="AY126" i="2"/>
  <c r="T127" i="2"/>
  <c r="AY131" i="2"/>
  <c r="Q105" i="3"/>
  <c r="H119" i="3"/>
  <c r="Q116" i="3"/>
  <c r="Q123" i="3"/>
  <c r="Q125" i="3"/>
  <c r="G119" i="1"/>
  <c r="O119" i="1"/>
  <c r="E133" i="1"/>
  <c r="Q125" i="1"/>
  <c r="Q129" i="1"/>
  <c r="Q136" i="1"/>
  <c r="Q139" i="1"/>
  <c r="T87" i="1"/>
  <c r="AD106" i="1"/>
  <c r="W97" i="1"/>
  <c r="AL109" i="1"/>
  <c r="AL115" i="1"/>
  <c r="T116" i="1"/>
  <c r="V144" i="1"/>
  <c r="AI47" i="1"/>
  <c r="AJ78" i="1"/>
  <c r="AS138" i="1"/>
  <c r="Q128" i="2"/>
  <c r="V144" i="2"/>
  <c r="AV25" i="1"/>
  <c r="T57" i="1"/>
  <c r="AP78" i="1"/>
  <c r="AN119" i="1"/>
  <c r="Q29" i="2"/>
  <c r="Q30" i="2"/>
  <c r="Q83" i="2"/>
  <c r="O138" i="2"/>
  <c r="AJ36" i="2"/>
  <c r="V28" i="2"/>
  <c r="W32" i="2"/>
  <c r="T33" i="2"/>
  <c r="T34" i="2"/>
  <c r="AL51" i="2"/>
  <c r="T52" i="2"/>
  <c r="T54" i="2"/>
  <c r="T55" i="2"/>
  <c r="AL56" i="2"/>
  <c r="AL58" i="2"/>
  <c r="AB72" i="2"/>
  <c r="AG78" i="2"/>
  <c r="AL74" i="2"/>
  <c r="AP72" i="2"/>
  <c r="AT72" i="2"/>
  <c r="T63" i="2"/>
  <c r="AY82" i="2"/>
  <c r="Q45" i="5"/>
  <c r="G78" i="1"/>
  <c r="K78" i="1"/>
  <c r="Q132" i="1"/>
  <c r="T31" i="1"/>
  <c r="V93" i="1"/>
  <c r="AI78" i="1"/>
  <c r="AI133" i="1"/>
  <c r="AQ138" i="1"/>
  <c r="AV146" i="1"/>
  <c r="AW146" i="1"/>
  <c r="Q80" i="2"/>
  <c r="L89" i="2"/>
  <c r="E89" i="2"/>
  <c r="F89" i="2"/>
  <c r="Q126" i="2"/>
  <c r="Q137" i="2"/>
  <c r="Q139" i="2"/>
  <c r="H146" i="2"/>
  <c r="L146" i="2"/>
  <c r="Q141" i="2"/>
  <c r="J146" i="2"/>
  <c r="T24" i="2"/>
  <c r="T20" i="2"/>
  <c r="T17" i="2"/>
  <c r="T16" i="2"/>
  <c r="V15" i="2"/>
  <c r="AJ47" i="2"/>
  <c r="AL39" i="2"/>
  <c r="AD47" i="2"/>
  <c r="AL42" i="2"/>
  <c r="AI47" i="2"/>
  <c r="AL135" i="2"/>
  <c r="AY12" i="2"/>
  <c r="AR25" i="2"/>
  <c r="AV25" i="2"/>
  <c r="AY13" i="2"/>
  <c r="AW25" i="2"/>
  <c r="AY16" i="2"/>
  <c r="AP25" i="2"/>
  <c r="AU36" i="2"/>
  <c r="AY27" i="2"/>
  <c r="AY35" i="2"/>
  <c r="AY68" i="2"/>
  <c r="AY85" i="2"/>
  <c r="AY135" i="2"/>
  <c r="T137" i="2"/>
  <c r="AW138" i="2"/>
  <c r="T142" i="2"/>
  <c r="H25" i="3"/>
  <c r="I25" i="3"/>
  <c r="Q15" i="3"/>
  <c r="J25" i="3"/>
  <c r="N25" i="3"/>
  <c r="Q16" i="3"/>
  <c r="K25" i="3"/>
  <c r="Q19" i="3"/>
  <c r="Q21" i="3"/>
  <c r="Q22" i="3"/>
  <c r="Q26" i="3"/>
  <c r="M36" i="3"/>
  <c r="J36" i="3"/>
  <c r="E36" i="3"/>
  <c r="Q33" i="3"/>
  <c r="N47" i="3"/>
  <c r="G47" i="3"/>
  <c r="K47" i="3"/>
  <c r="O47" i="3"/>
  <c r="H47" i="3"/>
  <c r="L47" i="3"/>
  <c r="Q40" i="3"/>
  <c r="Q41" i="3"/>
  <c r="Q46" i="3"/>
  <c r="Q48" i="3"/>
  <c r="L61" i="3"/>
  <c r="Q50" i="3"/>
  <c r="G61" i="3"/>
  <c r="O61" i="3"/>
  <c r="Q52" i="3"/>
  <c r="Q53" i="3"/>
  <c r="Q54" i="3"/>
  <c r="L72" i="3"/>
  <c r="Q70" i="3"/>
  <c r="F72" i="3"/>
  <c r="G78" i="3"/>
  <c r="H89" i="3"/>
  <c r="L89" i="3"/>
  <c r="E89" i="3"/>
  <c r="Q81" i="3"/>
  <c r="J89" i="3"/>
  <c r="K89" i="3"/>
  <c r="Q88" i="3"/>
  <c r="Q90" i="3"/>
  <c r="J106" i="3"/>
  <c r="N106" i="3"/>
  <c r="K106" i="3"/>
  <c r="O106" i="3"/>
  <c r="Q93" i="3"/>
  <c r="Q136" i="3"/>
  <c r="J138" i="3"/>
  <c r="Q67" i="4"/>
  <c r="N106" i="4"/>
  <c r="Q19" i="5"/>
  <c r="W25" i="6"/>
  <c r="X25" i="6"/>
  <c r="U25" i="6"/>
  <c r="AB36" i="6"/>
  <c r="Q132" i="3"/>
  <c r="G138" i="3"/>
  <c r="N138" i="3"/>
  <c r="H138" i="3"/>
  <c r="L138" i="3"/>
  <c r="N146" i="3"/>
  <c r="H146" i="3"/>
  <c r="L146" i="3"/>
  <c r="M146" i="3"/>
  <c r="I25" i="4"/>
  <c r="M25" i="4"/>
  <c r="M36" i="4"/>
  <c r="Q96" i="4"/>
  <c r="O119" i="8"/>
  <c r="Y133" i="13"/>
  <c r="AD61" i="2"/>
  <c r="AL49" i="2"/>
  <c r="AP61" i="2"/>
  <c r="AY49" i="2"/>
  <c r="AU61" i="2"/>
  <c r="T50" i="2"/>
  <c r="AR61" i="2"/>
  <c r="AS61" i="2"/>
  <c r="AW61" i="2"/>
  <c r="AY55" i="2"/>
  <c r="T57" i="2"/>
  <c r="V62" i="2"/>
  <c r="AN72" i="2"/>
  <c r="AV72" i="2"/>
  <c r="AO72" i="2"/>
  <c r="AR78" i="2"/>
  <c r="AY79" i="2"/>
  <c r="AQ89" i="2"/>
  <c r="AR89" i="2"/>
  <c r="AV89" i="2"/>
  <c r="AY83" i="2"/>
  <c r="AS89" i="2"/>
  <c r="AW89" i="2"/>
  <c r="AY86" i="2"/>
  <c r="AY87" i="2"/>
  <c r="AP106" i="2"/>
  <c r="AT106" i="2"/>
  <c r="AY91" i="2"/>
  <c r="AU106" i="2"/>
  <c r="T92" i="2"/>
  <c r="AR106" i="2"/>
  <c r="V93" i="2"/>
  <c r="V94" i="2"/>
  <c r="AY96" i="2"/>
  <c r="V98" i="2"/>
  <c r="AY100" i="2"/>
  <c r="AY101" i="2"/>
  <c r="V102" i="2"/>
  <c r="AT119" i="2"/>
  <c r="Q55" i="3"/>
  <c r="Q68" i="3"/>
  <c r="J78" i="3"/>
  <c r="L78" i="3"/>
  <c r="Q76" i="3"/>
  <c r="Q96" i="3"/>
  <c r="Q99" i="3"/>
  <c r="X25" i="4"/>
  <c r="T78" i="4"/>
  <c r="I36" i="5"/>
  <c r="K47" i="5"/>
  <c r="O47" i="5"/>
  <c r="H47" i="5"/>
  <c r="Q49" i="5"/>
  <c r="O61" i="5"/>
  <c r="Q53" i="5"/>
  <c r="Q64" i="5"/>
  <c r="O72" i="5"/>
  <c r="Q74" i="5"/>
  <c r="Q111" i="6"/>
  <c r="W66" i="8"/>
  <c r="AJ30" i="13"/>
  <c r="AD47" i="13"/>
  <c r="AH133" i="13"/>
  <c r="F61" i="6"/>
  <c r="AA78" i="6"/>
  <c r="T78" i="6"/>
  <c r="X78" i="6"/>
  <c r="Z89" i="6"/>
  <c r="S89" i="6"/>
  <c r="X89" i="6"/>
  <c r="AD105" i="6"/>
  <c r="Z106" i="6"/>
  <c r="W119" i="6"/>
  <c r="AA119" i="6"/>
  <c r="T119" i="6"/>
  <c r="U133" i="6"/>
  <c r="AA133" i="6"/>
  <c r="T61" i="7"/>
  <c r="Q61" i="7"/>
  <c r="U61" i="7"/>
  <c r="F65" i="7"/>
  <c r="W67" i="7"/>
  <c r="M78" i="7"/>
  <c r="O106" i="7"/>
  <c r="Q106" i="7"/>
  <c r="AD61" i="7"/>
  <c r="W28" i="8"/>
  <c r="F38" i="8"/>
  <c r="O47" i="8"/>
  <c r="F80" i="8"/>
  <c r="AJ27" i="8"/>
  <c r="AJ122" i="8"/>
  <c r="AC133" i="8"/>
  <c r="Q43" i="10"/>
  <c r="F17" i="13"/>
  <c r="AJ125" i="13"/>
  <c r="AB78" i="4"/>
  <c r="V78" i="4"/>
  <c r="W78" i="4"/>
  <c r="AD80" i="4"/>
  <c r="Y89" i="4"/>
  <c r="AD81" i="4"/>
  <c r="S89" i="4"/>
  <c r="AD88" i="4"/>
  <c r="AD90" i="4"/>
  <c r="Z106" i="4"/>
  <c r="AA106" i="4"/>
  <c r="AD95" i="4"/>
  <c r="AD101" i="4"/>
  <c r="AD103" i="4"/>
  <c r="AD107" i="4"/>
  <c r="Y119" i="4"/>
  <c r="Z119" i="4"/>
  <c r="AA119" i="4"/>
  <c r="T119" i="4"/>
  <c r="AD112" i="4"/>
  <c r="AD118" i="4"/>
  <c r="AB133" i="4"/>
  <c r="AD123" i="4"/>
  <c r="Q98" i="5"/>
  <c r="N119" i="5"/>
  <c r="Q111" i="5"/>
  <c r="E133" i="5"/>
  <c r="M133" i="5"/>
  <c r="Q128" i="5"/>
  <c r="L138" i="5"/>
  <c r="L25" i="6"/>
  <c r="G25" i="6"/>
  <c r="Q28" i="6"/>
  <c r="J36" i="6"/>
  <c r="Q32" i="6"/>
  <c r="E106" i="6"/>
  <c r="Q143" i="6"/>
  <c r="O25" i="7"/>
  <c r="F13" i="7"/>
  <c r="M47" i="8"/>
  <c r="U61" i="8"/>
  <c r="O72" i="8"/>
  <c r="Y36" i="8"/>
  <c r="F50" i="8"/>
  <c r="AJ145" i="8"/>
  <c r="Q28" i="10"/>
  <c r="Q66" i="10"/>
  <c r="Y36" i="12"/>
  <c r="Y119" i="12"/>
  <c r="AC119" i="12"/>
  <c r="F97" i="13"/>
  <c r="AJ54" i="13"/>
  <c r="AJ82" i="13"/>
  <c r="F98" i="13"/>
  <c r="AJ116" i="13"/>
  <c r="AF133" i="13"/>
  <c r="AJ143" i="13"/>
  <c r="H78" i="6"/>
  <c r="O119" i="7"/>
  <c r="I110" i="7"/>
  <c r="W111" i="7"/>
  <c r="T119" i="7"/>
  <c r="M119" i="7"/>
  <c r="Q119" i="7"/>
  <c r="U119" i="7"/>
  <c r="W113" i="7"/>
  <c r="H113" i="7"/>
  <c r="W114" i="7"/>
  <c r="H116" i="7"/>
  <c r="W117" i="7"/>
  <c r="O133" i="7"/>
  <c r="F121" i="7"/>
  <c r="M133" i="7"/>
  <c r="H122" i="7"/>
  <c r="U133" i="7"/>
  <c r="W123" i="7"/>
  <c r="W128" i="7"/>
  <c r="I128" i="7"/>
  <c r="W129" i="7"/>
  <c r="W130" i="7"/>
  <c r="F132" i="7"/>
  <c r="F134" i="7"/>
  <c r="O146" i="7"/>
  <c r="F140" i="7"/>
  <c r="P146" i="7"/>
  <c r="N146" i="7"/>
  <c r="R146" i="7"/>
  <c r="AC36" i="7"/>
  <c r="Z36" i="7"/>
  <c r="AE36" i="7"/>
  <c r="X36" i="7"/>
  <c r="F30" i="7"/>
  <c r="AJ32" i="7"/>
  <c r="H33" i="7"/>
  <c r="F35" i="7"/>
  <c r="AJ48" i="7"/>
  <c r="AJ90" i="7"/>
  <c r="AH106" i="7"/>
  <c r="AA106" i="7"/>
  <c r="H91" i="7"/>
  <c r="AJ92" i="7"/>
  <c r="AF106" i="7"/>
  <c r="Y106" i="7"/>
  <c r="AG106" i="7"/>
  <c r="Z106" i="7"/>
  <c r="AJ95" i="7"/>
  <c r="I95" i="7"/>
  <c r="F96" i="7"/>
  <c r="I96" i="7"/>
  <c r="I97" i="7"/>
  <c r="AJ98" i="7"/>
  <c r="H98" i="7"/>
  <c r="I99" i="7"/>
  <c r="AJ100" i="7"/>
  <c r="AJ101" i="7"/>
  <c r="AJ102" i="7"/>
  <c r="F104" i="7"/>
  <c r="F105" i="7"/>
  <c r="F108" i="7"/>
  <c r="J119" i="7"/>
  <c r="D119" i="7" s="1"/>
  <c r="C119" i="7" s="1"/>
  <c r="H20" i="24" s="1"/>
  <c r="H50" i="24" s="1"/>
  <c r="I109" i="7"/>
  <c r="AJ110" i="7"/>
  <c r="AF119" i="7"/>
  <c r="Y119" i="7"/>
  <c r="AC119" i="7"/>
  <c r="AG119" i="7"/>
  <c r="AJ113" i="7"/>
  <c r="H120" i="7"/>
  <c r="AF133" i="7"/>
  <c r="AJ123" i="7"/>
  <c r="AG133" i="7"/>
  <c r="AJ127" i="7"/>
  <c r="AJ128" i="7"/>
  <c r="AJ134" i="7"/>
  <c r="AJ139" i="7"/>
  <c r="AF146" i="7"/>
  <c r="AG146" i="7"/>
  <c r="AD146" i="7"/>
  <c r="AH146" i="7"/>
  <c r="AJ143" i="7"/>
  <c r="I144" i="7"/>
  <c r="F12" i="8"/>
  <c r="F29" i="8"/>
  <c r="U36" i="8"/>
  <c r="L61" i="8"/>
  <c r="O61" i="8"/>
  <c r="W59" i="8"/>
  <c r="P72" i="8"/>
  <c r="F84" i="8"/>
  <c r="W139" i="8"/>
  <c r="N146" i="8"/>
  <c r="R146" i="8"/>
  <c r="F141" i="8"/>
  <c r="F142" i="8"/>
  <c r="I144" i="8"/>
  <c r="AJ32" i="8"/>
  <c r="AB133" i="8"/>
  <c r="Q17" i="9"/>
  <c r="I47" i="9"/>
  <c r="Q41" i="9"/>
  <c r="Q57" i="9"/>
  <c r="Q60" i="9"/>
  <c r="Q85" i="9"/>
  <c r="O89" i="9"/>
  <c r="Q22" i="10"/>
  <c r="Q69" i="10"/>
  <c r="F78" i="10"/>
  <c r="N78" i="10"/>
  <c r="Q97" i="10"/>
  <c r="K138" i="10"/>
  <c r="O138" i="10"/>
  <c r="Q135" i="10"/>
  <c r="L146" i="10"/>
  <c r="P36" i="12"/>
  <c r="T78" i="12"/>
  <c r="AJ31" i="13"/>
  <c r="Y47" i="13"/>
  <c r="AH89" i="13"/>
  <c r="H78" i="22"/>
  <c r="L78" i="22"/>
  <c r="Q75" i="22"/>
  <c r="H106" i="22"/>
  <c r="Q105" i="22"/>
  <c r="W86" i="8"/>
  <c r="W129" i="8"/>
  <c r="AJ33" i="8"/>
  <c r="AC61" i="8"/>
  <c r="Z119" i="8"/>
  <c r="AH119" i="8"/>
  <c r="AA119" i="8"/>
  <c r="AJ111" i="8"/>
  <c r="AJ116" i="8"/>
  <c r="Q44" i="9"/>
  <c r="G47" i="9"/>
  <c r="Q53" i="9"/>
  <c r="J89" i="9"/>
  <c r="N89" i="9"/>
  <c r="Q97" i="9"/>
  <c r="N119" i="9"/>
  <c r="F119" i="9"/>
  <c r="N36" i="10"/>
  <c r="Q67" i="10"/>
  <c r="Q93" i="10"/>
  <c r="L138" i="10"/>
  <c r="S106" i="12"/>
  <c r="AB89" i="12"/>
  <c r="AF89" i="12"/>
  <c r="U89" i="13"/>
  <c r="F105" i="13"/>
  <c r="P119" i="13"/>
  <c r="T119" i="13"/>
  <c r="R133" i="13"/>
  <c r="AE61" i="13"/>
  <c r="F113" i="13"/>
  <c r="Q18" i="22"/>
  <c r="Q37" i="22"/>
  <c r="Q86" i="22"/>
  <c r="AJ96" i="8"/>
  <c r="AJ126" i="8"/>
  <c r="AJ140" i="8"/>
  <c r="H25" i="9"/>
  <c r="N25" i="9"/>
  <c r="M47" i="9"/>
  <c r="F47" i="9"/>
  <c r="Q51" i="9"/>
  <c r="M61" i="9"/>
  <c r="F61" i="9"/>
  <c r="Q62" i="9"/>
  <c r="G72" i="9"/>
  <c r="K72" i="9"/>
  <c r="Q76" i="9"/>
  <c r="Q100" i="9"/>
  <c r="Q107" i="9"/>
  <c r="Q119" i="9" s="1"/>
  <c r="D119" i="9" s="1"/>
  <c r="C119" i="9" s="1"/>
  <c r="J20" i="24" s="1"/>
  <c r="J50" i="24" s="1"/>
  <c r="Q117" i="9"/>
  <c r="Q131" i="9"/>
  <c r="M138" i="9"/>
  <c r="N25" i="10"/>
  <c r="O25" i="10"/>
  <c r="Q60" i="10"/>
  <c r="O72" i="10"/>
  <c r="L72" i="10"/>
  <c r="M72" i="10"/>
  <c r="Q96" i="10"/>
  <c r="F146" i="10"/>
  <c r="L72" i="12"/>
  <c r="N72" i="12"/>
  <c r="W86" i="12"/>
  <c r="M146" i="12"/>
  <c r="Y106" i="12"/>
  <c r="AD133" i="12"/>
  <c r="Y25" i="13"/>
  <c r="Q17" i="22"/>
  <c r="O25" i="22"/>
  <c r="Q32" i="22"/>
  <c r="F106" i="22"/>
  <c r="J106" i="22"/>
  <c r="N106" i="22"/>
  <c r="Q93" i="22"/>
  <c r="O133" i="22"/>
  <c r="J133" i="22"/>
  <c r="Q127" i="22"/>
  <c r="AL12" i="1"/>
  <c r="W21" i="1"/>
  <c r="V21" i="1"/>
  <c r="AL19" i="1"/>
  <c r="T19" i="1"/>
  <c r="V17" i="1"/>
  <c r="AG25" i="1"/>
  <c r="V16" i="1"/>
  <c r="AH25" i="1"/>
  <c r="V13" i="1"/>
  <c r="AL27" i="1"/>
  <c r="AG36" i="1"/>
  <c r="W27" i="1"/>
  <c r="W28" i="1"/>
  <c r="T29" i="1"/>
  <c r="AL29" i="1"/>
  <c r="AL30" i="1"/>
  <c r="T30" i="1"/>
  <c r="AB47" i="1"/>
  <c r="T37" i="1"/>
  <c r="AF47" i="1"/>
  <c r="AL38" i="1"/>
  <c r="W24" i="1"/>
  <c r="T18" i="1"/>
  <c r="Q74" i="1"/>
  <c r="H106" i="1"/>
  <c r="Q104" i="1"/>
  <c r="Q113" i="1"/>
  <c r="I119" i="1"/>
  <c r="Q108" i="1"/>
  <c r="W38" i="1"/>
  <c r="W39" i="1"/>
  <c r="T41" i="1"/>
  <c r="Z47" i="1"/>
  <c r="W41" i="1"/>
  <c r="V42" i="1"/>
  <c r="V43" i="1"/>
  <c r="W46" i="1"/>
  <c r="V48" i="1"/>
  <c r="AG61" i="1"/>
  <c r="W52" i="1"/>
  <c r="W56" i="1"/>
  <c r="T58" i="1"/>
  <c r="AB72" i="1"/>
  <c r="V66" i="1"/>
  <c r="T70" i="1"/>
  <c r="V70" i="1"/>
  <c r="Z78" i="1"/>
  <c r="AG78" i="1"/>
  <c r="AL96" i="1"/>
  <c r="T96" i="1"/>
  <c r="T112" i="1"/>
  <c r="AL112" i="1"/>
  <c r="V34" i="2"/>
  <c r="W71" i="2"/>
  <c r="AE119" i="2"/>
  <c r="AT146" i="2"/>
  <c r="V140" i="2"/>
  <c r="Q29" i="3"/>
  <c r="G36" i="3"/>
  <c r="Q143" i="3"/>
  <c r="F146" i="3"/>
  <c r="E25" i="4"/>
  <c r="Q12" i="4"/>
  <c r="Q34" i="4"/>
  <c r="E36" i="4"/>
  <c r="K133" i="7"/>
  <c r="W120" i="7"/>
  <c r="I129" i="7"/>
  <c r="N138" i="7"/>
  <c r="W135" i="7"/>
  <c r="S146" i="7"/>
  <c r="I139" i="7"/>
  <c r="Q146" i="7"/>
  <c r="J146" i="7"/>
  <c r="D146" i="7" s="1"/>
  <c r="C146" i="7" s="1"/>
  <c r="H23" i="24" s="1"/>
  <c r="H53" i="24" s="1"/>
  <c r="AG36" i="7"/>
  <c r="AD36" i="7"/>
  <c r="I27" i="7"/>
  <c r="H27" i="7"/>
  <c r="AA119" i="7"/>
  <c r="AJ109" i="7"/>
  <c r="AJ120" i="7"/>
  <c r="Z133" i="7"/>
  <c r="H121" i="7"/>
  <c r="AE133" i="7"/>
  <c r="H127" i="7"/>
  <c r="I127" i="7"/>
  <c r="F130" i="7"/>
  <c r="AJ130" i="7"/>
  <c r="AA138" i="7"/>
  <c r="AJ135" i="7"/>
  <c r="AJ140" i="7"/>
  <c r="Y146" i="7"/>
  <c r="Z146" i="7"/>
  <c r="AJ142" i="7"/>
  <c r="W42" i="8"/>
  <c r="K47" i="8"/>
  <c r="Q133" i="7"/>
  <c r="AN138" i="2"/>
  <c r="H140" i="8"/>
  <c r="H117" i="7"/>
  <c r="V64" i="2"/>
  <c r="I33" i="7"/>
  <c r="V13" i="2"/>
  <c r="I93" i="7"/>
  <c r="H32" i="7"/>
  <c r="I112" i="7"/>
  <c r="W141" i="8"/>
  <c r="AN106" i="2"/>
  <c r="AP89" i="2"/>
  <c r="AS72" i="2"/>
  <c r="W12" i="8"/>
  <c r="H103" i="7"/>
  <c r="F42" i="8"/>
  <c r="S146" i="8"/>
  <c r="Q135" i="2"/>
  <c r="H89" i="2"/>
  <c r="T142" i="1"/>
  <c r="AG72" i="2"/>
  <c r="AL68" i="2"/>
  <c r="T144" i="1"/>
  <c r="V80" i="1"/>
  <c r="E138" i="1"/>
  <c r="V102" i="1"/>
  <c r="W139" i="1"/>
  <c r="AC119" i="2"/>
  <c r="AB61" i="2"/>
  <c r="G146" i="2"/>
  <c r="AF61" i="2"/>
  <c r="W28" i="2"/>
  <c r="Z138" i="2"/>
  <c r="W101" i="2"/>
  <c r="AL37" i="2"/>
  <c r="AL27" i="2"/>
  <c r="AL85" i="2"/>
  <c r="Z78" i="2"/>
  <c r="T31" i="2"/>
  <c r="V65" i="2"/>
  <c r="AE119" i="7"/>
  <c r="W142" i="7"/>
  <c r="H109" i="7"/>
  <c r="I117" i="7"/>
  <c r="Q31" i="3"/>
  <c r="I125" i="7"/>
  <c r="Q51" i="3"/>
  <c r="AY122" i="2"/>
  <c r="Q139" i="3"/>
  <c r="Q73" i="3"/>
  <c r="L133" i="7"/>
  <c r="AJ27" i="7"/>
  <c r="W134" i="7"/>
  <c r="F113" i="7"/>
  <c r="F142" i="7"/>
  <c r="AE146" i="7"/>
  <c r="F27" i="7"/>
  <c r="F111" i="7"/>
  <c r="F98" i="7"/>
  <c r="AJ26" i="7"/>
  <c r="H95" i="7"/>
  <c r="AJ29" i="7"/>
  <c r="AD133" i="7"/>
  <c r="F114" i="7"/>
  <c r="T146" i="7"/>
  <c r="V29" i="2"/>
  <c r="V71" i="2"/>
  <c r="H141" i="7"/>
  <c r="I143" i="7"/>
  <c r="Q75" i="1"/>
  <c r="Q81" i="1"/>
  <c r="Q91" i="1"/>
  <c r="I138" i="1"/>
  <c r="E146" i="1"/>
  <c r="G146" i="1"/>
  <c r="O146" i="1"/>
  <c r="AL22" i="1"/>
  <c r="W15" i="1"/>
  <c r="AD25" i="1"/>
  <c r="AL14" i="1"/>
  <c r="AB36" i="1"/>
  <c r="AC47" i="1"/>
  <c r="T65" i="1"/>
  <c r="AE78" i="1"/>
  <c r="V76" i="1"/>
  <c r="AC133" i="1"/>
  <c r="AL122" i="1"/>
  <c r="W125" i="1"/>
  <c r="AB146" i="1"/>
  <c r="AF146" i="1"/>
  <c r="O36" i="2"/>
  <c r="AW106" i="2"/>
  <c r="AV138" i="2"/>
  <c r="Q13" i="3"/>
  <c r="K146" i="3"/>
  <c r="Q24" i="4"/>
  <c r="Q21" i="4"/>
  <c r="Q19" i="4"/>
  <c r="J25" i="4"/>
  <c r="Q15" i="4"/>
  <c r="Q14" i="4"/>
  <c r="H25" i="4"/>
  <c r="G25" i="4"/>
  <c r="F61" i="4"/>
  <c r="Q120" i="1"/>
  <c r="O133" i="1"/>
  <c r="N146" i="1"/>
  <c r="Q118" i="2"/>
  <c r="Q121" i="2"/>
  <c r="AE36" i="2"/>
  <c r="T29" i="2"/>
  <c r="AL33" i="2"/>
  <c r="AC47" i="2"/>
  <c r="AF47" i="2"/>
  <c r="V41" i="2"/>
  <c r="AL45" i="2"/>
  <c r="AL90" i="2"/>
  <c r="W135" i="2"/>
  <c r="AY80" i="2"/>
  <c r="AS106" i="2"/>
  <c r="AY105" i="2"/>
  <c r="T105" i="2"/>
  <c r="AS138" i="2"/>
  <c r="Q77" i="3"/>
  <c r="F89" i="3"/>
  <c r="Q82" i="3"/>
  <c r="Q92" i="3"/>
  <c r="Q100" i="3"/>
  <c r="N119" i="3"/>
  <c r="Q115" i="3"/>
  <c r="Q120" i="3"/>
  <c r="M133" i="3"/>
  <c r="F133" i="3"/>
  <c r="N133" i="3"/>
  <c r="Q129" i="3"/>
  <c r="Q130" i="3"/>
  <c r="E138" i="3"/>
  <c r="Q134" i="3"/>
  <c r="AL80" i="1"/>
  <c r="J61" i="1"/>
  <c r="V109" i="1"/>
  <c r="AR119" i="1"/>
  <c r="H36" i="2"/>
  <c r="G36" i="2"/>
  <c r="Q38" i="2"/>
  <c r="F47" i="2"/>
  <c r="Q40" i="2"/>
  <c r="J106" i="2"/>
  <c r="N106" i="2"/>
  <c r="O106" i="2"/>
  <c r="E106" i="2"/>
  <c r="H138" i="2"/>
  <c r="L138" i="2"/>
  <c r="T12" i="2"/>
  <c r="V18" i="2"/>
  <c r="AL16" i="2"/>
  <c r="V14" i="2"/>
  <c r="Z61" i="2"/>
  <c r="AL54" i="2"/>
  <c r="AA72" i="2"/>
  <c r="AL62" i="2"/>
  <c r="W66" i="2"/>
  <c r="AH72" i="2"/>
  <c r="W68" i="2"/>
  <c r="V69" i="2"/>
  <c r="W74" i="2"/>
  <c r="T75" i="2"/>
  <c r="AG89" i="2"/>
  <c r="AG119" i="2"/>
  <c r="Z133" i="2"/>
  <c r="AA133" i="2"/>
  <c r="T132" i="2"/>
  <c r="AL134" i="2"/>
  <c r="AD138" i="2"/>
  <c r="AY22" i="2"/>
  <c r="AY37" i="2"/>
  <c r="AQ78" i="2"/>
  <c r="AU78" i="2"/>
  <c r="O36" i="3"/>
  <c r="Q62" i="3"/>
  <c r="H72" i="3"/>
  <c r="J72" i="3"/>
  <c r="N72" i="3"/>
  <c r="O72" i="3"/>
  <c r="M78" i="3"/>
  <c r="R78" i="4"/>
  <c r="AD76" i="4"/>
  <c r="AD78" i="4" s="1"/>
  <c r="Q137" i="3"/>
  <c r="AD74" i="4"/>
  <c r="Z89" i="4"/>
  <c r="T106" i="4"/>
  <c r="Q30" i="5"/>
  <c r="E36" i="5"/>
  <c r="J72" i="7"/>
  <c r="D72" i="7" s="1"/>
  <c r="C72" i="7" s="1"/>
  <c r="H16" i="24" s="1"/>
  <c r="H46" i="24" s="1"/>
  <c r="T72" i="7"/>
  <c r="F97" i="7"/>
  <c r="I102" i="7"/>
  <c r="J133" i="8"/>
  <c r="D133" i="8" s="1"/>
  <c r="C133" i="8" s="1"/>
  <c r="I21" i="24" s="1"/>
  <c r="I51" i="24" s="1"/>
  <c r="F130" i="8"/>
  <c r="W130" i="8"/>
  <c r="AH89" i="8"/>
  <c r="Q45" i="10"/>
  <c r="G47" i="10"/>
  <c r="H72" i="10"/>
  <c r="AJ89" i="1"/>
  <c r="Q42" i="2"/>
  <c r="J78" i="2"/>
  <c r="AL116" i="2"/>
  <c r="AY51" i="2"/>
  <c r="AY90" i="2"/>
  <c r="Q20" i="3"/>
  <c r="Q27" i="3"/>
  <c r="I36" i="4"/>
  <c r="Q48" i="4"/>
  <c r="W20" i="8"/>
  <c r="N25" i="8"/>
  <c r="F16" i="8"/>
  <c r="AE36" i="8"/>
  <c r="AG138" i="8"/>
  <c r="AJ134" i="8"/>
  <c r="Q25" i="12"/>
  <c r="W19" i="12"/>
  <c r="R146" i="4"/>
  <c r="AD139" i="4"/>
  <c r="AD146" i="4" s="1"/>
  <c r="H25" i="6"/>
  <c r="Q16" i="6"/>
  <c r="W21" i="8"/>
  <c r="F74" i="8"/>
  <c r="K78" i="8"/>
  <c r="AJ15" i="8"/>
  <c r="T146" i="8"/>
  <c r="G72" i="5"/>
  <c r="T106" i="7"/>
  <c r="AA36" i="7"/>
  <c r="AB106" i="7"/>
  <c r="W71" i="8"/>
  <c r="F88" i="8"/>
  <c r="F103" i="8"/>
  <c r="AA25" i="8"/>
  <c r="AG36" i="8"/>
  <c r="AJ68" i="8"/>
  <c r="AJ71" i="8"/>
  <c r="AJ104" i="8"/>
  <c r="AJ109" i="8"/>
  <c r="Q28" i="9"/>
  <c r="J47" i="9"/>
  <c r="Q40" i="9"/>
  <c r="Q49" i="9"/>
  <c r="Q59" i="9"/>
  <c r="Q68" i="9"/>
  <c r="E78" i="9"/>
  <c r="K78" i="9"/>
  <c r="Q94" i="9"/>
  <c r="K138" i="9"/>
  <c r="K36" i="10"/>
  <c r="O36" i="10"/>
  <c r="K47" i="10"/>
  <c r="Q86" i="10"/>
  <c r="Q123" i="10"/>
  <c r="Q99" i="1"/>
  <c r="H119" i="1"/>
  <c r="AL92" i="1"/>
  <c r="AP138" i="1"/>
  <c r="N78" i="2"/>
  <c r="Q125" i="2"/>
  <c r="T14" i="2"/>
  <c r="AQ25" i="2"/>
  <c r="AY17" i="2"/>
  <c r="AO78" i="2"/>
  <c r="AY88" i="2"/>
  <c r="AY114" i="2"/>
  <c r="F25" i="3"/>
  <c r="Q69" i="3"/>
  <c r="H78" i="3"/>
  <c r="AD12" i="4"/>
  <c r="Q57" i="4"/>
  <c r="K89" i="4"/>
  <c r="Z78" i="4"/>
  <c r="Q31" i="5"/>
  <c r="Q118" i="5"/>
  <c r="J133" i="5"/>
  <c r="Q144" i="5"/>
  <c r="E133" i="6"/>
  <c r="I146" i="6"/>
  <c r="Y25" i="6"/>
  <c r="AD32" i="6"/>
  <c r="X47" i="6"/>
  <c r="W56" i="8"/>
  <c r="W82" i="8"/>
  <c r="T106" i="8"/>
  <c r="F102" i="8"/>
  <c r="L138" i="8"/>
  <c r="T138" i="8"/>
  <c r="AE25" i="8"/>
  <c r="AA36" i="8"/>
  <c r="AJ48" i="8"/>
  <c r="AJ93" i="8"/>
  <c r="AC146" i="8"/>
  <c r="K25" i="9"/>
  <c r="K47" i="9"/>
  <c r="O47" i="9"/>
  <c r="Q101" i="9"/>
  <c r="N133" i="9"/>
  <c r="F146" i="9"/>
  <c r="N146" i="9"/>
  <c r="L47" i="10"/>
  <c r="O133" i="10"/>
  <c r="N89" i="12"/>
  <c r="L78" i="4"/>
  <c r="Q87" i="5"/>
  <c r="F78" i="6"/>
  <c r="S36" i="6"/>
  <c r="P25" i="8"/>
  <c r="W24" i="8"/>
  <c r="W14" i="8"/>
  <c r="O36" i="8"/>
  <c r="M61" i="8"/>
  <c r="W61" i="8"/>
  <c r="U78" i="8"/>
  <c r="AJ86" i="8"/>
  <c r="AJ125" i="8"/>
  <c r="Q18" i="9"/>
  <c r="N72" i="9"/>
  <c r="J78" i="9"/>
  <c r="Q140" i="9"/>
  <c r="O47" i="10"/>
  <c r="L119" i="12"/>
  <c r="T119" i="12"/>
  <c r="F12" i="12"/>
  <c r="J36" i="12"/>
  <c r="D36" i="12" s="1"/>
  <c r="C36" i="12" s="1"/>
  <c r="L13" i="24" s="1"/>
  <c r="L43" i="24" s="1"/>
  <c r="F95" i="12"/>
  <c r="T36" i="13"/>
  <c r="P47" i="13"/>
  <c r="O36" i="22"/>
  <c r="O47" i="22"/>
  <c r="O146" i="10"/>
  <c r="T25" i="12"/>
  <c r="AJ92" i="12"/>
  <c r="AG119" i="12"/>
  <c r="W45" i="13"/>
  <c r="L36" i="22"/>
  <c r="Q25" i="8"/>
  <c r="N25" i="12"/>
  <c r="M36" i="12"/>
  <c r="O61" i="12"/>
  <c r="J61" i="12"/>
  <c r="D61" i="12"/>
  <c r="C61" i="12" s="1"/>
  <c r="L15" i="24" s="1"/>
  <c r="L45" i="24" s="1"/>
  <c r="P106" i="12"/>
  <c r="AJ17" i="12"/>
  <c r="AJ111" i="12"/>
  <c r="W20" i="13"/>
  <c r="Z106" i="13"/>
  <c r="AG119" i="13"/>
  <c r="AG133" i="13"/>
  <c r="AJ127" i="13"/>
  <c r="J78" i="22"/>
  <c r="J138" i="12"/>
  <c r="D138" i="12" s="1"/>
  <c r="C138" i="12" s="1"/>
  <c r="L22" i="24" s="1"/>
  <c r="L52" i="24" s="1"/>
  <c r="K133" i="13"/>
  <c r="AA89" i="13"/>
  <c r="AJ111" i="13"/>
  <c r="Q19" i="22"/>
  <c r="J36" i="22"/>
  <c r="Q46" i="22"/>
  <c r="F89" i="22"/>
  <c r="J146" i="12"/>
  <c r="D146" i="12" s="1"/>
  <c r="C146" i="12" s="1"/>
  <c r="L23" i="24" s="1"/>
  <c r="L53" i="24" s="1"/>
  <c r="F115" i="13"/>
  <c r="U133" i="13"/>
  <c r="AJ19" i="13"/>
  <c r="AJ84" i="13"/>
  <c r="AF106" i="13"/>
  <c r="AJ106" i="13" s="1"/>
  <c r="AJ121" i="13"/>
  <c r="AJ130" i="13"/>
  <c r="Q30" i="22"/>
  <c r="Q38" i="22"/>
  <c r="K78" i="22"/>
  <c r="N78" i="22"/>
  <c r="O106" i="22"/>
  <c r="Q121" i="22"/>
  <c r="Q130" i="22"/>
  <c r="G106" i="22"/>
  <c r="Q118" i="22"/>
  <c r="M133" i="22"/>
  <c r="X138" i="2"/>
  <c r="AJ119" i="12"/>
  <c r="J119" i="12"/>
  <c r="D119" i="12"/>
  <c r="C119" i="12" s="1"/>
  <c r="L20" i="24" s="1"/>
  <c r="L50" i="24" s="1"/>
  <c r="J72" i="8"/>
  <c r="D72" i="8" s="1"/>
  <c r="C72" i="8" s="1"/>
  <c r="I16" i="24" s="1"/>
  <c r="I46" i="24" s="1"/>
  <c r="Q79" i="1"/>
  <c r="E89" i="1"/>
  <c r="Q82" i="1"/>
  <c r="Q67" i="1"/>
  <c r="E72" i="1"/>
  <c r="E78" i="1"/>
  <c r="Q111" i="1"/>
  <c r="F119" i="1"/>
  <c r="Q83" i="1"/>
  <c r="L106" i="1"/>
  <c r="I106" i="1"/>
  <c r="J106" i="1"/>
  <c r="G106" i="1"/>
  <c r="K106" i="1"/>
  <c r="L119" i="1"/>
  <c r="E119" i="1"/>
  <c r="J61" i="8"/>
  <c r="D61" i="8" s="1"/>
  <c r="C61" i="8" s="1"/>
  <c r="I15" i="24" s="1"/>
  <c r="I45" i="24" s="1"/>
  <c r="Q72" i="10"/>
  <c r="D72" i="10" s="1"/>
  <c r="C72" i="10" s="1"/>
  <c r="K16" i="24" s="1"/>
  <c r="K46" i="24" s="1"/>
  <c r="AX147" i="1"/>
  <c r="J36" i="1"/>
  <c r="L61" i="1"/>
  <c r="Q117" i="1"/>
  <c r="Q122" i="1"/>
  <c r="Q131" i="1"/>
  <c r="T24" i="1"/>
  <c r="T13" i="1"/>
  <c r="V29" i="1"/>
  <c r="AL31" i="1"/>
  <c r="AL34" i="1"/>
  <c r="AE61" i="1"/>
  <c r="AB89" i="1"/>
  <c r="AL82" i="1"/>
  <c r="F72" i="2"/>
  <c r="T26" i="2"/>
  <c r="AB36" i="2"/>
  <c r="AL26" i="2"/>
  <c r="AF36" i="2"/>
  <c r="W26" i="2"/>
  <c r="AW133" i="2"/>
  <c r="M61" i="1"/>
  <c r="F72" i="1"/>
  <c r="L138" i="1"/>
  <c r="Q135" i="1"/>
  <c r="AL56" i="1"/>
  <c r="AL91" i="1"/>
  <c r="AO89" i="2"/>
  <c r="T84" i="2"/>
  <c r="AY108" i="2"/>
  <c r="R47" i="4"/>
  <c r="AD37" i="4"/>
  <c r="W73" i="7"/>
  <c r="H73" i="7"/>
  <c r="S78" i="7"/>
  <c r="H82" i="7"/>
  <c r="I82" i="7"/>
  <c r="I83" i="7"/>
  <c r="G133" i="1"/>
  <c r="V147" i="7"/>
  <c r="AI147" i="7"/>
  <c r="V147" i="8"/>
  <c r="AI147" i="13"/>
  <c r="H78" i="1"/>
  <c r="L89" i="1"/>
  <c r="W19" i="1"/>
  <c r="AL48" i="1"/>
  <c r="T53" i="1"/>
  <c r="V85" i="1"/>
  <c r="V94" i="1"/>
  <c r="V112" i="1"/>
  <c r="AL114" i="1"/>
  <c r="AI119" i="1"/>
  <c r="AJ36" i="1"/>
  <c r="AJ119" i="1"/>
  <c r="Q39" i="3"/>
  <c r="F47" i="3"/>
  <c r="F61" i="3"/>
  <c r="AG119" i="1"/>
  <c r="V123" i="1"/>
  <c r="AF138" i="2"/>
  <c r="AY56" i="2"/>
  <c r="T56" i="2"/>
  <c r="Q102" i="3"/>
  <c r="E106" i="3"/>
  <c r="X119" i="7"/>
  <c r="AK147" i="2"/>
  <c r="J89" i="1"/>
  <c r="T121" i="1"/>
  <c r="AY55" i="1"/>
  <c r="Q22" i="2"/>
  <c r="L25" i="2"/>
  <c r="L61" i="2"/>
  <c r="Q73" i="2"/>
  <c r="F78" i="2"/>
  <c r="I106" i="2"/>
  <c r="M106" i="2"/>
  <c r="Q98" i="2"/>
  <c r="AL17" i="2"/>
  <c r="V39" i="2"/>
  <c r="V121" i="2"/>
  <c r="W130" i="2"/>
  <c r="AU25" i="2"/>
  <c r="AY75" i="2"/>
  <c r="AV133" i="2"/>
  <c r="K36" i="3"/>
  <c r="I61" i="3"/>
  <c r="I78" i="3"/>
  <c r="G106" i="3"/>
  <c r="L106" i="3"/>
  <c r="L147" i="3" s="1"/>
  <c r="O133" i="3"/>
  <c r="H133" i="3"/>
  <c r="J133" i="3"/>
  <c r="K133" i="3"/>
  <c r="AB25" i="4"/>
  <c r="AW106" i="1"/>
  <c r="T137" i="1"/>
  <c r="Q15" i="2"/>
  <c r="N47" i="2"/>
  <c r="Q79" i="2"/>
  <c r="Q140" i="2"/>
  <c r="W31" i="2"/>
  <c r="W129" i="2"/>
  <c r="W132" i="2"/>
  <c r="AU72" i="2"/>
  <c r="AY81" i="2"/>
  <c r="AY130" i="2"/>
  <c r="I36" i="3"/>
  <c r="J47" i="3"/>
  <c r="Q42" i="3"/>
  <c r="N61" i="3"/>
  <c r="Q98" i="3"/>
  <c r="Q127" i="3"/>
  <c r="O72" i="4"/>
  <c r="AD108" i="6"/>
  <c r="R119" i="6"/>
  <c r="AY142" i="1"/>
  <c r="W142" i="1"/>
  <c r="Q14" i="2"/>
  <c r="E72" i="2"/>
  <c r="Q67" i="2"/>
  <c r="G89" i="2"/>
  <c r="Q91" i="2"/>
  <c r="AY84" i="2"/>
  <c r="AY127" i="2"/>
  <c r="F36" i="3"/>
  <c r="N36" i="3"/>
  <c r="F106" i="3"/>
  <c r="K119" i="3"/>
  <c r="Q122" i="4"/>
  <c r="F133" i="4"/>
  <c r="AD21" i="4"/>
  <c r="Q134" i="6"/>
  <c r="Q138" i="6"/>
  <c r="F138" i="6"/>
  <c r="S78" i="6"/>
  <c r="AD73" i="6"/>
  <c r="Q109" i="2"/>
  <c r="Q111" i="2"/>
  <c r="W30" i="2"/>
  <c r="T45" i="2"/>
  <c r="AM36" i="2"/>
  <c r="AQ36" i="2"/>
  <c r="AP138" i="2"/>
  <c r="Q56" i="3"/>
  <c r="G119" i="3"/>
  <c r="M89" i="4"/>
  <c r="Q104" i="4"/>
  <c r="E146" i="4"/>
  <c r="AD19" i="4"/>
  <c r="U47" i="4"/>
  <c r="AB47" i="4"/>
  <c r="R89" i="4"/>
  <c r="S119" i="4"/>
  <c r="Q85" i="5"/>
  <c r="L106" i="5"/>
  <c r="K133" i="5"/>
  <c r="K36" i="6"/>
  <c r="Q97" i="2"/>
  <c r="I133" i="2"/>
  <c r="Q132" i="2"/>
  <c r="T32" i="2"/>
  <c r="AE61" i="2"/>
  <c r="AM61" i="2"/>
  <c r="Q60" i="3"/>
  <c r="Q75" i="3"/>
  <c r="Q83" i="3"/>
  <c r="I119" i="3"/>
  <c r="Q110" i="3"/>
  <c r="Q121" i="3"/>
  <c r="R25" i="4"/>
  <c r="Q113" i="4"/>
  <c r="Q126" i="4"/>
  <c r="AD17" i="4"/>
  <c r="U25" i="4"/>
  <c r="AD27" i="4"/>
  <c r="T47" i="4"/>
  <c r="Z47" i="4"/>
  <c r="R133" i="4"/>
  <c r="AD126" i="4"/>
  <c r="T146" i="4"/>
  <c r="G47" i="5"/>
  <c r="E61" i="5"/>
  <c r="Q57" i="5"/>
  <c r="F72" i="5"/>
  <c r="J89" i="5"/>
  <c r="Q100" i="5"/>
  <c r="Q104" i="5"/>
  <c r="L133" i="5"/>
  <c r="Q125" i="5"/>
  <c r="N133" i="5"/>
  <c r="M138" i="5"/>
  <c r="Q21" i="6"/>
  <c r="Q48" i="6"/>
  <c r="Q121" i="6"/>
  <c r="Q133" i="6" s="1"/>
  <c r="Y146" i="6"/>
  <c r="AD140" i="6"/>
  <c r="R133" i="7"/>
  <c r="AE47" i="2"/>
  <c r="AY62" i="2"/>
  <c r="AQ72" i="2"/>
  <c r="AT89" i="2"/>
  <c r="Q35" i="3"/>
  <c r="H61" i="3"/>
  <c r="K61" i="3"/>
  <c r="Q59" i="3"/>
  <c r="S25" i="4"/>
  <c r="Q35" i="4"/>
  <c r="Q112" i="4"/>
  <c r="AD23" i="4"/>
  <c r="AD18" i="4"/>
  <c r="AD28" i="4"/>
  <c r="AD33" i="4"/>
  <c r="X47" i="4"/>
  <c r="AA61" i="4"/>
  <c r="AD63" i="4"/>
  <c r="S72" i="4"/>
  <c r="U89" i="4"/>
  <c r="AD124" i="4"/>
  <c r="U146" i="4"/>
  <c r="Q48" i="5"/>
  <c r="Q61" i="5" s="1"/>
  <c r="D61" i="5" s="1"/>
  <c r="C61" i="5" s="1"/>
  <c r="F15" i="24" s="1"/>
  <c r="F45" i="24" s="1"/>
  <c r="Q56" i="5"/>
  <c r="Q60" i="5"/>
  <c r="H72" i="5"/>
  <c r="Q80" i="5"/>
  <c r="Q89" i="5" s="1"/>
  <c r="D89" i="5" s="1"/>
  <c r="C89" i="5" s="1"/>
  <c r="F18" i="24" s="1"/>
  <c r="F48" i="24" s="1"/>
  <c r="Q86" i="5"/>
  <c r="K106" i="5"/>
  <c r="N146" i="5"/>
  <c r="Q12" i="6"/>
  <c r="I25" i="6"/>
  <c r="Q108" i="6"/>
  <c r="G146" i="6"/>
  <c r="AA36" i="6"/>
  <c r="V146" i="6"/>
  <c r="AD139" i="6"/>
  <c r="T36" i="7"/>
  <c r="K61" i="7"/>
  <c r="U106" i="7"/>
  <c r="V89" i="4"/>
  <c r="G61" i="5"/>
  <c r="K78" i="5"/>
  <c r="F106" i="5"/>
  <c r="Q124" i="5"/>
  <c r="M25" i="6"/>
  <c r="Q13" i="6"/>
  <c r="Q18" i="6"/>
  <c r="F47" i="6"/>
  <c r="M47" i="6"/>
  <c r="N61" i="6"/>
  <c r="T25" i="6"/>
  <c r="Y36" i="6"/>
  <c r="AD92" i="6"/>
  <c r="Q25" i="7"/>
  <c r="H12" i="7"/>
  <c r="M89" i="7"/>
  <c r="R89" i="7"/>
  <c r="S106" i="7"/>
  <c r="W100" i="7"/>
  <c r="T133" i="7"/>
  <c r="AA89" i="7"/>
  <c r="I90" i="8"/>
  <c r="AJ95" i="8"/>
  <c r="AB119" i="8"/>
  <c r="Y146" i="13"/>
  <c r="F143" i="13"/>
  <c r="X78" i="4"/>
  <c r="X106" i="4"/>
  <c r="Z133" i="4"/>
  <c r="Z146" i="4"/>
  <c r="N61" i="5"/>
  <c r="Q94" i="5"/>
  <c r="I146" i="5"/>
  <c r="Q140" i="5"/>
  <c r="Q14" i="6"/>
  <c r="O36" i="6"/>
  <c r="Q45" i="6"/>
  <c r="I61" i="6"/>
  <c r="Q91" i="6"/>
  <c r="Q109" i="6"/>
  <c r="F146" i="6"/>
  <c r="AD24" i="6"/>
  <c r="Z36" i="6"/>
  <c r="AD45" i="6"/>
  <c r="AD48" i="6"/>
  <c r="AB78" i="6"/>
  <c r="AD134" i="6"/>
  <c r="AA146" i="6"/>
  <c r="M36" i="7"/>
  <c r="O47" i="7"/>
  <c r="I65" i="7"/>
  <c r="W71" i="7"/>
  <c r="N89" i="7"/>
  <c r="P106" i="7"/>
  <c r="W131" i="7"/>
  <c r="AC133" i="7"/>
  <c r="AB36" i="8"/>
  <c r="AF36" i="8"/>
  <c r="AB61" i="8"/>
  <c r="Y89" i="8"/>
  <c r="AJ143" i="8"/>
  <c r="I106" i="9"/>
  <c r="M106" i="9"/>
  <c r="Q110" i="9"/>
  <c r="G119" i="9"/>
  <c r="M119" i="10"/>
  <c r="Y106" i="4"/>
  <c r="AD117" i="4"/>
  <c r="AA146" i="4"/>
  <c r="K89" i="5"/>
  <c r="N89" i="5"/>
  <c r="M119" i="5"/>
  <c r="E138" i="5"/>
  <c r="H138" i="5"/>
  <c r="AD14" i="6"/>
  <c r="AD22" i="6"/>
  <c r="AD75" i="6"/>
  <c r="Y106" i="6"/>
  <c r="AD116" i="6"/>
  <c r="Q36" i="7"/>
  <c r="F37" i="7"/>
  <c r="S47" i="7"/>
  <c r="I45" i="7"/>
  <c r="N61" i="7"/>
  <c r="P72" i="7"/>
  <c r="F86" i="7"/>
  <c r="W94" i="7"/>
  <c r="AJ65" i="8"/>
  <c r="X106" i="8"/>
  <c r="AJ106" i="8" s="1"/>
  <c r="Q13" i="9"/>
  <c r="Q70" i="9"/>
  <c r="Q108" i="9"/>
  <c r="W65" i="7"/>
  <c r="W104" i="7"/>
  <c r="I87" i="7"/>
  <c r="AJ104" i="7"/>
  <c r="F23" i="8"/>
  <c r="F15" i="8"/>
  <c r="I56" i="8"/>
  <c r="F71" i="8"/>
  <c r="F86" i="8"/>
  <c r="F91" i="8"/>
  <c r="H98" i="8"/>
  <c r="F117" i="8"/>
  <c r="F145" i="8"/>
  <c r="AJ35" i="8"/>
  <c r="AJ51" i="8"/>
  <c r="AH72" i="8"/>
  <c r="AB89" i="8"/>
  <c r="AB106" i="8"/>
  <c r="AH106" i="8"/>
  <c r="AE119" i="8"/>
  <c r="I25" i="9"/>
  <c r="Q23" i="9"/>
  <c r="Q63" i="9"/>
  <c r="Q67" i="9"/>
  <c r="O119" i="9"/>
  <c r="Q118" i="9"/>
  <c r="Q132" i="9"/>
  <c r="Q57" i="10"/>
  <c r="Q81" i="10"/>
  <c r="Q89" i="10" s="1"/>
  <c r="D89" i="10" s="1"/>
  <c r="C89" i="10" s="1"/>
  <c r="K18" i="24" s="1"/>
  <c r="K48" i="24" s="1"/>
  <c r="L119" i="10"/>
  <c r="H133" i="10"/>
  <c r="Q132" i="10"/>
  <c r="I146" i="10"/>
  <c r="W15" i="12"/>
  <c r="U89" i="12"/>
  <c r="P25" i="13"/>
  <c r="N133" i="7"/>
  <c r="AJ80" i="7"/>
  <c r="AJ99" i="7"/>
  <c r="W39" i="8"/>
  <c r="F56" i="8"/>
  <c r="AE146" i="8"/>
  <c r="AJ142" i="8"/>
  <c r="Q21" i="9"/>
  <c r="Q16" i="9"/>
  <c r="Q30" i="9"/>
  <c r="Q36" i="9" s="1"/>
  <c r="E47" i="9"/>
  <c r="O61" i="9"/>
  <c r="J72" i="9"/>
  <c r="J106" i="9"/>
  <c r="Q93" i="9"/>
  <c r="I133" i="9"/>
  <c r="L133" i="9"/>
  <c r="Q135" i="9"/>
  <c r="Q23" i="10"/>
  <c r="M61" i="10"/>
  <c r="J61" i="10"/>
  <c r="J89" i="10"/>
  <c r="Q90" i="10"/>
  <c r="Q106" i="10" s="1"/>
  <c r="D106" i="10" s="1"/>
  <c r="C106" i="10" s="1"/>
  <c r="K19" i="24" s="1"/>
  <c r="K49" i="24" s="1"/>
  <c r="J119" i="10"/>
  <c r="Q126" i="10"/>
  <c r="U47" i="12"/>
  <c r="Q61" i="12"/>
  <c r="U146" i="6"/>
  <c r="F26" i="7"/>
  <c r="H34" i="7"/>
  <c r="T47" i="7"/>
  <c r="W81" i="7"/>
  <c r="H83" i="7"/>
  <c r="W110" i="7"/>
  <c r="H115" i="7"/>
  <c r="W122" i="7"/>
  <c r="H130" i="7"/>
  <c r="M138" i="7"/>
  <c r="AJ13" i="7"/>
  <c r="F87" i="7"/>
  <c r="F22" i="8"/>
  <c r="F79" i="8"/>
  <c r="H104" i="8"/>
  <c r="F113" i="8"/>
  <c r="J119" i="8"/>
  <c r="D119" i="8" s="1"/>
  <c r="C119" i="8" s="1"/>
  <c r="I20" i="24" s="1"/>
  <c r="I50" i="24" s="1"/>
  <c r="AB25" i="8"/>
  <c r="AJ30" i="8"/>
  <c r="AE89" i="8"/>
  <c r="Y133" i="8"/>
  <c r="Q26" i="9"/>
  <c r="M36" i="9"/>
  <c r="Q48" i="9"/>
  <c r="Q129" i="9"/>
  <c r="K25" i="10"/>
  <c r="G61" i="10"/>
  <c r="K89" i="10"/>
  <c r="J106" i="10"/>
  <c r="K119" i="10"/>
  <c r="Q124" i="10"/>
  <c r="Q143" i="10"/>
  <c r="O25" i="12"/>
  <c r="W13" i="12"/>
  <c r="F31" i="12"/>
  <c r="M72" i="12"/>
  <c r="U119" i="12"/>
  <c r="AF25" i="12"/>
  <c r="W28" i="13"/>
  <c r="AC89" i="13"/>
  <c r="R106" i="12"/>
  <c r="N133" i="12"/>
  <c r="W133" i="12" s="1"/>
  <c r="U133" i="12"/>
  <c r="I23" i="13"/>
  <c r="K36" i="13"/>
  <c r="L89" i="13"/>
  <c r="S119" i="13"/>
  <c r="AA25" i="13"/>
  <c r="I47" i="22"/>
  <c r="E47" i="22"/>
  <c r="Q120" i="22"/>
  <c r="Q133" i="22" s="1"/>
  <c r="D133" i="22" s="1"/>
  <c r="C133" i="22" s="1"/>
  <c r="N21" i="24" s="1"/>
  <c r="N51" i="24" s="1"/>
  <c r="Q33" i="10"/>
  <c r="M47" i="10"/>
  <c r="Q54" i="10"/>
  <c r="E72" i="10"/>
  <c r="K78" i="10"/>
  <c r="Q100" i="10"/>
  <c r="E119" i="10"/>
  <c r="I119" i="10"/>
  <c r="Q113" i="10"/>
  <c r="E133" i="10"/>
  <c r="Q131" i="10"/>
  <c r="F17" i="12"/>
  <c r="F38" i="12"/>
  <c r="H60" i="12"/>
  <c r="W79" i="12"/>
  <c r="F90" i="12"/>
  <c r="Q25" i="13"/>
  <c r="W19" i="13"/>
  <c r="S78" i="13"/>
  <c r="Q89" i="13"/>
  <c r="P133" i="13"/>
  <c r="T133" i="13"/>
  <c r="AF25" i="13"/>
  <c r="AB106" i="13"/>
  <c r="AC106" i="13"/>
  <c r="AA106" i="13"/>
  <c r="AB119" i="13"/>
  <c r="AF119" i="13"/>
  <c r="I78" i="22"/>
  <c r="Q73" i="22"/>
  <c r="Q78" i="22" s="1"/>
  <c r="D78" i="22" s="1"/>
  <c r="C78" i="22" s="1"/>
  <c r="N17" i="24" s="1"/>
  <c r="N47" i="24" s="1"/>
  <c r="Q81" i="22"/>
  <c r="Q134" i="22"/>
  <c r="J25" i="8"/>
  <c r="D25" i="8" s="1"/>
  <c r="E36" i="10"/>
  <c r="Q52" i="10"/>
  <c r="L89" i="10"/>
  <c r="Q84" i="10"/>
  <c r="O106" i="10"/>
  <c r="Q99" i="10"/>
  <c r="Q105" i="10"/>
  <c r="Q108" i="10"/>
  <c r="Q119" i="10" s="1"/>
  <c r="D119" i="10" s="1"/>
  <c r="C119" i="10" s="1"/>
  <c r="K20" i="24" s="1"/>
  <c r="K50" i="24" s="1"/>
  <c r="Q112" i="10"/>
  <c r="N133" i="10"/>
  <c r="J133" i="10"/>
  <c r="Q127" i="10"/>
  <c r="Q140" i="10"/>
  <c r="Q144" i="10"/>
  <c r="H39" i="12"/>
  <c r="F43" i="12"/>
  <c r="H50" i="12"/>
  <c r="W56" i="12"/>
  <c r="W77" i="12"/>
  <c r="H81" i="12"/>
  <c r="H95" i="12"/>
  <c r="I112" i="12"/>
  <c r="AA25" i="12"/>
  <c r="K47" i="13"/>
  <c r="S47" i="13"/>
  <c r="I39" i="13"/>
  <c r="W48" i="13"/>
  <c r="L133" i="13"/>
  <c r="W139" i="13"/>
  <c r="AG25" i="13"/>
  <c r="H117" i="13"/>
  <c r="G25" i="22"/>
  <c r="K25" i="22"/>
  <c r="AG25" i="12"/>
  <c r="AJ114" i="12"/>
  <c r="S36" i="13"/>
  <c r="W32" i="13"/>
  <c r="N78" i="13"/>
  <c r="P89" i="13"/>
  <c r="W88" i="13"/>
  <c r="O106" i="13"/>
  <c r="AJ21" i="13"/>
  <c r="F60" i="13"/>
  <c r="AH106" i="13"/>
  <c r="AJ98" i="13"/>
  <c r="Q12" i="22"/>
  <c r="G47" i="22"/>
  <c r="N47" i="22"/>
  <c r="Q44" i="22"/>
  <c r="O89" i="22"/>
  <c r="L133" i="22"/>
  <c r="I144" i="12"/>
  <c r="AF106" i="12"/>
  <c r="AJ93" i="12"/>
  <c r="AF133" i="12"/>
  <c r="AB133" i="12"/>
  <c r="AB147" i="12" s="1"/>
  <c r="N25" i="13"/>
  <c r="F23" i="13"/>
  <c r="I29" i="13"/>
  <c r="W39" i="13"/>
  <c r="W73" i="13"/>
  <c r="I81" i="13"/>
  <c r="P106" i="13"/>
  <c r="K119" i="13"/>
  <c r="W114" i="13"/>
  <c r="W123" i="13"/>
  <c r="AH47" i="13"/>
  <c r="AA47" i="13"/>
  <c r="AJ81" i="13"/>
  <c r="H101" i="13"/>
  <c r="AC133" i="13"/>
  <c r="F25" i="22"/>
  <c r="Q21" i="22"/>
  <c r="I89" i="22"/>
  <c r="Q129" i="22"/>
  <c r="Q133" i="10"/>
  <c r="D133" i="10" s="1"/>
  <c r="C133" i="10" s="1"/>
  <c r="K21" i="24" s="1"/>
  <c r="K51" i="24" s="1"/>
  <c r="J138" i="13"/>
  <c r="D138" i="13"/>
  <c r="C138" i="13" s="1"/>
  <c r="M22" i="24" s="1"/>
  <c r="M52" i="24" s="1"/>
  <c r="J72" i="13"/>
  <c r="D72" i="13" s="1"/>
  <c r="C72" i="13" s="1"/>
  <c r="M16" i="24" s="1"/>
  <c r="M46" i="24" s="1"/>
  <c r="J36" i="13"/>
  <c r="D36" i="13"/>
  <c r="C36" i="13" s="1"/>
  <c r="M13" i="24" s="1"/>
  <c r="M43" i="24" s="1"/>
  <c r="J133" i="13"/>
  <c r="D133" i="13" s="1"/>
  <c r="C133" i="13" s="1"/>
  <c r="M21" i="24" s="1"/>
  <c r="M51" i="24" s="1"/>
  <c r="J146" i="13"/>
  <c r="D146" i="13" s="1"/>
  <c r="C146" i="13" s="1"/>
  <c r="M23" i="24" s="1"/>
  <c r="M53" i="24" s="1"/>
  <c r="F146" i="13"/>
  <c r="W138" i="13"/>
  <c r="J78" i="13"/>
  <c r="D78" i="13"/>
  <c r="C78" i="13" s="1"/>
  <c r="M17" i="24" s="1"/>
  <c r="M47" i="24" s="1"/>
  <c r="J89" i="13"/>
  <c r="D89" i="13"/>
  <c r="C89" i="13" s="1"/>
  <c r="M18" i="24" s="1"/>
  <c r="M48" i="24" s="1"/>
  <c r="J119" i="13"/>
  <c r="D119" i="13"/>
  <c r="C119" i="13"/>
  <c r="M20" i="24" s="1"/>
  <c r="M50" i="24" s="1"/>
  <c r="J47" i="12"/>
  <c r="D47" i="12"/>
  <c r="C47" i="12" s="1"/>
  <c r="L14" i="24" s="1"/>
  <c r="L44" i="24" s="1"/>
  <c r="J78" i="12"/>
  <c r="I72" i="1"/>
  <c r="J106" i="13"/>
  <c r="D106" i="13" s="1"/>
  <c r="C106" i="13" s="1"/>
  <c r="M19" i="24" s="1"/>
  <c r="M49" i="24" s="1"/>
  <c r="J106" i="12"/>
  <c r="D106" i="12" s="1"/>
  <c r="C106" i="12" s="1"/>
  <c r="L19" i="24" s="1"/>
  <c r="L49" i="24" s="1"/>
  <c r="X72" i="2"/>
  <c r="R72" i="2" s="1"/>
  <c r="J25" i="12"/>
  <c r="D25" i="12" s="1"/>
  <c r="C25" i="12" s="1"/>
  <c r="L12" i="24" s="1"/>
  <c r="L42" i="24" s="1"/>
  <c r="J106" i="7"/>
  <c r="D106" i="7" s="1"/>
  <c r="C106" i="7" s="1"/>
  <c r="H19" i="24" s="1"/>
  <c r="H49" i="24" s="1"/>
  <c r="H72" i="1"/>
  <c r="J36" i="8"/>
  <c r="E106" i="1"/>
  <c r="N61" i="1"/>
  <c r="J72" i="1"/>
  <c r="G72" i="1"/>
  <c r="Q64" i="1"/>
  <c r="M89" i="1"/>
  <c r="Q84" i="1"/>
  <c r="M133" i="1"/>
  <c r="F133" i="1"/>
  <c r="AL39" i="1"/>
  <c r="W42" i="1"/>
  <c r="Z61" i="1"/>
  <c r="V53" i="1"/>
  <c r="W53" i="1"/>
  <c r="V54" i="1"/>
  <c r="Q52" i="1"/>
  <c r="F89" i="1"/>
  <c r="J133" i="1"/>
  <c r="T12" i="1"/>
  <c r="AA25" i="1"/>
  <c r="V23" i="1"/>
  <c r="V22" i="1"/>
  <c r="AL21" i="1"/>
  <c r="T21" i="1"/>
  <c r="AL20" i="1"/>
  <c r="W18" i="1"/>
  <c r="V18" i="1"/>
  <c r="T16" i="1"/>
  <c r="AL16" i="1"/>
  <c r="AB25" i="1"/>
  <c r="AL26" i="1"/>
  <c r="Z36" i="1"/>
  <c r="AL35" i="1"/>
  <c r="V41" i="1"/>
  <c r="J146" i="8"/>
  <c r="D146" i="8"/>
  <c r="C146" i="8"/>
  <c r="I23" i="24" s="1"/>
  <c r="I53" i="24" s="1"/>
  <c r="L72" i="1"/>
  <c r="Q73" i="1"/>
  <c r="F78" i="1"/>
  <c r="M78" i="1"/>
  <c r="Q94" i="1"/>
  <c r="K133" i="1"/>
  <c r="AA47" i="1"/>
  <c r="AL37" i="1"/>
  <c r="V49" i="1"/>
  <c r="AL51" i="1"/>
  <c r="AC78" i="1"/>
  <c r="AL73" i="1"/>
  <c r="AL75" i="1"/>
  <c r="AA78" i="1"/>
  <c r="T76" i="1"/>
  <c r="AL76" i="1"/>
  <c r="X78" i="1"/>
  <c r="R78" i="1" s="1"/>
  <c r="W76" i="1"/>
  <c r="Q41" i="1"/>
  <c r="Q48" i="1"/>
  <c r="O72" i="1"/>
  <c r="K72" i="1"/>
  <c r="Q71" i="1"/>
  <c r="I78" i="1"/>
  <c r="L78" i="1"/>
  <c r="Q86" i="1"/>
  <c r="F106" i="1"/>
  <c r="O106" i="1"/>
  <c r="Q95" i="1"/>
  <c r="Q102" i="1"/>
  <c r="Q127" i="1"/>
  <c r="Q128" i="1"/>
  <c r="H138" i="1"/>
  <c r="V20" i="1"/>
  <c r="AL18" i="1"/>
  <c r="AL17" i="1"/>
  <c r="W14" i="1"/>
  <c r="Z25" i="1"/>
  <c r="AC36" i="1"/>
  <c r="W31" i="1"/>
  <c r="AB78" i="1"/>
  <c r="V84" i="1"/>
  <c r="V101" i="1"/>
  <c r="AL111" i="1"/>
  <c r="W112" i="1"/>
  <c r="AL124" i="1"/>
  <c r="AJ138" i="1"/>
  <c r="AY22" i="1"/>
  <c r="AY28" i="1"/>
  <c r="AM133" i="1"/>
  <c r="Q75" i="2"/>
  <c r="G78" i="2"/>
  <c r="Q76" i="2"/>
  <c r="AY65" i="2"/>
  <c r="AM72" i="2"/>
  <c r="AY92" i="2"/>
  <c r="AO106" i="2"/>
  <c r="AL95" i="1"/>
  <c r="AL98" i="1"/>
  <c r="Z119" i="1"/>
  <c r="AL110" i="1"/>
  <c r="AB119" i="1"/>
  <c r="AN138" i="1"/>
  <c r="AT138" i="1"/>
  <c r="Q23" i="2"/>
  <c r="Q21" i="2"/>
  <c r="Q41" i="2"/>
  <c r="H47" i="2"/>
  <c r="V104" i="2"/>
  <c r="W104" i="2"/>
  <c r="AL117" i="2"/>
  <c r="AB119" i="2"/>
  <c r="AL139" i="2"/>
  <c r="AC146" i="2"/>
  <c r="J133" i="12"/>
  <c r="D133" i="12" s="1"/>
  <c r="C133" i="12" s="1"/>
  <c r="L21" i="24" s="1"/>
  <c r="L51" i="24" s="1"/>
  <c r="J89" i="12"/>
  <c r="D89" i="12" s="1"/>
  <c r="C89" i="12" s="1"/>
  <c r="L18" i="24" s="1"/>
  <c r="L48" i="24" s="1"/>
  <c r="J72" i="12"/>
  <c r="D72" i="12" s="1"/>
  <c r="C72" i="12" s="1"/>
  <c r="L16" i="24" s="1"/>
  <c r="L46" i="24" s="1"/>
  <c r="D119" i="22"/>
  <c r="C119" i="22" s="1"/>
  <c r="N20" i="24" s="1"/>
  <c r="N50" i="24" s="1"/>
  <c r="Q39" i="1"/>
  <c r="M72" i="1"/>
  <c r="Q69" i="1"/>
  <c r="N78" i="1"/>
  <c r="H89" i="1"/>
  <c r="Q105" i="1"/>
  <c r="M119" i="1"/>
  <c r="Q109" i="1"/>
  <c r="Q118" i="1"/>
  <c r="W33" i="1"/>
  <c r="W37" i="1"/>
  <c r="AL41" i="1"/>
  <c r="AL43" i="1"/>
  <c r="AL45" i="1"/>
  <c r="V58" i="1"/>
  <c r="W58" i="1"/>
  <c r="AC89" i="1"/>
  <c r="AA119" i="1"/>
  <c r="X138" i="1"/>
  <c r="R138" i="1"/>
  <c r="AF138" i="1"/>
  <c r="X146" i="1"/>
  <c r="R146" i="1" s="1"/>
  <c r="J25" i="2"/>
  <c r="M25" i="2"/>
  <c r="H25" i="2"/>
  <c r="Q13" i="2"/>
  <c r="Q34" i="2"/>
  <c r="Q74" i="2"/>
  <c r="H78" i="2"/>
  <c r="V21" i="2"/>
  <c r="AI36" i="2"/>
  <c r="T27" i="2"/>
  <c r="T35" i="2"/>
  <c r="AA36" i="2"/>
  <c r="W43" i="2"/>
  <c r="X47" i="2"/>
  <c r="R47" i="2" s="1"/>
  <c r="AG61" i="2"/>
  <c r="W48" i="2"/>
  <c r="AA61" i="2"/>
  <c r="T51" i="2"/>
  <c r="T65" i="2"/>
  <c r="N89" i="1"/>
  <c r="Q96" i="1"/>
  <c r="H133" i="1"/>
  <c r="Q124" i="1"/>
  <c r="I146" i="1"/>
  <c r="AC25" i="1"/>
  <c r="AL23" i="1"/>
  <c r="AF36" i="1"/>
  <c r="AA36" i="1"/>
  <c r="AL28" i="1"/>
  <c r="V38" i="1"/>
  <c r="X72" i="1"/>
  <c r="R72" i="1" s="1"/>
  <c r="AH89" i="1"/>
  <c r="AL85" i="1"/>
  <c r="Z89" i="1"/>
  <c r="AL90" i="1"/>
  <c r="V98" i="1"/>
  <c r="X106" i="1"/>
  <c r="R106" i="1" s="1"/>
  <c r="AL120" i="1"/>
  <c r="T126" i="1"/>
  <c r="Q19" i="2"/>
  <c r="Q17" i="2"/>
  <c r="Q22" i="6"/>
  <c r="E25" i="6"/>
  <c r="F72" i="6"/>
  <c r="Q62" i="6"/>
  <c r="Q72" i="6" s="1"/>
  <c r="M146" i="9"/>
  <c r="Q139" i="9"/>
  <c r="E146" i="9"/>
  <c r="Q144" i="9"/>
  <c r="Q146" i="9" s="1"/>
  <c r="D146" i="9" s="1"/>
  <c r="C146" i="9" s="1"/>
  <c r="J23" i="24" s="1"/>
  <c r="J53" i="24" s="1"/>
  <c r="Q92" i="10"/>
  <c r="E106" i="10"/>
  <c r="H41" i="13"/>
  <c r="AE47" i="13"/>
  <c r="J47" i="13"/>
  <c r="D47" i="13" s="1"/>
  <c r="C47" i="13" s="1"/>
  <c r="M14" i="24" s="1"/>
  <c r="M44" i="24" s="1"/>
  <c r="F36" i="22"/>
  <c r="Q26" i="22"/>
  <c r="Q36" i="22"/>
  <c r="F146" i="22"/>
  <c r="Q139" i="22"/>
  <c r="AN146" i="1"/>
  <c r="AR146" i="1"/>
  <c r="Q50" i="2"/>
  <c r="Q54" i="2"/>
  <c r="K72" i="2"/>
  <c r="E119" i="2"/>
  <c r="J119" i="2"/>
  <c r="L119" i="2"/>
  <c r="N146" i="2"/>
  <c r="W42" i="2"/>
  <c r="AL64" i="2"/>
  <c r="AJ78" i="13"/>
  <c r="Q56" i="1"/>
  <c r="Q90" i="1"/>
  <c r="I133" i="1"/>
  <c r="AL24" i="1"/>
  <c r="T27" i="1"/>
  <c r="V27" i="1"/>
  <c r="AC61" i="1"/>
  <c r="T83" i="1"/>
  <c r="AY27" i="1"/>
  <c r="AY57" i="1"/>
  <c r="AY144" i="1"/>
  <c r="O47" i="2"/>
  <c r="Q45" i="2"/>
  <c r="E61" i="2"/>
  <c r="O72" i="2"/>
  <c r="G119" i="2"/>
  <c r="Q108" i="2"/>
  <c r="W34" i="2"/>
  <c r="AC72" i="2"/>
  <c r="V86" i="2"/>
  <c r="AL110" i="2"/>
  <c r="Z119" i="2"/>
  <c r="T134" i="2"/>
  <c r="X89" i="2"/>
  <c r="R89" i="2" s="1"/>
  <c r="V84" i="2"/>
  <c r="AY104" i="2"/>
  <c r="AD53" i="4"/>
  <c r="S61" i="4"/>
  <c r="T56" i="1"/>
  <c r="V118" i="1"/>
  <c r="Q24" i="2"/>
  <c r="Q20" i="2"/>
  <c r="J89" i="2"/>
  <c r="Q82" i="2"/>
  <c r="Q92" i="2"/>
  <c r="O119" i="2"/>
  <c r="Q114" i="2"/>
  <c r="AA47" i="2"/>
  <c r="T37" i="2"/>
  <c r="V90" i="2"/>
  <c r="W90" i="2"/>
  <c r="X106" i="2"/>
  <c r="R106" i="2" s="1"/>
  <c r="AD106" i="2"/>
  <c r="AH138" i="2"/>
  <c r="X146" i="2"/>
  <c r="R146" i="2" s="1"/>
  <c r="AD16" i="4"/>
  <c r="AD13" i="4"/>
  <c r="Q77" i="2"/>
  <c r="K106" i="2"/>
  <c r="F119" i="2"/>
  <c r="Q145" i="2"/>
  <c r="X61" i="2"/>
  <c r="R61" i="2"/>
  <c r="AG138" i="2"/>
  <c r="AY34" i="2"/>
  <c r="AR133" i="2"/>
  <c r="AM138" i="2"/>
  <c r="W137" i="2"/>
  <c r="Q24" i="3"/>
  <c r="Q37" i="3"/>
  <c r="Q49" i="3"/>
  <c r="G72" i="3"/>
  <c r="K72" i="3"/>
  <c r="I72" i="3"/>
  <c r="Q104" i="3"/>
  <c r="K72" i="4"/>
  <c r="G89" i="4"/>
  <c r="X36" i="4"/>
  <c r="T36" i="4"/>
  <c r="AD50" i="4"/>
  <c r="R61" i="4"/>
  <c r="T89" i="4"/>
  <c r="U106" i="4"/>
  <c r="W106" i="4"/>
  <c r="S133" i="4"/>
  <c r="AD141" i="4"/>
  <c r="Q65" i="5"/>
  <c r="Q115" i="5"/>
  <c r="L61" i="6"/>
  <c r="Q51" i="6"/>
  <c r="K61" i="2"/>
  <c r="Q53" i="2"/>
  <c r="F146" i="2"/>
  <c r="Q144" i="2"/>
  <c r="T42" i="2"/>
  <c r="AL65" i="2"/>
  <c r="V110" i="2"/>
  <c r="AR72" i="2"/>
  <c r="AY97" i="2"/>
  <c r="AY134" i="2"/>
  <c r="Q23" i="3"/>
  <c r="Q34" i="3"/>
  <c r="E61" i="3"/>
  <c r="I89" i="3"/>
  <c r="Q108" i="3"/>
  <c r="Q112" i="3"/>
  <c r="I78" i="4"/>
  <c r="Q144" i="4"/>
  <c r="Q146" i="4" s="1"/>
  <c r="AD29" i="4"/>
  <c r="AD49" i="4"/>
  <c r="Z61" i="4"/>
  <c r="Y72" i="4"/>
  <c r="AD66" i="4"/>
  <c r="AD82" i="4"/>
  <c r="AD86" i="4"/>
  <c r="AD144" i="4"/>
  <c r="L61" i="5"/>
  <c r="J61" i="5"/>
  <c r="I119" i="5"/>
  <c r="AL59" i="2"/>
  <c r="W84" i="2"/>
  <c r="W92" i="2"/>
  <c r="X119" i="2"/>
  <c r="R119" i="2" s="1"/>
  <c r="T135" i="2"/>
  <c r="AY48" i="2"/>
  <c r="G25" i="3"/>
  <c r="Q38" i="3"/>
  <c r="Q67" i="3"/>
  <c r="N89" i="3"/>
  <c r="E119" i="3"/>
  <c r="M119" i="3"/>
  <c r="V25" i="4"/>
  <c r="Q121" i="4"/>
  <c r="K146" i="4"/>
  <c r="G146" i="4"/>
  <c r="S36" i="4"/>
  <c r="AD32" i="4"/>
  <c r="R119" i="4"/>
  <c r="AD111" i="4"/>
  <c r="AD129" i="4"/>
  <c r="Q66" i="5"/>
  <c r="I89" i="5"/>
  <c r="Q124" i="3"/>
  <c r="J119" i="4"/>
  <c r="N119" i="4"/>
  <c r="X61" i="4"/>
  <c r="W146" i="4"/>
  <c r="Q114" i="5"/>
  <c r="G133" i="6"/>
  <c r="R106" i="6"/>
  <c r="W12" i="7"/>
  <c r="W30" i="7"/>
  <c r="I32" i="7"/>
  <c r="L61" i="7"/>
  <c r="K119" i="7"/>
  <c r="I17" i="8"/>
  <c r="H17" i="8"/>
  <c r="L25" i="9"/>
  <c r="I36" i="9"/>
  <c r="H78" i="9"/>
  <c r="E106" i="9"/>
  <c r="O78" i="3"/>
  <c r="Q114" i="4"/>
  <c r="M133" i="4"/>
  <c r="AD46" i="4"/>
  <c r="V61" i="4"/>
  <c r="Y61" i="4"/>
  <c r="X133" i="4"/>
  <c r="AD143" i="4"/>
  <c r="F146" i="5"/>
  <c r="E47" i="6"/>
  <c r="G106" i="6"/>
  <c r="K106" i="6"/>
  <c r="N119" i="6"/>
  <c r="Q114" i="6"/>
  <c r="AD26" i="6"/>
  <c r="W61" i="6"/>
  <c r="W106" i="6"/>
  <c r="AA106" i="6"/>
  <c r="V119" i="6"/>
  <c r="AB119" i="6"/>
  <c r="H26" i="7"/>
  <c r="M61" i="7"/>
  <c r="W63" i="7"/>
  <c r="W79" i="7"/>
  <c r="N119" i="7"/>
  <c r="Z78" i="8"/>
  <c r="Q20" i="9"/>
  <c r="H14" i="13"/>
  <c r="Q74" i="3"/>
  <c r="Q108" i="4"/>
  <c r="Q117" i="4"/>
  <c r="AA36" i="4"/>
  <c r="AD54" i="4"/>
  <c r="U78" i="4"/>
  <c r="V119" i="4"/>
  <c r="E78" i="5"/>
  <c r="Q73" i="5"/>
  <c r="Q78" i="5" s="1"/>
  <c r="D78" i="5" s="1"/>
  <c r="C78" i="5" s="1"/>
  <c r="F17" i="24" s="1"/>
  <c r="F47" i="24" s="1"/>
  <c r="M78" i="5"/>
  <c r="Q116" i="5"/>
  <c r="Q145" i="5"/>
  <c r="Q23" i="6"/>
  <c r="Q30" i="6"/>
  <c r="Q76" i="6"/>
  <c r="Q78" i="6"/>
  <c r="L106" i="6"/>
  <c r="Q92" i="6"/>
  <c r="Q113" i="6"/>
  <c r="Q119" i="6"/>
  <c r="AD12" i="6"/>
  <c r="Y89" i="6"/>
  <c r="AD87" i="6"/>
  <c r="AD89" i="6"/>
  <c r="X146" i="6"/>
  <c r="I30" i="7"/>
  <c r="U78" i="7"/>
  <c r="F77" i="7"/>
  <c r="P89" i="7"/>
  <c r="W85" i="7"/>
  <c r="N106" i="7"/>
  <c r="J106" i="8"/>
  <c r="D106" i="8"/>
  <c r="C106" i="8" s="1"/>
  <c r="I19" i="24" s="1"/>
  <c r="I49" i="24" s="1"/>
  <c r="U106" i="8"/>
  <c r="H89" i="9"/>
  <c r="L25" i="10"/>
  <c r="Q14" i="10"/>
  <c r="X146" i="7"/>
  <c r="F140" i="8"/>
  <c r="F146" i="8" s="1"/>
  <c r="AF119" i="8"/>
  <c r="F106" i="9"/>
  <c r="M36" i="10"/>
  <c r="L61" i="10"/>
  <c r="Q49" i="10"/>
  <c r="Q61" i="10"/>
  <c r="D61" i="10" s="1"/>
  <c r="C61" i="10" s="1"/>
  <c r="K15" i="24" s="1"/>
  <c r="K45" i="24" s="1"/>
  <c r="Q56" i="10"/>
  <c r="I89" i="10"/>
  <c r="Q117" i="10"/>
  <c r="T47" i="12"/>
  <c r="M36" i="22"/>
  <c r="M89" i="22"/>
  <c r="J89" i="22"/>
  <c r="AG72" i="7"/>
  <c r="AJ97" i="7"/>
  <c r="H51" i="8"/>
  <c r="I81" i="8"/>
  <c r="W93" i="8"/>
  <c r="F111" i="8"/>
  <c r="F125" i="8"/>
  <c r="Q138" i="8"/>
  <c r="AJ56" i="8"/>
  <c r="AH78" i="8"/>
  <c r="AJ144" i="8"/>
  <c r="H36" i="9"/>
  <c r="O36" i="9"/>
  <c r="O147" i="9"/>
  <c r="N47" i="9"/>
  <c r="G61" i="9"/>
  <c r="M72" i="9"/>
  <c r="Q102" i="9"/>
  <c r="K133" i="9"/>
  <c r="Q123" i="9"/>
  <c r="Q133" i="9" s="1"/>
  <c r="D133" i="9" s="1"/>
  <c r="C133" i="9" s="1"/>
  <c r="J21" i="24" s="1"/>
  <c r="J51" i="24" s="1"/>
  <c r="G138" i="9"/>
  <c r="Q38" i="10"/>
  <c r="Q47" i="10"/>
  <c r="D47" i="10" s="1"/>
  <c r="C47" i="10" s="1"/>
  <c r="K14" i="24" s="1"/>
  <c r="K44" i="24" s="1"/>
  <c r="E47" i="10"/>
  <c r="O119" i="10"/>
  <c r="H110" i="7"/>
  <c r="AF25" i="7"/>
  <c r="AJ96" i="7"/>
  <c r="F51" i="8"/>
  <c r="J78" i="8"/>
  <c r="D78" i="8"/>
  <c r="C78" i="8" s="1"/>
  <c r="I17" i="24" s="1"/>
  <c r="I47" i="24" s="1"/>
  <c r="W115" i="8"/>
  <c r="AH25" i="8"/>
  <c r="AF106" i="8"/>
  <c r="AJ114" i="8"/>
  <c r="AH146" i="8"/>
  <c r="Q15" i="9"/>
  <c r="Q27" i="9"/>
  <c r="L106" i="9"/>
  <c r="Q122" i="9"/>
  <c r="K146" i="10"/>
  <c r="K147" i="10"/>
  <c r="Q141" i="10"/>
  <c r="W41" i="12"/>
  <c r="H91" i="12"/>
  <c r="Q106" i="12"/>
  <c r="S133" i="12"/>
  <c r="AJ14" i="12"/>
  <c r="R25" i="13"/>
  <c r="W44" i="13"/>
  <c r="O89" i="13"/>
  <c r="S89" i="13"/>
  <c r="U106" i="13"/>
  <c r="W92" i="13"/>
  <c r="X61" i="13"/>
  <c r="AB133" i="13"/>
  <c r="I106" i="22"/>
  <c r="N133" i="22"/>
  <c r="Q123" i="22"/>
  <c r="F30" i="12"/>
  <c r="H108" i="12"/>
  <c r="AJ12" i="12"/>
  <c r="AJ29" i="12"/>
  <c r="AD106" i="12"/>
  <c r="F41" i="13"/>
  <c r="W86" i="13"/>
  <c r="R106" i="13"/>
  <c r="J61" i="13"/>
  <c r="D61" i="13" s="1"/>
  <c r="C61" i="13" s="1"/>
  <c r="M15" i="24" s="1"/>
  <c r="M45" i="24" s="1"/>
  <c r="AB89" i="13"/>
  <c r="Q88" i="22"/>
  <c r="Q89" i="22"/>
  <c r="D89" i="22" s="1"/>
  <c r="C89" i="22" s="1"/>
  <c r="N18" i="24" s="1"/>
  <c r="N48" i="24" s="1"/>
  <c r="R61" i="12"/>
  <c r="I53" i="12"/>
  <c r="J25" i="13"/>
  <c r="D25" i="13" s="1"/>
  <c r="O47" i="13"/>
  <c r="O78" i="13"/>
  <c r="W93" i="13"/>
  <c r="AJ35" i="13"/>
  <c r="AA133" i="13"/>
  <c r="J47" i="22"/>
  <c r="X133" i="1"/>
  <c r="R133" i="1" s="1"/>
  <c r="D36" i="22"/>
  <c r="C36" i="22" s="1"/>
  <c r="N13" i="24" s="1"/>
  <c r="N43" i="24" s="1"/>
  <c r="X36" i="2"/>
  <c r="R36" i="2"/>
  <c r="W106" i="7"/>
  <c r="X133" i="2"/>
  <c r="R133" i="2" s="1"/>
  <c r="X25" i="2"/>
  <c r="R25" i="2" s="1"/>
  <c r="X89" i="1"/>
  <c r="R89" i="1" s="1"/>
  <c r="X119" i="1"/>
  <c r="R119" i="1"/>
  <c r="X61" i="1"/>
  <c r="R61" i="1" s="1"/>
  <c r="D36" i="8"/>
  <c r="C36" i="8" s="1"/>
  <c r="I13" i="24" s="1"/>
  <c r="I43" i="24" s="1"/>
  <c r="AM61" i="1" l="1"/>
  <c r="AY48" i="1"/>
  <c r="T91" i="1"/>
  <c r="AY91" i="1"/>
  <c r="AY93" i="1"/>
  <c r="AM106" i="1"/>
  <c r="AY94" i="1"/>
  <c r="T94" i="1"/>
  <c r="V95" i="1"/>
  <c r="W95" i="1"/>
  <c r="T108" i="1"/>
  <c r="AY108" i="1"/>
  <c r="AU133" i="1"/>
  <c r="W122" i="1"/>
  <c r="AG25" i="2"/>
  <c r="AY138" i="2"/>
  <c r="AU138" i="1"/>
  <c r="T102" i="1"/>
  <c r="AY98" i="1"/>
  <c r="AJ89" i="13"/>
  <c r="F61" i="7"/>
  <c r="AA147" i="13"/>
  <c r="W36" i="12"/>
  <c r="L147" i="7"/>
  <c r="W89" i="8"/>
  <c r="W49" i="1"/>
  <c r="V77" i="1"/>
  <c r="T99" i="1"/>
  <c r="V121" i="1"/>
  <c r="T123" i="1"/>
  <c r="AJ138" i="7"/>
  <c r="X147" i="7"/>
  <c r="N147" i="7"/>
  <c r="AY34" i="1"/>
  <c r="AN36" i="1"/>
  <c r="T34" i="1"/>
  <c r="W51" i="1"/>
  <c r="AT61" i="1"/>
  <c r="AN89" i="1"/>
  <c r="AY81" i="1"/>
  <c r="T81" i="1"/>
  <c r="T90" i="1"/>
  <c r="AN106" i="1"/>
  <c r="AY95" i="1"/>
  <c r="T95" i="1"/>
  <c r="AY97" i="1"/>
  <c r="W108" i="1"/>
  <c r="W119" i="1" s="1"/>
  <c r="AU119" i="1"/>
  <c r="W109" i="1"/>
  <c r="AV119" i="1"/>
  <c r="AO119" i="1"/>
  <c r="T110" i="1"/>
  <c r="V111" i="1"/>
  <c r="W111" i="1"/>
  <c r="AT119" i="1"/>
  <c r="AY114" i="1"/>
  <c r="AY116" i="1"/>
  <c r="AY120" i="1"/>
  <c r="T120" i="1"/>
  <c r="AY122" i="1"/>
  <c r="T122" i="1"/>
  <c r="AY123" i="1"/>
  <c r="AN133" i="1"/>
  <c r="AY129" i="1"/>
  <c r="T129" i="1"/>
  <c r="T134" i="1"/>
  <c r="AY134" i="1"/>
  <c r="AM138" i="1"/>
  <c r="AB25" i="2"/>
  <c r="W22" i="2"/>
  <c r="AI25" i="2"/>
  <c r="AA25" i="2"/>
  <c r="AL22" i="2"/>
  <c r="AL21" i="2"/>
  <c r="T21" i="2"/>
  <c r="T25" i="2" s="1"/>
  <c r="AJ146" i="7"/>
  <c r="T22" i="2"/>
  <c r="T113" i="1"/>
  <c r="AO133" i="1"/>
  <c r="AG147" i="13"/>
  <c r="AY131" i="1"/>
  <c r="V92" i="1"/>
  <c r="AF147" i="12"/>
  <c r="Z25" i="2"/>
  <c r="AM119" i="1"/>
  <c r="AY80" i="1"/>
  <c r="T88" i="1"/>
  <c r="AO78" i="1"/>
  <c r="W133" i="7"/>
  <c r="AJ146" i="8"/>
  <c r="AH147" i="13"/>
  <c r="H146" i="13"/>
  <c r="V63" i="1"/>
  <c r="W85" i="1"/>
  <c r="W94" i="1"/>
  <c r="W115" i="1"/>
  <c r="W68" i="1"/>
  <c r="F89" i="7"/>
  <c r="V62" i="1"/>
  <c r="AS72" i="1"/>
  <c r="AY63" i="1"/>
  <c r="AP72" i="1"/>
  <c r="V75" i="1"/>
  <c r="AS78" i="1"/>
  <c r="V91" i="1"/>
  <c r="AS106" i="1"/>
  <c r="T118" i="1"/>
  <c r="AY118" i="1"/>
  <c r="W120" i="1"/>
  <c r="AS133" i="1"/>
  <c r="V120" i="1"/>
  <c r="T130" i="1"/>
  <c r="AY130" i="1"/>
  <c r="AL23" i="2"/>
  <c r="T23" i="2"/>
  <c r="V50" i="1"/>
  <c r="AY121" i="1"/>
  <c r="W110" i="1"/>
  <c r="I146" i="12"/>
  <c r="T114" i="1"/>
  <c r="V86" i="1"/>
  <c r="S147" i="7"/>
  <c r="Z147" i="8"/>
  <c r="AL91" i="2"/>
  <c r="T91" i="2"/>
  <c r="AB106" i="2"/>
  <c r="AB147" i="2" s="1"/>
  <c r="I101" i="8"/>
  <c r="T120" i="2"/>
  <c r="T122" i="2"/>
  <c r="AJ36" i="7"/>
  <c r="AL79" i="2"/>
  <c r="O147" i="7"/>
  <c r="W16" i="2"/>
  <c r="AL103" i="2"/>
  <c r="V38" i="2"/>
  <c r="I87" i="12"/>
  <c r="I47" i="7"/>
  <c r="H114" i="8"/>
  <c r="H141" i="8"/>
  <c r="I105" i="8"/>
  <c r="W93" i="2"/>
  <c r="G146" i="8"/>
  <c r="H139" i="8"/>
  <c r="I123" i="13"/>
  <c r="G133" i="13"/>
  <c r="H123" i="13"/>
  <c r="H133" i="13" s="1"/>
  <c r="T84" i="1"/>
  <c r="AL123" i="1"/>
  <c r="AL144" i="1"/>
  <c r="W23" i="1"/>
  <c r="W25" i="1" s="1"/>
  <c r="W17" i="1"/>
  <c r="AY16" i="1"/>
  <c r="W13" i="1"/>
  <c r="AY47" i="1"/>
  <c r="AT47" i="1"/>
  <c r="AY37" i="1"/>
  <c r="AC25" i="2"/>
  <c r="AE25" i="2"/>
  <c r="AL93" i="2"/>
  <c r="AL100" i="2"/>
  <c r="AL123" i="2"/>
  <c r="W89" i="13"/>
  <c r="W47" i="12"/>
  <c r="W80" i="2"/>
  <c r="V79" i="2"/>
  <c r="F47" i="12"/>
  <c r="AJ119" i="8"/>
  <c r="W108" i="2"/>
  <c r="H78" i="7"/>
  <c r="V116" i="2"/>
  <c r="F25" i="12"/>
  <c r="AL20" i="2"/>
  <c r="W82" i="2"/>
  <c r="T72" i="2"/>
  <c r="T77" i="2"/>
  <c r="V115" i="2"/>
  <c r="V120" i="2"/>
  <c r="I131" i="8"/>
  <c r="H123" i="8"/>
  <c r="I93" i="8"/>
  <c r="I110" i="8"/>
  <c r="I119" i="8" s="1"/>
  <c r="H66" i="8"/>
  <c r="H118" i="8"/>
  <c r="H84" i="8"/>
  <c r="G138" i="8"/>
  <c r="H13" i="12"/>
  <c r="I74" i="12"/>
  <c r="AJ25" i="13"/>
  <c r="AL81" i="2"/>
  <c r="H41" i="12"/>
  <c r="W105" i="2"/>
  <c r="W114" i="2"/>
  <c r="V114" i="2"/>
  <c r="W131" i="2"/>
  <c r="V131" i="2"/>
  <c r="V136" i="2"/>
  <c r="V138" i="2" s="1"/>
  <c r="W136" i="2"/>
  <c r="I112" i="8"/>
  <c r="H112" i="8"/>
  <c r="I138" i="8"/>
  <c r="H68" i="12"/>
  <c r="I68" i="12"/>
  <c r="I76" i="12"/>
  <c r="H76" i="12"/>
  <c r="H75" i="13"/>
  <c r="I75" i="13"/>
  <c r="H92" i="13"/>
  <c r="I92" i="13"/>
  <c r="I133" i="13"/>
  <c r="U36" i="1"/>
  <c r="U147" i="1" s="1"/>
  <c r="V30" i="1"/>
  <c r="W30" i="1"/>
  <c r="V100" i="1"/>
  <c r="V104" i="1"/>
  <c r="W117" i="1"/>
  <c r="T80" i="1"/>
  <c r="W82" i="1"/>
  <c r="W61" i="7"/>
  <c r="W119" i="7"/>
  <c r="W53" i="2"/>
  <c r="T97" i="1"/>
  <c r="T104" i="2"/>
  <c r="V87" i="2"/>
  <c r="V140" i="1"/>
  <c r="AL84" i="1"/>
  <c r="W63" i="1"/>
  <c r="V37" i="1"/>
  <c r="V47" i="1" s="1"/>
  <c r="T118" i="2"/>
  <c r="V137" i="1"/>
  <c r="T79" i="1"/>
  <c r="T89" i="1" s="1"/>
  <c r="AG147" i="12"/>
  <c r="AJ119" i="13"/>
  <c r="AE147" i="8"/>
  <c r="U147" i="7"/>
  <c r="AL19" i="2"/>
  <c r="V82" i="1"/>
  <c r="V89" i="1" s="1"/>
  <c r="AL55" i="1"/>
  <c r="W138" i="8"/>
  <c r="Z106" i="2"/>
  <c r="Z147" i="2" s="1"/>
  <c r="W33" i="2"/>
  <c r="T123" i="2"/>
  <c r="W91" i="2"/>
  <c r="Y147" i="12"/>
  <c r="Z147" i="7"/>
  <c r="V105" i="2"/>
  <c r="T95" i="2"/>
  <c r="W135" i="1"/>
  <c r="W138" i="1" s="1"/>
  <c r="AA106" i="2"/>
  <c r="V135" i="1"/>
  <c r="V138" i="1" s="1"/>
  <c r="W126" i="1"/>
  <c r="T93" i="1"/>
  <c r="W104" i="1"/>
  <c r="AL88" i="2"/>
  <c r="I138" i="7"/>
  <c r="H116" i="8"/>
  <c r="I121" i="8"/>
  <c r="H108" i="8"/>
  <c r="I99" i="8"/>
  <c r="H91" i="8"/>
  <c r="I88" i="8"/>
  <c r="I89" i="8" s="1"/>
  <c r="I73" i="8"/>
  <c r="I78" i="8" s="1"/>
  <c r="H75" i="8"/>
  <c r="AJ138" i="13"/>
  <c r="H85" i="13"/>
  <c r="H21" i="13"/>
  <c r="Y147" i="13"/>
  <c r="I143" i="13"/>
  <c r="H127" i="13"/>
  <c r="H70" i="8"/>
  <c r="I40" i="8"/>
  <c r="I47" i="8" s="1"/>
  <c r="I55" i="12"/>
  <c r="I21" i="12"/>
  <c r="I34" i="13"/>
  <c r="G78" i="8"/>
  <c r="I95" i="8"/>
  <c r="H136" i="8"/>
  <c r="H80" i="8"/>
  <c r="H66" i="12"/>
  <c r="H56" i="13"/>
  <c r="U119" i="1"/>
  <c r="AL80" i="2"/>
  <c r="AF78" i="2"/>
  <c r="AL102" i="2"/>
  <c r="H32" i="12"/>
  <c r="G133" i="12"/>
  <c r="V107" i="1"/>
  <c r="V119" i="1" s="1"/>
  <c r="H59" i="13"/>
  <c r="W19" i="2"/>
  <c r="W23" i="2"/>
  <c r="W45" i="2"/>
  <c r="V45" i="2"/>
  <c r="V81" i="2"/>
  <c r="W81" i="2"/>
  <c r="W102" i="2"/>
  <c r="I19" i="8"/>
  <c r="I25" i="8" s="1"/>
  <c r="H19" i="8"/>
  <c r="I16" i="12"/>
  <c r="H16" i="12"/>
  <c r="H28" i="12"/>
  <c r="I28" i="12"/>
  <c r="H43" i="12"/>
  <c r="I43" i="12"/>
  <c r="H51" i="12"/>
  <c r="H54" i="12"/>
  <c r="I54" i="12"/>
  <c r="I126" i="12"/>
  <c r="H126" i="12"/>
  <c r="W138" i="12"/>
  <c r="H24" i="13"/>
  <c r="I24" i="13"/>
  <c r="I25" i="13" s="1"/>
  <c r="G47" i="13"/>
  <c r="H76" i="13"/>
  <c r="I88" i="13"/>
  <c r="H88" i="13"/>
  <c r="H109" i="13"/>
  <c r="I109" i="13"/>
  <c r="T109" i="1"/>
  <c r="AD119" i="1"/>
  <c r="AD147" i="1" s="1"/>
  <c r="V116" i="1"/>
  <c r="T117" i="1"/>
  <c r="W129" i="1"/>
  <c r="R147" i="12"/>
  <c r="V83" i="2"/>
  <c r="T119" i="1"/>
  <c r="T82" i="2"/>
  <c r="I106" i="8"/>
  <c r="AJ25" i="8"/>
  <c r="F36" i="12"/>
  <c r="H119" i="8"/>
  <c r="W119" i="12"/>
  <c r="W12" i="2"/>
  <c r="W20" i="2"/>
  <c r="I29" i="8"/>
  <c r="I36" i="8" s="1"/>
  <c r="H29" i="8"/>
  <c r="G47" i="8"/>
  <c r="I38" i="8"/>
  <c r="H127" i="8"/>
  <c r="H133" i="8" s="1"/>
  <c r="I127" i="8"/>
  <c r="I63" i="12"/>
  <c r="H63" i="12"/>
  <c r="H96" i="12"/>
  <c r="I96" i="12"/>
  <c r="I43" i="13"/>
  <c r="H43" i="13"/>
  <c r="I51" i="13"/>
  <c r="H51" i="13"/>
  <c r="H64" i="13"/>
  <c r="I64" i="13"/>
  <c r="G78" i="13"/>
  <c r="I73" i="13"/>
  <c r="I78" i="13" s="1"/>
  <c r="W45" i="1"/>
  <c r="V45" i="1"/>
  <c r="W50" i="1"/>
  <c r="U72" i="1"/>
  <c r="U78" i="1"/>
  <c r="U89" i="1"/>
  <c r="W81" i="1"/>
  <c r="V90" i="1"/>
  <c r="W90" i="1"/>
  <c r="V115" i="1"/>
  <c r="T48" i="1"/>
  <c r="W62" i="1"/>
  <c r="AL65" i="1"/>
  <c r="T66" i="1"/>
  <c r="AH72" i="1"/>
  <c r="AL68" i="1"/>
  <c r="V69" i="1"/>
  <c r="AL77" i="1"/>
  <c r="AG89" i="1"/>
  <c r="AH133" i="1"/>
  <c r="T35" i="1"/>
  <c r="AW61" i="1"/>
  <c r="AY62" i="1"/>
  <c r="AL12" i="2"/>
  <c r="AL24" i="2"/>
  <c r="AL30" i="2"/>
  <c r="T46" i="2"/>
  <c r="AC78" i="2"/>
  <c r="F138" i="7"/>
  <c r="W146" i="8"/>
  <c r="W106" i="8"/>
  <c r="F146" i="12"/>
  <c r="W14" i="2"/>
  <c r="W18" i="2"/>
  <c r="U89" i="2"/>
  <c r="V96" i="2"/>
  <c r="W100" i="2"/>
  <c r="U119" i="2"/>
  <c r="W122" i="2"/>
  <c r="W133" i="2" s="1"/>
  <c r="G89" i="8"/>
  <c r="I67" i="12"/>
  <c r="H67" i="12"/>
  <c r="W64" i="1"/>
  <c r="AA61" i="1"/>
  <c r="AD61" i="1"/>
  <c r="AH61" i="1"/>
  <c r="W105" i="1"/>
  <c r="AI106" i="1"/>
  <c r="AS146" i="1"/>
  <c r="AQ146" i="1"/>
  <c r="AY146" i="1" s="1"/>
  <c r="AL77" i="2"/>
  <c r="AE78" i="2"/>
  <c r="T76" i="2"/>
  <c r="T78" i="2" s="1"/>
  <c r="AH133" i="2"/>
  <c r="AB133" i="2"/>
  <c r="T130" i="2"/>
  <c r="AY29" i="1"/>
  <c r="AY33" i="1"/>
  <c r="AY83" i="1"/>
  <c r="AY92" i="1"/>
  <c r="AY111" i="1"/>
  <c r="AR138" i="1"/>
  <c r="AY138" i="1" s="1"/>
  <c r="AY28" i="2"/>
  <c r="AY59" i="2"/>
  <c r="AD78" i="2"/>
  <c r="AH78" i="2"/>
  <c r="AH147" i="2" s="1"/>
  <c r="T86" i="2"/>
  <c r="T96" i="2"/>
  <c r="AG133" i="2"/>
  <c r="AQ61" i="2"/>
  <c r="AY61" i="2" s="1"/>
  <c r="AV61" i="2"/>
  <c r="P36" i="7"/>
  <c r="P147" i="7" s="1"/>
  <c r="V17" i="2"/>
  <c r="W21" i="2"/>
  <c r="V30" i="2"/>
  <c r="V36" i="2" s="1"/>
  <c r="W39" i="2"/>
  <c r="V43" i="2"/>
  <c r="V51" i="2"/>
  <c r="W55" i="2"/>
  <c r="V68" i="2"/>
  <c r="U78" i="2"/>
  <c r="W77" i="2"/>
  <c r="V91" i="2"/>
  <c r="H65" i="12"/>
  <c r="I65" i="12"/>
  <c r="W35" i="1"/>
  <c r="AL70" i="1"/>
  <c r="V83" i="1"/>
  <c r="AL100" i="1"/>
  <c r="W101" i="1"/>
  <c r="AA106" i="1"/>
  <c r="T105" i="1"/>
  <c r="AL117" i="1"/>
  <c r="AL127" i="1"/>
  <c r="AD133" i="1"/>
  <c r="AF133" i="1"/>
  <c r="AL131" i="1"/>
  <c r="AL132" i="1"/>
  <c r="W132" i="1"/>
  <c r="T135" i="1"/>
  <c r="AH138" i="1"/>
  <c r="AI89" i="1"/>
  <c r="AI147" i="1" s="1"/>
  <c r="AQ61" i="1"/>
  <c r="AY59" i="1"/>
  <c r="AQ72" i="1"/>
  <c r="AY65" i="1"/>
  <c r="AY68" i="1"/>
  <c r="AV72" i="1"/>
  <c r="AO72" i="1"/>
  <c r="W71" i="1"/>
  <c r="AW72" i="1"/>
  <c r="AQ78" i="1"/>
  <c r="W74" i="1"/>
  <c r="AO89" i="1"/>
  <c r="AY85" i="1"/>
  <c r="AL48" i="2"/>
  <c r="AI146" i="2"/>
  <c r="AL146" i="2" s="1"/>
  <c r="AQ133" i="2"/>
  <c r="AY133" i="2" s="1"/>
  <c r="AY77" i="2"/>
  <c r="AD61" i="13"/>
  <c r="AD147" i="13" s="1"/>
  <c r="I91" i="12"/>
  <c r="I121" i="12"/>
  <c r="I133" i="12" s="1"/>
  <c r="I45" i="13"/>
  <c r="V125" i="1"/>
  <c r="V139" i="1"/>
  <c r="T63" i="1"/>
  <c r="AE72" i="1"/>
  <c r="AD72" i="1"/>
  <c r="AL67" i="1"/>
  <c r="AL116" i="1"/>
  <c r="AI72" i="1"/>
  <c r="AJ106" i="1"/>
  <c r="T32" i="1"/>
  <c r="AY75" i="1"/>
  <c r="W75" i="1"/>
  <c r="AY77" i="1"/>
  <c r="AU89" i="1"/>
  <c r="AQ106" i="1"/>
  <c r="AV106" i="1"/>
  <c r="AT106" i="1"/>
  <c r="AY110" i="1"/>
  <c r="AY115" i="1"/>
  <c r="AS119" i="1"/>
  <c r="AJ61" i="2"/>
  <c r="AL92" i="2"/>
  <c r="AL105" i="2"/>
  <c r="AL111" i="2"/>
  <c r="AL112" i="2"/>
  <c r="T113" i="2"/>
  <c r="AE138" i="2"/>
  <c r="AL138" i="2" s="1"/>
  <c r="AW36" i="2"/>
  <c r="AT61" i="2"/>
  <c r="AT147" i="2" s="1"/>
  <c r="AY50" i="2"/>
  <c r="AY71" i="2"/>
  <c r="AU89" i="2"/>
  <c r="AQ119" i="2"/>
  <c r="AY111" i="2"/>
  <c r="AS119" i="2"/>
  <c r="AY118" i="2"/>
  <c r="AY123" i="2"/>
  <c r="AT138" i="2"/>
  <c r="I67" i="7"/>
  <c r="I72" i="7" s="1"/>
  <c r="F81" i="7"/>
  <c r="W84" i="7"/>
  <c r="H92" i="7"/>
  <c r="W115" i="7"/>
  <c r="M146" i="7"/>
  <c r="W146" i="7" s="1"/>
  <c r="H139" i="7"/>
  <c r="W121" i="8"/>
  <c r="AJ34" i="8"/>
  <c r="AA89" i="8"/>
  <c r="AA147" i="8" s="1"/>
  <c r="AJ123" i="8"/>
  <c r="L89" i="12"/>
  <c r="F49" i="13"/>
  <c r="H71" i="13"/>
  <c r="F99" i="7"/>
  <c r="F106" i="7" s="1"/>
  <c r="H144" i="7"/>
  <c r="AB78" i="7"/>
  <c r="F143" i="12"/>
  <c r="AJ43" i="13"/>
  <c r="T108" i="2"/>
  <c r="AO25" i="2"/>
  <c r="AY25" i="2" s="1"/>
  <c r="AP78" i="2"/>
  <c r="AM78" i="2"/>
  <c r="AY78" i="2" s="1"/>
  <c r="AM106" i="2"/>
  <c r="W16" i="7"/>
  <c r="P47" i="7"/>
  <c r="K47" i="7"/>
  <c r="R138" i="7"/>
  <c r="K138" i="7"/>
  <c r="W138" i="7" s="1"/>
  <c r="AD119" i="7"/>
  <c r="AJ111" i="7"/>
  <c r="AA133" i="7"/>
  <c r="AF61" i="8"/>
  <c r="Y61" i="8"/>
  <c r="AC72" i="8"/>
  <c r="F86" i="12"/>
  <c r="AE106" i="12"/>
  <c r="AE147" i="12" s="1"/>
  <c r="AC36" i="13"/>
  <c r="Z47" i="13"/>
  <c r="AJ41" i="13"/>
  <c r="W51" i="7"/>
  <c r="F71" i="7"/>
  <c r="F72" i="7" s="1"/>
  <c r="Q89" i="7"/>
  <c r="AB36" i="7"/>
  <c r="AB61" i="7"/>
  <c r="W101" i="8"/>
  <c r="AB72" i="8"/>
  <c r="AJ72" i="8" s="1"/>
  <c r="AB78" i="8"/>
  <c r="AF78" i="8"/>
  <c r="Y78" i="8"/>
  <c r="AJ105" i="8"/>
  <c r="AC119" i="8"/>
  <c r="AJ131" i="8"/>
  <c r="M25" i="12"/>
  <c r="M147" i="12" s="1"/>
  <c r="F63" i="12"/>
  <c r="F72" i="12" s="1"/>
  <c r="W92" i="12"/>
  <c r="AD36" i="12"/>
  <c r="AD147" i="12" s="1"/>
  <c r="AC25" i="13"/>
  <c r="AF61" i="13"/>
  <c r="O25" i="13"/>
  <c r="R47" i="13"/>
  <c r="W47" i="13" s="1"/>
  <c r="M72" i="13"/>
  <c r="F65" i="13"/>
  <c r="F70" i="13"/>
  <c r="F96" i="13"/>
  <c r="F106" i="13" s="1"/>
  <c r="L146" i="13"/>
  <c r="P146" i="13"/>
  <c r="T146" i="13"/>
  <c r="AY121" i="2"/>
  <c r="AR138" i="2"/>
  <c r="AM146" i="2"/>
  <c r="H21" i="7"/>
  <c r="H25" i="7" s="1"/>
  <c r="M47" i="7"/>
  <c r="M147" i="7" s="1"/>
  <c r="W56" i="7"/>
  <c r="R78" i="7"/>
  <c r="R147" i="7" s="1"/>
  <c r="W83" i="7"/>
  <c r="I105" i="7"/>
  <c r="I106" i="7" s="1"/>
  <c r="W125" i="7"/>
  <c r="S138" i="7"/>
  <c r="U146" i="7"/>
  <c r="AC78" i="7"/>
  <c r="AC147" i="7" s="1"/>
  <c r="F50" i="12"/>
  <c r="O72" i="12"/>
  <c r="F83" i="12"/>
  <c r="W111" i="12"/>
  <c r="F123" i="12"/>
  <c r="N146" i="12"/>
  <c r="U146" i="12"/>
  <c r="U147" i="12" s="1"/>
  <c r="AC36" i="12"/>
  <c r="AH89" i="12"/>
  <c r="X89" i="12"/>
  <c r="AG106" i="12"/>
  <c r="Z36" i="13"/>
  <c r="AJ36" i="13" s="1"/>
  <c r="AF89" i="13"/>
  <c r="W12" i="13"/>
  <c r="W16" i="13"/>
  <c r="U36" i="13"/>
  <c r="W36" i="13" s="1"/>
  <c r="F33" i="13"/>
  <c r="W43" i="13"/>
  <c r="Q61" i="13"/>
  <c r="U61" i="13"/>
  <c r="R61" i="13"/>
  <c r="W51" i="13"/>
  <c r="F53" i="13"/>
  <c r="F58" i="13"/>
  <c r="U72" i="13"/>
  <c r="W68" i="13"/>
  <c r="F69" i="13"/>
  <c r="L78" i="13"/>
  <c r="L147" i="13" s="1"/>
  <c r="W79" i="13"/>
  <c r="W83" i="13"/>
  <c r="W84" i="13"/>
  <c r="M106" i="13"/>
  <c r="F100" i="13"/>
  <c r="O119" i="13"/>
  <c r="F108" i="13"/>
  <c r="W115" i="13"/>
  <c r="Q133" i="13"/>
  <c r="F128" i="13"/>
  <c r="F133" i="13" s="1"/>
  <c r="K146" i="13"/>
  <c r="K147" i="13" s="1"/>
  <c r="S146" i="13"/>
  <c r="AG106" i="1"/>
  <c r="AL99" i="1"/>
  <c r="T103" i="1"/>
  <c r="AL103" i="1"/>
  <c r="W12" i="1"/>
  <c r="AT25" i="1"/>
  <c r="AN25" i="1"/>
  <c r="AY13" i="1"/>
  <c r="AS36" i="1"/>
  <c r="V26" i="1"/>
  <c r="W110" i="2"/>
  <c r="AV119" i="2"/>
  <c r="AV147" i="2" s="1"/>
  <c r="AE147" i="13"/>
  <c r="W65" i="1"/>
  <c r="AJ146" i="1"/>
  <c r="AL146" i="1" s="1"/>
  <c r="F36" i="13"/>
  <c r="W72" i="7"/>
  <c r="I67" i="13"/>
  <c r="I72" i="13" s="1"/>
  <c r="H67" i="13"/>
  <c r="H72" i="13" s="1"/>
  <c r="G89" i="13"/>
  <c r="H80" i="13"/>
  <c r="H84" i="13"/>
  <c r="I84" i="13"/>
  <c r="I89" i="13" s="1"/>
  <c r="I97" i="13"/>
  <c r="H97" i="13"/>
  <c r="H103" i="13"/>
  <c r="I103" i="13"/>
  <c r="I106" i="13" s="1"/>
  <c r="H108" i="13"/>
  <c r="I108" i="13"/>
  <c r="T49" i="1"/>
  <c r="AL49" i="1"/>
  <c r="AB61" i="1"/>
  <c r="T51" i="1"/>
  <c r="V51" i="1"/>
  <c r="V61" i="1" s="1"/>
  <c r="AF61" i="1"/>
  <c r="AF147" i="1" s="1"/>
  <c r="AL59" i="1"/>
  <c r="T59" i="1"/>
  <c r="AL62" i="1"/>
  <c r="Z72" i="1"/>
  <c r="Z147" i="1" s="1"/>
  <c r="AG72" i="1"/>
  <c r="AL76" i="2"/>
  <c r="W76" i="2"/>
  <c r="AA89" i="2"/>
  <c r="AA147" i="2" s="1"/>
  <c r="T79" i="2"/>
  <c r="T89" i="2" s="1"/>
  <c r="V25" i="1"/>
  <c r="H109" i="12"/>
  <c r="I109" i="12"/>
  <c r="Z106" i="1"/>
  <c r="T101" i="1"/>
  <c r="AL128" i="1"/>
  <c r="AB133" i="1"/>
  <c r="T17" i="1"/>
  <c r="AY17" i="1"/>
  <c r="AM25" i="1"/>
  <c r="T50" i="1"/>
  <c r="AN61" i="1"/>
  <c r="AY50" i="1"/>
  <c r="AY67" i="1"/>
  <c r="T67" i="1"/>
  <c r="AM72" i="1"/>
  <c r="AT78" i="1"/>
  <c r="AY73" i="1"/>
  <c r="AV89" i="1"/>
  <c r="W79" i="1"/>
  <c r="AY82" i="1"/>
  <c r="AY109" i="2"/>
  <c r="AM119" i="2"/>
  <c r="AM147" i="2" s="1"/>
  <c r="AY113" i="2"/>
  <c r="AP119" i="2"/>
  <c r="T138" i="2"/>
  <c r="W89" i="2"/>
  <c r="V71" i="1"/>
  <c r="AH106" i="1"/>
  <c r="AE147" i="7"/>
  <c r="F133" i="7"/>
  <c r="O147" i="12"/>
  <c r="F89" i="8"/>
  <c r="AG147" i="8"/>
  <c r="F78" i="8"/>
  <c r="Q147" i="12"/>
  <c r="AL78" i="2"/>
  <c r="AL135" i="1"/>
  <c r="F119" i="7"/>
  <c r="W26" i="1"/>
  <c r="W36" i="1" s="1"/>
  <c r="T111" i="2"/>
  <c r="AL104" i="1"/>
  <c r="AU25" i="1"/>
  <c r="Z133" i="1"/>
  <c r="V132" i="1"/>
  <c r="AJ106" i="7"/>
  <c r="H133" i="12"/>
  <c r="H117" i="12"/>
  <c r="H78" i="13"/>
  <c r="H97" i="12"/>
  <c r="I61" i="13"/>
  <c r="X147" i="8"/>
  <c r="I94" i="12"/>
  <c r="H94" i="12"/>
  <c r="I27" i="13"/>
  <c r="H27" i="13"/>
  <c r="I31" i="13"/>
  <c r="H31" i="13"/>
  <c r="H40" i="13"/>
  <c r="I40" i="13"/>
  <c r="H44" i="13"/>
  <c r="I44" i="13"/>
  <c r="H57" i="13"/>
  <c r="I57" i="13"/>
  <c r="AG47" i="2"/>
  <c r="AL47" i="2" s="1"/>
  <c r="W46" i="2"/>
  <c r="W36" i="2"/>
  <c r="W72" i="8"/>
  <c r="I100" i="12"/>
  <c r="H100" i="12"/>
  <c r="H113" i="12"/>
  <c r="I113" i="12"/>
  <c r="I137" i="12"/>
  <c r="I138" i="12" s="1"/>
  <c r="H137" i="12"/>
  <c r="H138" i="12" s="1"/>
  <c r="AL64" i="1"/>
  <c r="AL69" i="1"/>
  <c r="AC72" i="1"/>
  <c r="AL71" i="1"/>
  <c r="T71" i="1"/>
  <c r="T100" i="1"/>
  <c r="AB106" i="1"/>
  <c r="AC106" i="1"/>
  <c r="AC147" i="1" s="1"/>
  <c r="AL102" i="1"/>
  <c r="AF106" i="1"/>
  <c r="W103" i="1"/>
  <c r="T139" i="1"/>
  <c r="T146" i="1" s="1"/>
  <c r="AL139" i="1"/>
  <c r="AW25" i="1"/>
  <c r="AO25" i="1"/>
  <c r="T26" i="1"/>
  <c r="T36" i="1" s="1"/>
  <c r="AO36" i="1"/>
  <c r="AY26" i="1"/>
  <c r="AY74" i="1"/>
  <c r="W109" i="2"/>
  <c r="AU119" i="2"/>
  <c r="AU147" i="2" s="1"/>
  <c r="AY110" i="2"/>
  <c r="T110" i="2"/>
  <c r="X147" i="13"/>
  <c r="AY12" i="1"/>
  <c r="H111" i="13"/>
  <c r="W119" i="2"/>
  <c r="W36" i="8"/>
  <c r="W78" i="8"/>
  <c r="F146" i="7"/>
  <c r="AP147" i="2"/>
  <c r="AL101" i="1"/>
  <c r="W111" i="2"/>
  <c r="T127" i="1"/>
  <c r="AJ89" i="7"/>
  <c r="F61" i="12"/>
  <c r="W61" i="12"/>
  <c r="AJ146" i="13"/>
  <c r="H72" i="8"/>
  <c r="I104" i="12"/>
  <c r="R147" i="8"/>
  <c r="U147" i="8"/>
  <c r="AO119" i="2"/>
  <c r="I146" i="13"/>
  <c r="W133" i="8"/>
  <c r="AY146" i="2"/>
  <c r="H93" i="13"/>
  <c r="G106" i="13"/>
  <c r="T147" i="12"/>
  <c r="K147" i="7"/>
  <c r="H36" i="7"/>
  <c r="AB147" i="13"/>
  <c r="AY14" i="1"/>
  <c r="T128" i="1"/>
  <c r="F106" i="12"/>
  <c r="Q147" i="7"/>
  <c r="AJ89" i="8"/>
  <c r="AL63" i="1"/>
  <c r="AN72" i="1"/>
  <c r="AL105" i="1"/>
  <c r="AS25" i="1"/>
  <c r="AY23" i="1"/>
  <c r="AN119" i="2"/>
  <c r="AY106" i="2"/>
  <c r="V25" i="2"/>
  <c r="AD147" i="7"/>
  <c r="T64" i="1"/>
  <c r="N147" i="12"/>
  <c r="P147" i="12"/>
  <c r="Y147" i="8"/>
  <c r="AU78" i="1"/>
  <c r="T109" i="2"/>
  <c r="W69" i="1"/>
  <c r="V72" i="1"/>
  <c r="T61" i="2"/>
  <c r="AC147" i="8"/>
  <c r="I146" i="8"/>
  <c r="AD147" i="8"/>
  <c r="F119" i="12"/>
  <c r="W72" i="12"/>
  <c r="F78" i="13"/>
  <c r="G72" i="13"/>
  <c r="W25" i="8"/>
  <c r="H106" i="8"/>
  <c r="I72" i="8"/>
  <c r="W146" i="2"/>
  <c r="I145" i="8"/>
  <c r="H145" i="8"/>
  <c r="H146" i="8" s="1"/>
  <c r="I34" i="12"/>
  <c r="H34" i="12"/>
  <c r="H45" i="12"/>
  <c r="I45" i="12"/>
  <c r="I47" i="12" s="1"/>
  <c r="H57" i="12"/>
  <c r="I57" i="12"/>
  <c r="I69" i="12"/>
  <c r="H69" i="12"/>
  <c r="G78" i="12"/>
  <c r="I73" i="12"/>
  <c r="H77" i="12"/>
  <c r="I77" i="12"/>
  <c r="I82" i="12"/>
  <c r="H82" i="12"/>
  <c r="H89" i="12" s="1"/>
  <c r="H86" i="12"/>
  <c r="I86" i="12"/>
  <c r="I113" i="13"/>
  <c r="H113" i="13"/>
  <c r="W73" i="1"/>
  <c r="W78" i="1" s="1"/>
  <c r="V73" i="1"/>
  <c r="V78" i="1" s="1"/>
  <c r="AF78" i="1"/>
  <c r="AL78" i="1" s="1"/>
  <c r="W47" i="1"/>
  <c r="K147" i="8"/>
  <c r="F25" i="7"/>
  <c r="W60" i="2"/>
  <c r="U72" i="2"/>
  <c r="W52" i="2"/>
  <c r="U133" i="2"/>
  <c r="H20" i="8"/>
  <c r="H25" i="8" s="1"/>
  <c r="V100" i="2"/>
  <c r="AJ146" i="12"/>
  <c r="U25" i="2"/>
  <c r="V46" i="2"/>
  <c r="V59" i="2"/>
  <c r="W59" i="2"/>
  <c r="U138" i="2"/>
  <c r="V139" i="2"/>
  <c r="V146" i="2" s="1"/>
  <c r="U146" i="2"/>
  <c r="G119" i="8"/>
  <c r="G47" i="12"/>
  <c r="H37" i="12"/>
  <c r="H47" i="12" s="1"/>
  <c r="I62" i="12"/>
  <c r="I72" i="12" s="1"/>
  <c r="H62" i="12"/>
  <c r="G72" i="12"/>
  <c r="V56" i="1"/>
  <c r="AE106" i="1"/>
  <c r="AJ133" i="1"/>
  <c r="AR72" i="1"/>
  <c r="H38" i="13"/>
  <c r="I38" i="13"/>
  <c r="H82" i="13"/>
  <c r="H89" i="13" s="1"/>
  <c r="I82" i="13"/>
  <c r="W66" i="1"/>
  <c r="V145" i="1"/>
  <c r="V146" i="1" s="1"/>
  <c r="W145" i="1"/>
  <c r="T77" i="1"/>
  <c r="AQ89" i="1"/>
  <c r="W40" i="2"/>
  <c r="V40" i="2"/>
  <c r="V47" i="2" s="1"/>
  <c r="U106" i="2"/>
  <c r="W117" i="2"/>
  <c r="V117" i="2"/>
  <c r="G25" i="8"/>
  <c r="G147" i="8" s="1"/>
  <c r="I32" i="8"/>
  <c r="H32" i="8"/>
  <c r="H60" i="8"/>
  <c r="I60" i="8"/>
  <c r="I61" i="8" s="1"/>
  <c r="H78" i="8"/>
  <c r="I107" i="12"/>
  <c r="H107" i="12"/>
  <c r="G119" i="12"/>
  <c r="G147" i="12" s="1"/>
  <c r="I115" i="12"/>
  <c r="H115" i="12"/>
  <c r="I50" i="13"/>
  <c r="G61" i="13"/>
  <c r="I16" i="8"/>
  <c r="H48" i="12"/>
  <c r="I12" i="8"/>
  <c r="W134" i="2"/>
  <c r="W138" i="2" s="1"/>
  <c r="V73" i="2"/>
  <c r="T47" i="1"/>
  <c r="W96" i="2"/>
  <c r="V56" i="2"/>
  <c r="I36" i="7"/>
  <c r="H37" i="8"/>
  <c r="H12" i="8"/>
  <c r="H134" i="8"/>
  <c r="H138" i="8" s="1"/>
  <c r="I48" i="12"/>
  <c r="I111" i="12"/>
  <c r="H105" i="13"/>
  <c r="H12" i="13"/>
  <c r="H25" i="13" s="1"/>
  <c r="H44" i="8"/>
  <c r="H59" i="8"/>
  <c r="H49" i="8"/>
  <c r="V126" i="2"/>
  <c r="V133" i="2" s="1"/>
  <c r="G25" i="13"/>
  <c r="I24" i="8"/>
  <c r="Q147" i="8"/>
  <c r="I125" i="8"/>
  <c r="I133" i="8" s="1"/>
  <c r="H50" i="13"/>
  <c r="H61" i="13" s="1"/>
  <c r="U47" i="2"/>
  <c r="W57" i="2"/>
  <c r="V57" i="2"/>
  <c r="W75" i="2"/>
  <c r="V75" i="2"/>
  <c r="W97" i="2"/>
  <c r="V97" i="2"/>
  <c r="H19" i="12"/>
  <c r="H25" i="12" s="1"/>
  <c r="I19" i="12"/>
  <c r="I25" i="12" s="1"/>
  <c r="G36" i="12"/>
  <c r="I27" i="12"/>
  <c r="I36" i="12" s="1"/>
  <c r="H27" i="12"/>
  <c r="G106" i="12"/>
  <c r="H103" i="12"/>
  <c r="I103" i="12"/>
  <c r="G138" i="12"/>
  <c r="I107" i="13"/>
  <c r="G119" i="13"/>
  <c r="I118" i="13"/>
  <c r="H118" i="13"/>
  <c r="W124" i="1"/>
  <c r="V124" i="1"/>
  <c r="W128" i="1"/>
  <c r="V128" i="1"/>
  <c r="W32" i="1"/>
  <c r="T52" i="1"/>
  <c r="T73" i="1"/>
  <c r="T78" i="1" s="1"/>
  <c r="T74" i="1"/>
  <c r="AD89" i="1"/>
  <c r="AV36" i="1"/>
  <c r="AP61" i="1"/>
  <c r="AP147" i="1" s="1"/>
  <c r="AV133" i="1"/>
  <c r="AC133" i="2"/>
  <c r="AM78" i="1"/>
  <c r="AU106" i="1"/>
  <c r="AY106" i="1" s="1"/>
  <c r="AY103" i="1"/>
  <c r="AI72" i="2"/>
  <c r="AD133" i="2"/>
  <c r="T144" i="2"/>
  <c r="T146" i="2" s="1"/>
  <c r="V33" i="1"/>
  <c r="W55" i="1"/>
  <c r="V99" i="1"/>
  <c r="W121" i="1"/>
  <c r="W133" i="1" s="1"/>
  <c r="T68" i="1"/>
  <c r="AE89" i="1"/>
  <c r="AL88" i="1"/>
  <c r="T132" i="1"/>
  <c r="AR25" i="1"/>
  <c r="T14" i="1"/>
  <c r="AQ36" i="1"/>
  <c r="AY90" i="1"/>
  <c r="AY137" i="1"/>
  <c r="AL29" i="2"/>
  <c r="AD119" i="2"/>
  <c r="AL119" i="2" s="1"/>
  <c r="AF133" i="2"/>
  <c r="AF147" i="2" s="1"/>
  <c r="W63" i="2"/>
  <c r="W72" i="2" s="1"/>
  <c r="V63" i="2"/>
  <c r="V72" i="2" s="1"/>
  <c r="W98" i="2"/>
  <c r="V111" i="2"/>
  <c r="V119" i="2" s="1"/>
  <c r="H22" i="8"/>
  <c r="I22" i="8"/>
  <c r="W48" i="1"/>
  <c r="W87" i="1"/>
  <c r="V122" i="1"/>
  <c r="V130" i="1"/>
  <c r="W140" i="1"/>
  <c r="AL94" i="1"/>
  <c r="T104" i="1"/>
  <c r="AG133" i="1"/>
  <c r="AL129" i="1"/>
  <c r="AL134" i="1"/>
  <c r="AL138" i="1" s="1"/>
  <c r="AR61" i="1"/>
  <c r="AY79" i="1"/>
  <c r="AQ119" i="1"/>
  <c r="AC61" i="2"/>
  <c r="AC147" i="2" s="1"/>
  <c r="AN89" i="2"/>
  <c r="AY89" i="2" s="1"/>
  <c r="V82" i="2"/>
  <c r="V95" i="2"/>
  <c r="V97" i="1"/>
  <c r="V106" i="1" s="1"/>
  <c r="V131" i="1"/>
  <c r="T125" i="1"/>
  <c r="AD36" i="2"/>
  <c r="AL36" i="2" s="1"/>
  <c r="AL43" i="2"/>
  <c r="AE72" i="2"/>
  <c r="AY31" i="2"/>
  <c r="AW72" i="2"/>
  <c r="AY72" i="2" s="1"/>
  <c r="AY74" i="2"/>
  <c r="AW119" i="2"/>
  <c r="AY86" i="1"/>
  <c r="AO106" i="1"/>
  <c r="AJ106" i="2"/>
  <c r="AJ147" i="2" s="1"/>
  <c r="T100" i="2"/>
  <c r="T116" i="2"/>
  <c r="AS36" i="2"/>
  <c r="AR119" i="2"/>
  <c r="AA25" i="7"/>
  <c r="AA147" i="7" s="1"/>
  <c r="T39" i="2"/>
  <c r="T47" i="2" s="1"/>
  <c r="AL41" i="2"/>
  <c r="T125" i="2"/>
  <c r="T133" i="2" s="1"/>
  <c r="AY140" i="2"/>
  <c r="T25" i="7"/>
  <c r="W15" i="7"/>
  <c r="I18" i="7"/>
  <c r="I25" i="7" s="1"/>
  <c r="W34" i="7"/>
  <c r="W88" i="7"/>
  <c r="W112" i="7"/>
  <c r="AJ30" i="7"/>
  <c r="AG61" i="7"/>
  <c r="AG147" i="7" s="1"/>
  <c r="AH119" i="7"/>
  <c r="AJ119" i="7" s="1"/>
  <c r="P119" i="8"/>
  <c r="W119" i="8" s="1"/>
  <c r="AH133" i="8"/>
  <c r="AJ133" i="8" s="1"/>
  <c r="AJ141" i="8"/>
  <c r="K25" i="12"/>
  <c r="S25" i="12"/>
  <c r="W74" i="12"/>
  <c r="T89" i="12"/>
  <c r="W89" i="12" s="1"/>
  <c r="AF47" i="13"/>
  <c r="AF147" i="13" s="1"/>
  <c r="AJ113" i="13"/>
  <c r="T30" i="2"/>
  <c r="T36" i="2" s="1"/>
  <c r="AL115" i="2"/>
  <c r="AR36" i="2"/>
  <c r="F32" i="7"/>
  <c r="F36" i="7" s="1"/>
  <c r="F42" i="7"/>
  <c r="F47" i="7" s="1"/>
  <c r="W116" i="7"/>
  <c r="I131" i="7"/>
  <c r="I133" i="7" s="1"/>
  <c r="I141" i="7"/>
  <c r="I146" i="7" s="1"/>
  <c r="AB25" i="7"/>
  <c r="AB147" i="7" s="1"/>
  <c r="AF78" i="7"/>
  <c r="AJ105" i="7"/>
  <c r="F129" i="8"/>
  <c r="F133" i="8" s="1"/>
  <c r="S78" i="12"/>
  <c r="W78" i="12" s="1"/>
  <c r="F88" i="12"/>
  <c r="F89" i="12" s="1"/>
  <c r="AA36" i="12"/>
  <c r="AH36" i="12"/>
  <c r="AH147" i="12" s="1"/>
  <c r="AJ28" i="12"/>
  <c r="AA133" i="12"/>
  <c r="AJ133" i="12" s="1"/>
  <c r="T89" i="7"/>
  <c r="W89" i="7" s="1"/>
  <c r="H88" i="7"/>
  <c r="H112" i="7"/>
  <c r="H119" i="7" s="1"/>
  <c r="AJ49" i="7"/>
  <c r="AB89" i="7"/>
  <c r="AH133" i="7"/>
  <c r="AJ133" i="7" s="1"/>
  <c r="F21" i="13"/>
  <c r="F25" i="13" s="1"/>
  <c r="W59" i="13"/>
  <c r="F59" i="13"/>
  <c r="Y72" i="7"/>
  <c r="AJ72" i="7" s="1"/>
  <c r="F65" i="8"/>
  <c r="F72" i="8" s="1"/>
  <c r="F100" i="8"/>
  <c r="F106" i="8" s="1"/>
  <c r="AJ118" i="8"/>
  <c r="W27" i="12"/>
  <c r="W85" i="12"/>
  <c r="L106" i="12"/>
  <c r="W106" i="12" s="1"/>
  <c r="K146" i="12"/>
  <c r="W146" i="12" s="1"/>
  <c r="AJ39" i="13"/>
  <c r="F57" i="13"/>
  <c r="F61" i="13" s="1"/>
  <c r="N146" i="13"/>
  <c r="R146" i="13"/>
  <c r="F81" i="13"/>
  <c r="F89" i="13" s="1"/>
  <c r="F116" i="13"/>
  <c r="F119" i="13" s="1"/>
  <c r="W52" i="8"/>
  <c r="F109" i="8"/>
  <c r="F119" i="8" s="1"/>
  <c r="AH36" i="8"/>
  <c r="F57" i="8"/>
  <c r="F61" i="8" s="1"/>
  <c r="AB138" i="8"/>
  <c r="AF138" i="8"/>
  <c r="F76" i="12"/>
  <c r="F78" i="12" s="1"/>
  <c r="W114" i="12"/>
  <c r="F120" i="12"/>
  <c r="F133" i="12" s="1"/>
  <c r="AC106" i="12"/>
  <c r="AC47" i="13"/>
  <c r="Z133" i="13"/>
  <c r="AJ133" i="13" s="1"/>
  <c r="U25" i="13"/>
  <c r="W18" i="13"/>
  <c r="O61" i="13"/>
  <c r="O147" i="13" s="1"/>
  <c r="P61" i="13"/>
  <c r="P147" i="13" s="1"/>
  <c r="T72" i="13"/>
  <c r="T147" i="13" s="1"/>
  <c r="Q72" i="13"/>
  <c r="Q78" i="13"/>
  <c r="U78" i="13"/>
  <c r="N106" i="13"/>
  <c r="N147" i="13" s="1"/>
  <c r="W101" i="13"/>
  <c r="M119" i="13"/>
  <c r="S133" i="13"/>
  <c r="S147" i="13" s="1"/>
  <c r="M133" i="13"/>
  <c r="Q61" i="22"/>
  <c r="D61" i="22" s="1"/>
  <c r="C61" i="22" s="1"/>
  <c r="N15" i="24" s="1"/>
  <c r="N45" i="24" s="1"/>
  <c r="G147" i="22"/>
  <c r="Q106" i="22"/>
  <c r="D106" i="22" s="1"/>
  <c r="C106" i="22" s="1"/>
  <c r="N19" i="24" s="1"/>
  <c r="N49" i="24" s="1"/>
  <c r="N147" i="22"/>
  <c r="K147" i="22"/>
  <c r="M147" i="22"/>
  <c r="J147" i="22"/>
  <c r="P147" i="22"/>
  <c r="E147" i="22"/>
  <c r="F147" i="22"/>
  <c r="L147" i="22"/>
  <c r="Q25" i="22"/>
  <c r="D25" i="22" s="1"/>
  <c r="O147" i="22"/>
  <c r="I147" i="22"/>
  <c r="C25" i="22"/>
  <c r="N12" i="24" s="1"/>
  <c r="N42" i="24" s="1"/>
  <c r="D147" i="13"/>
  <c r="C25" i="13"/>
  <c r="M12" i="24" s="1"/>
  <c r="M42" i="24" s="1"/>
  <c r="J147" i="13"/>
  <c r="J147" i="12"/>
  <c r="D78" i="12"/>
  <c r="C78" i="12" s="1"/>
  <c r="L17" i="24" s="1"/>
  <c r="L47" i="24" s="1"/>
  <c r="Q138" i="10"/>
  <c r="D138" i="10" s="1"/>
  <c r="C138" i="10" s="1"/>
  <c r="K22" i="24" s="1"/>
  <c r="K52" i="24" s="1"/>
  <c r="M147" i="10"/>
  <c r="I147" i="10"/>
  <c r="L147" i="10"/>
  <c r="O147" i="10"/>
  <c r="H147" i="10"/>
  <c r="J147" i="10"/>
  <c r="E147" i="10"/>
  <c r="Q25" i="10"/>
  <c r="Q147" i="10"/>
  <c r="D25" i="10"/>
  <c r="Q106" i="9"/>
  <c r="D106" i="9" s="1"/>
  <c r="C106" i="9" s="1"/>
  <c r="J19" i="24" s="1"/>
  <c r="J49" i="24" s="1"/>
  <c r="AD106" i="4"/>
  <c r="Q146" i="2"/>
  <c r="Q61" i="3"/>
  <c r="D61" i="3" s="1"/>
  <c r="C61" i="3" s="1"/>
  <c r="D15" i="24" s="1"/>
  <c r="D45" i="24" s="1"/>
  <c r="AD106" i="6"/>
  <c r="K147" i="9"/>
  <c r="Q138" i="2"/>
  <c r="Q72" i="9"/>
  <c r="D72" i="9" s="1"/>
  <c r="C72" i="9" s="1"/>
  <c r="J16" i="24" s="1"/>
  <c r="J46" i="24" s="1"/>
  <c r="Q146" i="5"/>
  <c r="D146" i="5" s="1"/>
  <c r="C146" i="5" s="1"/>
  <c r="F23" i="24" s="1"/>
  <c r="F53" i="24" s="1"/>
  <c r="Q78" i="4"/>
  <c r="Q147" i="4" s="1"/>
  <c r="E147" i="2"/>
  <c r="AD133" i="4"/>
  <c r="AD72" i="4"/>
  <c r="Q106" i="6"/>
  <c r="D106" i="6" s="1"/>
  <c r="C106" i="6" s="1"/>
  <c r="G19" i="24" s="1"/>
  <c r="G49" i="24" s="1"/>
  <c r="Q72" i="4"/>
  <c r="Q89" i="2"/>
  <c r="Q72" i="3"/>
  <c r="D72" i="3" s="1"/>
  <c r="C72" i="3" s="1"/>
  <c r="D16" i="24" s="1"/>
  <c r="D46" i="24" s="1"/>
  <c r="Q106" i="4"/>
  <c r="Q61" i="9"/>
  <c r="Q12" i="1"/>
  <c r="AD119" i="4"/>
  <c r="Q119" i="3"/>
  <c r="D119" i="3" s="1"/>
  <c r="C119" i="3" s="1"/>
  <c r="D20" i="24" s="1"/>
  <c r="D50" i="24" s="1"/>
  <c r="Q25" i="4"/>
  <c r="Q119" i="4"/>
  <c r="AD61" i="4"/>
  <c r="Q89" i="6"/>
  <c r="D89" i="6" s="1"/>
  <c r="C89" i="6" s="1"/>
  <c r="G18" i="24" s="1"/>
  <c r="G48" i="24" s="1"/>
  <c r="AD61" i="6"/>
  <c r="D61" i="6" s="1"/>
  <c r="C61" i="6" s="1"/>
  <c r="G15" i="24" s="1"/>
  <c r="G45" i="24" s="1"/>
  <c r="S147" i="4"/>
  <c r="H147" i="9"/>
  <c r="Q89" i="3"/>
  <c r="D89" i="3" s="1"/>
  <c r="C89" i="3" s="1"/>
  <c r="D18" i="24" s="1"/>
  <c r="D48" i="24" s="1"/>
  <c r="AD89" i="4"/>
  <c r="D89" i="4" s="1"/>
  <c r="C89" i="4" s="1"/>
  <c r="E18" i="24" s="1"/>
  <c r="E48" i="24" s="1"/>
  <c r="Q25" i="9"/>
  <c r="D25" i="9" s="1"/>
  <c r="C25" i="9" s="1"/>
  <c r="J12" i="24" s="1"/>
  <c r="J42" i="24" s="1"/>
  <c r="Q138" i="9"/>
  <c r="D138" i="9" s="1"/>
  <c r="C138" i="9" s="1"/>
  <c r="J22" i="24" s="1"/>
  <c r="J52" i="24" s="1"/>
  <c r="AD78" i="6"/>
  <c r="D78" i="6" s="1"/>
  <c r="C78" i="6" s="1"/>
  <c r="G17" i="24" s="1"/>
  <c r="G47" i="24" s="1"/>
  <c r="Q138" i="3"/>
  <c r="D138" i="3" s="1"/>
  <c r="C138" i="3" s="1"/>
  <c r="D22" i="24" s="1"/>
  <c r="D52" i="24" s="1"/>
  <c r="Q72" i="5"/>
  <c r="D72" i="5" s="1"/>
  <c r="C72" i="5" s="1"/>
  <c r="F16" i="24" s="1"/>
  <c r="F46" i="24" s="1"/>
  <c r="Q146" i="3"/>
  <c r="D146" i="3" s="1"/>
  <c r="C146" i="3" s="1"/>
  <c r="D23" i="24" s="1"/>
  <c r="D53" i="24" s="1"/>
  <c r="Q47" i="6"/>
  <c r="D47" i="6" s="1"/>
  <c r="C47" i="6" s="1"/>
  <c r="G14" i="24" s="1"/>
  <c r="G44" i="24" s="1"/>
  <c r="Q47" i="4"/>
  <c r="Q36" i="4"/>
  <c r="Q119" i="5"/>
  <c r="D119" i="5" s="1"/>
  <c r="C119" i="5" s="1"/>
  <c r="F20" i="24" s="1"/>
  <c r="F50" i="24" s="1"/>
  <c r="Q89" i="9"/>
  <c r="D89" i="9" s="1"/>
  <c r="C89" i="9" s="1"/>
  <c r="J18" i="24" s="1"/>
  <c r="J48" i="24" s="1"/>
  <c r="P147" i="6"/>
  <c r="O147" i="6"/>
  <c r="AD72" i="6"/>
  <c r="AD138" i="6"/>
  <c r="Q47" i="9"/>
  <c r="D78" i="9"/>
  <c r="C78" i="9" s="1"/>
  <c r="J17" i="24" s="1"/>
  <c r="J47" i="24" s="1"/>
  <c r="D47" i="9"/>
  <c r="C47" i="9" s="1"/>
  <c r="J14" i="24" s="1"/>
  <c r="J44" i="24" s="1"/>
  <c r="D61" i="9"/>
  <c r="C61" i="9" s="1"/>
  <c r="J15" i="24" s="1"/>
  <c r="J45" i="24" s="1"/>
  <c r="W147" i="9"/>
  <c r="D36" i="9"/>
  <c r="C36" i="9" s="1"/>
  <c r="J13" i="24" s="1"/>
  <c r="J43" i="24" s="1"/>
  <c r="M147" i="9"/>
  <c r="I147" i="9"/>
  <c r="P147" i="9"/>
  <c r="L147" i="9"/>
  <c r="F147" i="9"/>
  <c r="G147" i="9"/>
  <c r="E147" i="9"/>
  <c r="N147" i="9"/>
  <c r="Q147" i="9"/>
  <c r="P147" i="8"/>
  <c r="L147" i="8"/>
  <c r="F25" i="8"/>
  <c r="F36" i="8"/>
  <c r="H36" i="8"/>
  <c r="H47" i="8"/>
  <c r="F47" i="8"/>
  <c r="O147" i="8"/>
  <c r="T147" i="8"/>
  <c r="W47" i="8"/>
  <c r="N147" i="8"/>
  <c r="M147" i="8"/>
  <c r="S147" i="8"/>
  <c r="D147" i="8"/>
  <c r="C25" i="8"/>
  <c r="I12" i="24" s="1"/>
  <c r="I42" i="24" s="1"/>
  <c r="J147" i="8"/>
  <c r="H61" i="7"/>
  <c r="H89" i="7"/>
  <c r="H146" i="7"/>
  <c r="J61" i="7"/>
  <c r="D61" i="7" s="1"/>
  <c r="C61" i="7" s="1"/>
  <c r="H15" i="24" s="1"/>
  <c r="H45" i="24" s="1"/>
  <c r="H47" i="7"/>
  <c r="I119" i="7"/>
  <c r="J47" i="7"/>
  <c r="D47" i="7" s="1"/>
  <c r="C47" i="7" s="1"/>
  <c r="H14" i="24" s="1"/>
  <c r="H44" i="24" s="1"/>
  <c r="J138" i="7"/>
  <c r="D138" i="7" s="1"/>
  <c r="C138" i="7" s="1"/>
  <c r="H22" i="24" s="1"/>
  <c r="H52" i="24" s="1"/>
  <c r="J133" i="7"/>
  <c r="D133" i="7" s="1"/>
  <c r="C133" i="7" s="1"/>
  <c r="H21" i="24" s="1"/>
  <c r="H51" i="24" s="1"/>
  <c r="H106" i="7"/>
  <c r="I89" i="7"/>
  <c r="H133" i="7"/>
  <c r="I61" i="7"/>
  <c r="G147" i="7"/>
  <c r="J36" i="7"/>
  <c r="D36" i="7" s="1"/>
  <c r="C36" i="7" s="1"/>
  <c r="H13" i="24" s="1"/>
  <c r="H43" i="24" s="1"/>
  <c r="J78" i="7"/>
  <c r="D78" i="7" s="1"/>
  <c r="C78" i="7" s="1"/>
  <c r="H17" i="24" s="1"/>
  <c r="H47" i="24" s="1"/>
  <c r="J89" i="7"/>
  <c r="D89" i="7" s="1"/>
  <c r="C89" i="7" s="1"/>
  <c r="H18" i="24" s="1"/>
  <c r="H48" i="24" s="1"/>
  <c r="I78" i="7"/>
  <c r="AD25" i="6"/>
  <c r="AD36" i="6"/>
  <c r="AD47" i="6"/>
  <c r="D72" i="6"/>
  <c r="C72" i="6" s="1"/>
  <c r="G16" i="24" s="1"/>
  <c r="G46" i="24" s="1"/>
  <c r="Z147" i="6"/>
  <c r="AD133" i="6"/>
  <c r="D133" i="6" s="1"/>
  <c r="C133" i="6" s="1"/>
  <c r="G21" i="24" s="1"/>
  <c r="G51" i="24" s="1"/>
  <c r="U147" i="6"/>
  <c r="AD146" i="6"/>
  <c r="S147" i="6"/>
  <c r="R147" i="6"/>
  <c r="D119" i="6"/>
  <c r="C119" i="6" s="1"/>
  <c r="G20" i="24" s="1"/>
  <c r="G50" i="24" s="1"/>
  <c r="D138" i="6"/>
  <c r="C138" i="6" s="1"/>
  <c r="G22" i="24" s="1"/>
  <c r="G52" i="24" s="1"/>
  <c r="T147" i="6"/>
  <c r="AA147" i="6"/>
  <c r="X147" i="6"/>
  <c r="AC147" i="6"/>
  <c r="V147" i="6"/>
  <c r="AB147" i="6"/>
  <c r="Y147" i="6"/>
  <c r="W147" i="6"/>
  <c r="Q25" i="6"/>
  <c r="Q147" i="6" s="1"/>
  <c r="Q36" i="6"/>
  <c r="D36" i="6" s="1"/>
  <c r="C36" i="6" s="1"/>
  <c r="G13" i="24" s="1"/>
  <c r="G43" i="24" s="1"/>
  <c r="M147" i="6"/>
  <c r="K147" i="6"/>
  <c r="H147" i="6"/>
  <c r="J147" i="6"/>
  <c r="N147" i="6"/>
  <c r="L147" i="6"/>
  <c r="F147" i="6"/>
  <c r="I147" i="6"/>
  <c r="E147" i="6"/>
  <c r="G147" i="6"/>
  <c r="Q47" i="5"/>
  <c r="D47" i="5" s="1"/>
  <c r="C47" i="5" s="1"/>
  <c r="F14" i="24" s="1"/>
  <c r="F44" i="24" s="1"/>
  <c r="I147" i="5"/>
  <c r="N147" i="5"/>
  <c r="H147" i="5"/>
  <c r="J147" i="5"/>
  <c r="P147" i="5"/>
  <c r="E147" i="5"/>
  <c r="L147" i="5"/>
  <c r="M147" i="5"/>
  <c r="Q36" i="5"/>
  <c r="D36" i="5" s="1"/>
  <c r="C36" i="5" s="1"/>
  <c r="F13" i="24" s="1"/>
  <c r="F43" i="24" s="1"/>
  <c r="F147" i="5"/>
  <c r="O147" i="5"/>
  <c r="G147" i="5"/>
  <c r="K147" i="5"/>
  <c r="Q25" i="5"/>
  <c r="D25" i="5" s="1"/>
  <c r="AD47" i="4"/>
  <c r="D47" i="4" s="1"/>
  <c r="C47" i="4" s="1"/>
  <c r="E14" i="24" s="1"/>
  <c r="E44" i="24" s="1"/>
  <c r="AA147" i="4"/>
  <c r="V147" i="4"/>
  <c r="W147" i="4"/>
  <c r="Y147" i="4"/>
  <c r="AC147" i="4"/>
  <c r="AB147" i="4"/>
  <c r="Z147" i="4"/>
  <c r="T147" i="4"/>
  <c r="AD25" i="4"/>
  <c r="D36" i="4"/>
  <c r="C36" i="4" s="1"/>
  <c r="E13" i="24" s="1"/>
  <c r="E43" i="24" s="1"/>
  <c r="D138" i="4"/>
  <c r="C138" i="4" s="1"/>
  <c r="E22" i="24" s="1"/>
  <c r="E52" i="24" s="1"/>
  <c r="D119" i="4"/>
  <c r="C119" i="4" s="1"/>
  <c r="E20" i="24" s="1"/>
  <c r="E50" i="24" s="1"/>
  <c r="D72" i="4"/>
  <c r="C72" i="4" s="1"/>
  <c r="E16" i="24" s="1"/>
  <c r="E46" i="24" s="1"/>
  <c r="D146" i="4"/>
  <c r="C146" i="4" s="1"/>
  <c r="E23" i="24" s="1"/>
  <c r="E53" i="24" s="1"/>
  <c r="D106" i="4"/>
  <c r="C106" i="4" s="1"/>
  <c r="E19" i="24" s="1"/>
  <c r="E49" i="24" s="1"/>
  <c r="U147" i="4"/>
  <c r="R147" i="4"/>
  <c r="X147" i="4"/>
  <c r="D133" i="4"/>
  <c r="C133" i="4" s="1"/>
  <c r="E21" i="24" s="1"/>
  <c r="E51" i="24" s="1"/>
  <c r="Q61" i="4"/>
  <c r="D61" i="4" s="1"/>
  <c r="C61" i="4" s="1"/>
  <c r="E15" i="24" s="1"/>
  <c r="E45" i="24" s="1"/>
  <c r="J147" i="4"/>
  <c r="H147" i="4"/>
  <c r="M147" i="4"/>
  <c r="P147" i="4"/>
  <c r="I147" i="4"/>
  <c r="G147" i="4"/>
  <c r="N147" i="4"/>
  <c r="O147" i="4"/>
  <c r="K147" i="4"/>
  <c r="F147" i="4"/>
  <c r="L147" i="4"/>
  <c r="E147" i="4"/>
  <c r="Q106" i="3"/>
  <c r="D106" i="3" s="1"/>
  <c r="C106" i="3" s="1"/>
  <c r="D19" i="24" s="1"/>
  <c r="D49" i="24" s="1"/>
  <c r="Q61" i="2"/>
  <c r="D61" i="2" s="1"/>
  <c r="C61" i="2" s="1"/>
  <c r="C15" i="24" s="1"/>
  <c r="C45" i="24" s="1"/>
  <c r="H147" i="2"/>
  <c r="D138" i="2"/>
  <c r="C138" i="2" s="1"/>
  <c r="C22" i="24" s="1"/>
  <c r="C52" i="24" s="1"/>
  <c r="R138" i="2"/>
  <c r="Q47" i="2"/>
  <c r="Q147" i="2" s="1"/>
  <c r="Q133" i="3"/>
  <c r="D133" i="3" s="1"/>
  <c r="C133" i="3" s="1"/>
  <c r="D21" i="24" s="1"/>
  <c r="D51" i="24" s="1"/>
  <c r="Q106" i="2"/>
  <c r="D106" i="2" s="1"/>
  <c r="C106" i="2" s="1"/>
  <c r="C19" i="24" s="1"/>
  <c r="C49" i="24" s="1"/>
  <c r="Q36" i="2"/>
  <c r="D36" i="2" s="1"/>
  <c r="C36" i="2" s="1"/>
  <c r="C13" i="24" s="1"/>
  <c r="C43" i="24" s="1"/>
  <c r="Q78" i="3"/>
  <c r="D78" i="3" s="1"/>
  <c r="C78" i="3" s="1"/>
  <c r="D17" i="24" s="1"/>
  <c r="D47" i="24" s="1"/>
  <c r="Q78" i="2"/>
  <c r="Q36" i="3"/>
  <c r="D36" i="3" s="1"/>
  <c r="C36" i="3" s="1"/>
  <c r="D13" i="24" s="1"/>
  <c r="D43" i="24" s="1"/>
  <c r="Q72" i="2"/>
  <c r="F147" i="3"/>
  <c r="G147" i="3"/>
  <c r="Q133" i="2"/>
  <c r="D133" i="2" s="1"/>
  <c r="C133" i="2" s="1"/>
  <c r="C21" i="24" s="1"/>
  <c r="C51" i="24" s="1"/>
  <c r="Q47" i="3"/>
  <c r="D47" i="3" s="1"/>
  <c r="C47" i="3" s="1"/>
  <c r="D14" i="24" s="1"/>
  <c r="D44" i="24" s="1"/>
  <c r="K147" i="3"/>
  <c r="Q25" i="2"/>
  <c r="Q146" i="1"/>
  <c r="Q119" i="2"/>
  <c r="D119" i="2" s="1"/>
  <c r="C119" i="2" s="1"/>
  <c r="C20" i="24" s="1"/>
  <c r="C50" i="24" s="1"/>
  <c r="O147" i="3"/>
  <c r="J147" i="3"/>
  <c r="E147" i="3"/>
  <c r="N147" i="3"/>
  <c r="H147" i="3"/>
  <c r="P147" i="3"/>
  <c r="Q25" i="3"/>
  <c r="D25" i="3" s="1"/>
  <c r="I147" i="3"/>
  <c r="M147" i="3"/>
  <c r="R147" i="2"/>
  <c r="D78" i="2"/>
  <c r="C78" i="2" s="1"/>
  <c r="C17" i="24" s="1"/>
  <c r="C47" i="24" s="1"/>
  <c r="D72" i="2"/>
  <c r="C72" i="2" s="1"/>
  <c r="C16" i="24" s="1"/>
  <c r="C46" i="24" s="1"/>
  <c r="D146" i="2"/>
  <c r="C146" i="2" s="1"/>
  <c r="C23" i="24" s="1"/>
  <c r="C53" i="24" s="1"/>
  <c r="D89" i="2"/>
  <c r="C89" i="2" s="1"/>
  <c r="C18" i="24" s="1"/>
  <c r="C48" i="24" s="1"/>
  <c r="D47" i="2"/>
  <c r="C47" i="2" s="1"/>
  <c r="C14" i="24" s="1"/>
  <c r="C44" i="24" s="1"/>
  <c r="X147" i="2"/>
  <c r="D25" i="2"/>
  <c r="N147" i="2"/>
  <c r="J147" i="2"/>
  <c r="F147" i="2"/>
  <c r="G147" i="2"/>
  <c r="K147" i="2"/>
  <c r="L147" i="2"/>
  <c r="I147" i="2"/>
  <c r="O147" i="2"/>
  <c r="M147" i="2"/>
  <c r="P147" i="2"/>
  <c r="C25" i="2"/>
  <c r="C12" i="24" s="1"/>
  <c r="C42" i="24" s="1"/>
  <c r="D146" i="1"/>
  <c r="C146" i="1" s="1"/>
  <c r="B23" i="24" s="1"/>
  <c r="B53" i="24" s="1"/>
  <c r="AL36" i="1"/>
  <c r="X36" i="1"/>
  <c r="R36" i="1" s="1"/>
  <c r="AL47" i="1"/>
  <c r="X47" i="1"/>
  <c r="R47" i="1" s="1"/>
  <c r="AE147" i="1"/>
  <c r="AA147" i="1"/>
  <c r="AG147" i="1"/>
  <c r="X25" i="1"/>
  <c r="T25" i="1"/>
  <c r="AL25" i="1"/>
  <c r="Q138" i="1"/>
  <c r="D138" i="1" s="1"/>
  <c r="C138" i="1" s="1"/>
  <c r="B22" i="24" s="1"/>
  <c r="B52" i="24" s="1"/>
  <c r="Q119" i="1"/>
  <c r="D119" i="1" s="1"/>
  <c r="C119" i="1" s="1"/>
  <c r="B20" i="24" s="1"/>
  <c r="B50" i="24" s="1"/>
  <c r="Q26" i="1"/>
  <c r="G25" i="1"/>
  <c r="G147" i="1" s="1"/>
  <c r="Q30" i="1"/>
  <c r="Q72" i="1"/>
  <c r="D72" i="1" s="1"/>
  <c r="C72" i="1" s="1"/>
  <c r="B16" i="24" s="1"/>
  <c r="B46" i="24" s="1"/>
  <c r="Q78" i="1"/>
  <c r="D78" i="1" s="1"/>
  <c r="C78" i="1" s="1"/>
  <c r="B17" i="24" s="1"/>
  <c r="B47" i="24" s="1"/>
  <c r="Q89" i="1"/>
  <c r="D89" i="1" s="1"/>
  <c r="C89" i="1" s="1"/>
  <c r="B18" i="24" s="1"/>
  <c r="B48" i="24" s="1"/>
  <c r="Q106" i="1"/>
  <c r="D106" i="1" s="1"/>
  <c r="C106" i="1" s="1"/>
  <c r="B19" i="24" s="1"/>
  <c r="B49" i="24" s="1"/>
  <c r="Q133" i="1"/>
  <c r="D133" i="1" s="1"/>
  <c r="C133" i="1" s="1"/>
  <c r="B21" i="24" s="1"/>
  <c r="B51" i="24" s="1"/>
  <c r="P147" i="1"/>
  <c r="F36" i="1"/>
  <c r="J25" i="1"/>
  <c r="J147" i="1" s="1"/>
  <c r="H25" i="1"/>
  <c r="Q47" i="1"/>
  <c r="F47" i="1"/>
  <c r="Q61" i="1"/>
  <c r="D61" i="1" s="1"/>
  <c r="C61" i="1" s="1"/>
  <c r="B15" i="24" s="1"/>
  <c r="B45" i="24" s="1"/>
  <c r="E147" i="1"/>
  <c r="M147" i="1"/>
  <c r="I147" i="1"/>
  <c r="K147" i="1"/>
  <c r="O147" i="1"/>
  <c r="Q13" i="1"/>
  <c r="Q25" i="1" s="1"/>
  <c r="N147" i="1"/>
  <c r="L147" i="1"/>
  <c r="H147" i="1"/>
  <c r="I147" i="7" l="1"/>
  <c r="W78" i="13"/>
  <c r="AS147" i="2"/>
  <c r="V106" i="2"/>
  <c r="AY119" i="1"/>
  <c r="AQ147" i="1"/>
  <c r="W47" i="2"/>
  <c r="I47" i="13"/>
  <c r="I89" i="12"/>
  <c r="AW147" i="2"/>
  <c r="T72" i="1"/>
  <c r="W106" i="1"/>
  <c r="W147" i="1" s="1"/>
  <c r="AB147" i="1"/>
  <c r="H47" i="13"/>
  <c r="I106" i="12"/>
  <c r="AN147" i="2"/>
  <c r="T61" i="1"/>
  <c r="H89" i="8"/>
  <c r="W36" i="7"/>
  <c r="AL25" i="2"/>
  <c r="T138" i="1"/>
  <c r="R147" i="13"/>
  <c r="V89" i="2"/>
  <c r="AL133" i="2"/>
  <c r="H61" i="12"/>
  <c r="AY89" i="1"/>
  <c r="W61" i="2"/>
  <c r="W47" i="7"/>
  <c r="Y147" i="7"/>
  <c r="AL89" i="2"/>
  <c r="AW147" i="1"/>
  <c r="T106" i="1"/>
  <c r="T147" i="1" s="1"/>
  <c r="AH147" i="1"/>
  <c r="W72" i="1"/>
  <c r="V36" i="1"/>
  <c r="V147" i="1" s="1"/>
  <c r="AO147" i="2"/>
  <c r="AJ89" i="12"/>
  <c r="X147" i="12"/>
  <c r="F72" i="13"/>
  <c r="AQ147" i="2"/>
  <c r="W25" i="2"/>
  <c r="AL119" i="1"/>
  <c r="Q147" i="13"/>
  <c r="AF147" i="8"/>
  <c r="T133" i="1"/>
  <c r="AI147" i="2"/>
  <c r="AJ138" i="8"/>
  <c r="W146" i="13"/>
  <c r="AJ78" i="7"/>
  <c r="T106" i="2"/>
  <c r="AL72" i="2"/>
  <c r="V133" i="1"/>
  <c r="AY133" i="1"/>
  <c r="H36" i="12"/>
  <c r="W78" i="2"/>
  <c r="I61" i="12"/>
  <c r="H78" i="12"/>
  <c r="AS147" i="1"/>
  <c r="H106" i="13"/>
  <c r="W78" i="7"/>
  <c r="AL61" i="1"/>
  <c r="AJ78" i="8"/>
  <c r="AJ61" i="8"/>
  <c r="AJ61" i="13"/>
  <c r="F147" i="12"/>
  <c r="V61" i="2"/>
  <c r="V147" i="2" s="1"/>
  <c r="W61" i="13"/>
  <c r="AU147" i="1"/>
  <c r="AB147" i="8"/>
  <c r="AT147" i="1"/>
  <c r="AG147" i="2"/>
  <c r="AV147" i="1"/>
  <c r="AJ147" i="1"/>
  <c r="M147" i="13"/>
  <c r="AC147" i="13"/>
  <c r="AJ47" i="13"/>
  <c r="AH147" i="8"/>
  <c r="S147" i="12"/>
  <c r="W146" i="1"/>
  <c r="W61" i="1"/>
  <c r="AY78" i="1"/>
  <c r="H61" i="8"/>
  <c r="H147" i="8" s="1"/>
  <c r="W106" i="2"/>
  <c r="H119" i="12"/>
  <c r="H36" i="13"/>
  <c r="AL133" i="1"/>
  <c r="W89" i="1"/>
  <c r="AY72" i="1"/>
  <c r="AY61" i="1"/>
  <c r="AL106" i="1"/>
  <c r="AD147" i="2"/>
  <c r="AE147" i="2"/>
  <c r="AJ61" i="7"/>
  <c r="AL106" i="2"/>
  <c r="W147" i="8"/>
  <c r="I147" i="8"/>
  <c r="W72" i="13"/>
  <c r="AC147" i="12"/>
  <c r="AJ106" i="12"/>
  <c r="AJ36" i="12"/>
  <c r="AA147" i="12"/>
  <c r="AR147" i="2"/>
  <c r="K147" i="12"/>
  <c r="W25" i="12"/>
  <c r="W147" i="12" s="1"/>
  <c r="T147" i="7"/>
  <c r="W25" i="7"/>
  <c r="AL89" i="1"/>
  <c r="I119" i="13"/>
  <c r="I119" i="12"/>
  <c r="H72" i="12"/>
  <c r="U147" i="2"/>
  <c r="I78" i="12"/>
  <c r="AY36" i="1"/>
  <c r="T119" i="2"/>
  <c r="T147" i="2" s="1"/>
  <c r="AY36" i="2"/>
  <c r="AY147" i="2" s="1"/>
  <c r="AL61" i="2"/>
  <c r="I36" i="13"/>
  <c r="I147" i="13" s="1"/>
  <c r="AY119" i="2"/>
  <c r="H119" i="13"/>
  <c r="H147" i="13" s="1"/>
  <c r="AF147" i="7"/>
  <c r="F147" i="13"/>
  <c r="H147" i="7"/>
  <c r="F147" i="8"/>
  <c r="W133" i="13"/>
  <c r="U147" i="13"/>
  <c r="AR147" i="1"/>
  <c r="G147" i="13"/>
  <c r="V78" i="2"/>
  <c r="F147" i="7"/>
  <c r="W106" i="13"/>
  <c r="AJ36" i="8"/>
  <c r="AJ147" i="8" s="1"/>
  <c r="AJ25" i="7"/>
  <c r="AJ147" i="7" s="1"/>
  <c r="AO147" i="1"/>
  <c r="H106" i="12"/>
  <c r="Z147" i="13"/>
  <c r="AH147" i="7"/>
  <c r="AY25" i="1"/>
  <c r="AM147" i="1"/>
  <c r="AL72" i="1"/>
  <c r="W119" i="13"/>
  <c r="AN147" i="1"/>
  <c r="W25" i="13"/>
  <c r="L147" i="12"/>
  <c r="D147" i="22"/>
  <c r="Q147" i="22"/>
  <c r="D147" i="10"/>
  <c r="C25" i="10"/>
  <c r="K12" i="24" s="1"/>
  <c r="K42" i="24" s="1"/>
  <c r="D78" i="4"/>
  <c r="C78" i="4" s="1"/>
  <c r="E17" i="24" s="1"/>
  <c r="E47" i="24" s="1"/>
  <c r="O17" i="24" s="1"/>
  <c r="D25" i="6"/>
  <c r="C25" i="6" s="1"/>
  <c r="G12" i="24" s="1"/>
  <c r="G42" i="24" s="1"/>
  <c r="O18" i="24"/>
  <c r="J147" i="7"/>
  <c r="D147" i="7"/>
  <c r="C25" i="7"/>
  <c r="H12" i="24" s="1"/>
  <c r="H42" i="24" s="1"/>
  <c r="AD147" i="6"/>
  <c r="D146" i="6"/>
  <c r="C146" i="6" s="1"/>
  <c r="G23" i="24" s="1"/>
  <c r="G53" i="24" s="1"/>
  <c r="O23" i="24" s="1"/>
  <c r="Q147" i="5"/>
  <c r="C25" i="5"/>
  <c r="F12" i="24" s="1"/>
  <c r="F42" i="24" s="1"/>
  <c r="D147" i="5"/>
  <c r="AD147" i="4"/>
  <c r="O16" i="24"/>
  <c r="D25" i="4"/>
  <c r="C25" i="4" s="1"/>
  <c r="E12" i="24" s="1"/>
  <c r="E42" i="24" s="1"/>
  <c r="D147" i="4"/>
  <c r="Q147" i="3"/>
  <c r="O15" i="24"/>
  <c r="O19" i="24"/>
  <c r="O22" i="24"/>
  <c r="X147" i="1"/>
  <c r="R25" i="1"/>
  <c r="C25" i="3"/>
  <c r="D12" i="24" s="1"/>
  <c r="D42" i="24" s="1"/>
  <c r="D147" i="3"/>
  <c r="O21" i="24"/>
  <c r="O20" i="24"/>
  <c r="D147" i="2"/>
  <c r="D47" i="1"/>
  <c r="C47" i="1" s="1"/>
  <c r="B14" i="24" s="1"/>
  <c r="B44" i="24" s="1"/>
  <c r="O14" i="24" s="1"/>
  <c r="R147" i="1"/>
  <c r="Q36" i="1"/>
  <c r="D36" i="1" s="1"/>
  <c r="C36" i="1" s="1"/>
  <c r="B13" i="24" s="1"/>
  <c r="B43" i="24" s="1"/>
  <c r="O13" i="24" s="1"/>
  <c r="F147" i="1"/>
  <c r="AL147" i="2" l="1"/>
  <c r="I147" i="12"/>
  <c r="AJ147" i="13"/>
  <c r="AL147" i="1"/>
  <c r="W147" i="13"/>
  <c r="H147" i="12"/>
  <c r="W147" i="7"/>
  <c r="W147" i="2"/>
  <c r="AY147" i="1"/>
  <c r="AJ147" i="12"/>
  <c r="D147" i="6"/>
  <c r="D25" i="1"/>
  <c r="Q147" i="1"/>
  <c r="C25" i="1" l="1"/>
  <c r="B12" i="24" s="1"/>
  <c r="B42" i="24" s="1"/>
  <c r="O12" i="24" s="1"/>
  <c r="D147" i="1"/>
</calcChain>
</file>

<file path=xl/sharedStrings.xml><?xml version="1.0" encoding="utf-8"?>
<sst xmlns="http://schemas.openxmlformats.org/spreadsheetml/2006/main" count="4653" uniqueCount="325">
  <si>
    <t>COMUNA</t>
  </si>
  <si>
    <t>ESTABLECIMIENTO</t>
  </si>
  <si>
    <t>META 1: COBERTURA EXAMEN DE MEDICINA PREVENTIVA (EMP), EN HOMBRES DE 20 A 44 AÑOS</t>
  </si>
  <si>
    <t>NUMERADOR</t>
  </si>
  <si>
    <t>DENOMINADOR</t>
  </si>
  <si>
    <t>Nº Examen de Medicina Preventiva (EMP) realizado en población masculina de 20 a 44 años</t>
  </si>
  <si>
    <t>Población masculina de 20 a 44 años bajo control en programa de salud cardiovascular</t>
  </si>
  <si>
    <t>Población masculina de 20 a 44 años inscrita</t>
  </si>
  <si>
    <t>Población masculina de 20 a 44 años inscrita, menos población bajo control en Programa Salud Cardiovascular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</si>
  <si>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</si>
  <si>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</si>
  <si>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</si>
  <si>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</si>
  <si>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</si>
  <si>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</si>
  <si>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</si>
  <si>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</si>
  <si>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</si>
  <si>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</si>
  <si>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</si>
  <si>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</si>
  <si>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</si>
  <si>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</si>
  <si>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TOTAL CANELA</t>
  </si>
  <si>
    <t>Ingresos de población masculina al PSCV de 20 y 44 años</t>
  </si>
  <si>
    <t>Egresos de población masculina al PSCV de 20 y 44 años</t>
  </si>
  <si>
    <t>A AGOSTO</t>
  </si>
  <si>
    <t>A DICBRE</t>
  </si>
  <si>
    <t>A OCTBRE</t>
  </si>
  <si>
    <t>META 2: COBERTURA EXAMEN DE MEDICINA PREVENTIVA (EMP), EN MUJERES DE 45 A 64 AÑOS</t>
  </si>
  <si>
    <t>Nº Examen de Medicina Preventiva (EMP) realizado en población femenina de 45 a 64 años</t>
  </si>
  <si>
    <t>Población femenina de 45 a 64 años inscrita</t>
  </si>
  <si>
    <t>Población femenina de 45 a 64 años bajo control en Programa Salud Cardiovascular</t>
  </si>
  <si>
    <t>Población femenina de 45 a 64 años inscrita, menos población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</si>
  <si>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</si>
  <si>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</si>
  <si>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</si>
  <si>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META 3: COBERTURA EXAMEN DE MEDICINA PREVENTIVA (EMPAM) EN PERSONAS DE 65 AÑOS Y MÁS</t>
  </si>
  <si>
    <t>META 4: INGRESO PRECOZ A CONTROL DE EMBARAZO</t>
  </si>
  <si>
    <t>Nº de mujeres embarazadas ingresadas antes de las 14 semanas a control</t>
  </si>
  <si>
    <t>Total de mujeres embarazadas ingresadas a control</t>
  </si>
  <si>
    <t>Nº de adultos de 65 y más años inscritos</t>
  </si>
  <si>
    <t>META 5: PROPORCIÓN DE MENORES DE 20 AÑOS CON ALTA ODONTOLÓGICA TOTAL</t>
  </si>
  <si>
    <t>Nº de altas odontológicas totales en población menor de 20 años</t>
  </si>
  <si>
    <t>Población inscrita menor de 20 años</t>
  </si>
  <si>
    <t>META 6: GESTION DE RECLAMOS EN APS</t>
  </si>
  <si>
    <t>Nº total de reclamos respondidos con solución dentro de los plazos legales establecidos (15 días hábiles)</t>
  </si>
  <si>
    <t>Nº total de reclamos</t>
  </si>
  <si>
    <t>META 7: COBERTURA DE ATENCION DE DIABETES MELLITUS TIPO 2 EN PERSONAS DE 15 Y MÁS AÑOS</t>
  </si>
  <si>
    <t>Nº de personas con diabetes mellitus 2 bajo control de 15 y más años</t>
  </si>
  <si>
    <t>Población 15-64 años estimada según prevalencia (población inscrita Fonasa de 15 a 64 años x 10%)</t>
  </si>
  <si>
    <t>Población 65 y más años estimada según prevalencia (población inscrita Fonasa de 65 y más años x 25%)</t>
  </si>
  <si>
    <t>Ingresos de personas con diabetes a PSCV de 15 y más años</t>
  </si>
  <si>
    <t>Egresos de personas diabéticas del PSCV de 15 y más años</t>
  </si>
  <si>
    <t>META 8: COBERTURA DE HIPERTENSION ARTERIAL EN PERSONAS DE 15 AÑOS Y MAS</t>
  </si>
  <si>
    <t>Ingresos de personas con hipertensión a PSCV de 15 y más años</t>
  </si>
  <si>
    <t>Egresos de personas hipertensas del PSCV de 15 y más años</t>
  </si>
  <si>
    <t>Población 15-64 años estimada según prevalencia (población inscrita Fonasa de 15 a 64 años x 15,7%)</t>
  </si>
  <si>
    <t>Población 65 y más años estimada según prevalencia (población inscrita Fonasa de 65 y más años x 64,3%)</t>
  </si>
  <si>
    <t>META 10: TASA DE VISITA DOMICILIARIA INTEGRAL</t>
  </si>
  <si>
    <t>Nº de visitas domiciliarias integrales realizadas</t>
  </si>
  <si>
    <t>Nº de familias (población Inscrita / 4)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</si>
  <si>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</si>
  <si>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</si>
  <si>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</si>
  <si>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105300-CES. CARDENAL CARO</t>
  </si>
  <si>
    <t>105301-CES. LAS COMPAÑIAS</t>
  </si>
  <si>
    <t>105302-CES. PEDRO AGUIRRE C.</t>
  </si>
  <si>
    <t>105313-CES. SCHAFFHAUSER</t>
  </si>
  <si>
    <t>105319-CES. CARDENAL R.S.H.</t>
  </si>
  <si>
    <t>105325-CESFAM JUAN PABLO II</t>
  </si>
  <si>
    <t xml:space="preserve">105400-P.S.R. ALGARROBITO            </t>
  </si>
  <si>
    <t>105401-P.S.R. LAS ROJAS</t>
  </si>
  <si>
    <t>105402-P.S.R. EL ROMERO</t>
  </si>
  <si>
    <t>105499-P.S.R. LAMBERT</t>
  </si>
  <si>
    <t>105700-CECOF VILLA EL INDIO</t>
  </si>
  <si>
    <t>105701-CECOF VILLA ALEMANIA</t>
  </si>
  <si>
    <t>105702-CECOF VILLA LAMBERT</t>
  </si>
  <si>
    <t>04101-LA SERENA</t>
  </si>
  <si>
    <t>04102-COQUIMBO</t>
  </si>
  <si>
    <t>105303-CES. SAN JUAN</t>
  </si>
  <si>
    <t>105304-CES. SANTA CECILIA</t>
  </si>
  <si>
    <t>105305-CES. TIERRAS BLANCAS</t>
  </si>
  <si>
    <t>105321-CES. RURAL  TONGOY</t>
  </si>
  <si>
    <t>105323-CES. DR. SERGIO AGUILAR</t>
  </si>
  <si>
    <t xml:space="preserve">105404-P.S.R. EL TANGUE                         </t>
  </si>
  <si>
    <t>105405-P.S.R. GUANAQUEROS</t>
  </si>
  <si>
    <t>105406-P.S.R. PAN DE AZUCAR</t>
  </si>
  <si>
    <t>105407-P.S.R. TAMBILLOS</t>
  </si>
  <si>
    <t>105705-CECOF EL ALBA</t>
  </si>
  <si>
    <t>105467-P.S.R. DIAGUITAS</t>
  </si>
  <si>
    <t>105468-P.S.R. EL MOLLE</t>
  </si>
  <si>
    <t>105469-P.S.R. EL TAMBO</t>
  </si>
  <si>
    <t>105470-P.S.R. HUANTA</t>
  </si>
  <si>
    <t>105471-P.S.R. PERALILLO</t>
  </si>
  <si>
    <t>105472-P.S.R. RIVADAVIA</t>
  </si>
  <si>
    <t>105473-P.S.R. TALCUNA</t>
  </si>
  <si>
    <t>105474-P.S.R. CHAPILCA</t>
  </si>
  <si>
    <t>105502-P.S.R. CALINGASTA</t>
  </si>
  <si>
    <t>105509-P.S.R. GUALLIGUAICA</t>
  </si>
  <si>
    <t>04106-VICUÑA</t>
  </si>
  <si>
    <t>105326-CESFAM SAN RAFAEL</t>
  </si>
  <si>
    <t xml:space="preserve">105443-P.S.R. CARCAMO                   </t>
  </si>
  <si>
    <t>105444-P.S.R. HUINTIL</t>
  </si>
  <si>
    <t>105445-P.S.R. LIMAHUIDA</t>
  </si>
  <si>
    <t>105446-P.S.R. MATANCILLA</t>
  </si>
  <si>
    <t>105447-P.S.R. PERALILLO</t>
  </si>
  <si>
    <t>105448-P.S.R. SANTA VIRGINIA</t>
  </si>
  <si>
    <t>105449-P.S.R. TUNGA NORTE</t>
  </si>
  <si>
    <t>105485-P.S.R. PLAN DE HORNOS</t>
  </si>
  <si>
    <t>105486-P.S.R. TUNGA SUR</t>
  </si>
  <si>
    <t>105487-P.S.R. CAÑAS UNO</t>
  </si>
  <si>
    <t>105496-P.S.R. PINTACURA SUR</t>
  </si>
  <si>
    <t>105504-P.S.R. SOCAVON</t>
  </si>
  <si>
    <t>04201-ILLAPEL</t>
  </si>
  <si>
    <t>105309-CES. RURAL CANELA</t>
  </si>
  <si>
    <t xml:space="preserve">105450-P.S.R. MINCHA NORTE            </t>
  </si>
  <si>
    <t>105451-P.S.R. AGUA FRIA</t>
  </si>
  <si>
    <t>105482-P.S.R. CANELA ALTA</t>
  </si>
  <si>
    <t>105483-P.S.R. LOS RULOS</t>
  </si>
  <si>
    <t>105484-P.S.R. HUENTELAUQUEN</t>
  </si>
  <si>
    <t>105488-P.S.R. ESPIRITU SANTO</t>
  </si>
  <si>
    <t>105493-P.S.R. MINCHA SUR</t>
  </si>
  <si>
    <t>105497-P.S.R. JABONERIA</t>
  </si>
  <si>
    <t>105498-P.S.R. QUEBRADA DE LINARES</t>
  </si>
  <si>
    <t>04202-CANELA</t>
  </si>
  <si>
    <t xml:space="preserve">105478-P.S.R. CAIMANES                   </t>
  </si>
  <si>
    <t>105479-P.S.R. GUANGUALI</t>
  </si>
  <si>
    <t>105480-P.S.R. QUILIMARI</t>
  </si>
  <si>
    <t>105481-P.S.R. TILAMA</t>
  </si>
  <si>
    <t>105511-P.S.R. LOS CONDORES</t>
  </si>
  <si>
    <t>04203-LOS VILOS</t>
  </si>
  <si>
    <t xml:space="preserve">105452-P.S.R. CUNCUMEN                 </t>
  </si>
  <si>
    <t>105453-P.S.R. TRANQUILLA</t>
  </si>
  <si>
    <t>105454-P.S.R. CUNLAGUA</t>
  </si>
  <si>
    <t>105455-P.S.R. CHILLEPIN</t>
  </si>
  <si>
    <t>105456-P.S.R. LLIMPO</t>
  </si>
  <si>
    <t>105457-P.S.R. SAN AGUSTIN</t>
  </si>
  <si>
    <t>105458-P.S.R. TAHUINCO</t>
  </si>
  <si>
    <t>105491-P.S.R. QUELEN BAJO</t>
  </si>
  <si>
    <t>105492-P.S.R. CAMISA</t>
  </si>
  <si>
    <t>105501-P.S.R. ARBOLEDA GRANDE</t>
  </si>
  <si>
    <t>04204-SALAMANCA</t>
  </si>
  <si>
    <t>105315-CES. RURAL C. DE TAMAYA</t>
  </si>
  <si>
    <t>105317-CES. JORGE JORDAN D.</t>
  </si>
  <si>
    <t>105322-CES. MARCOS MACUADA</t>
  </si>
  <si>
    <t>105324-CES. SOTAQUI</t>
  </si>
  <si>
    <t>105415-P.S.R. BARRAZA</t>
  </si>
  <si>
    <t xml:space="preserve">105416-P.S.R. CAMARICO                  </t>
  </si>
  <si>
    <t>105417-P.S.R. ALCONES BAJOS</t>
  </si>
  <si>
    <t>105419-P.S.R. LAS SOSSAS</t>
  </si>
  <si>
    <t>105420-P.S.R. LIMARI</t>
  </si>
  <si>
    <t>105422-P.S.R. HORNILLOS</t>
  </si>
  <si>
    <t>105437-P.S.R. CHALINGA</t>
  </si>
  <si>
    <t>105439-P.S.R. CERRO BLANCO</t>
  </si>
  <si>
    <t>105507-P.S.R. HUAMALATA</t>
  </si>
  <si>
    <t>105510-P.S.R. RECOLETA</t>
  </si>
  <si>
    <t>105722-CECOF SAN JOSE DE LA DEHESA</t>
  </si>
  <si>
    <t>105723-CECOF LIMARI</t>
  </si>
  <si>
    <t>04301-OVALLE</t>
  </si>
  <si>
    <t>105433-P.S.R. SAN LORENZO</t>
  </si>
  <si>
    <t>105434-P.S.R. SAN MARCOS</t>
  </si>
  <si>
    <t>105441-P.S.R. MANQUEHUA</t>
  </si>
  <si>
    <t xml:space="preserve">105459-P.S.R. BARRANCAS                </t>
  </si>
  <si>
    <t>105460-P.S.R. COGOTI 18</t>
  </si>
  <si>
    <t>105461-P.S.R. EL HUACHO</t>
  </si>
  <si>
    <t>105462-P.S.R. EL SAUCE</t>
  </si>
  <si>
    <t>105463-P.S.R. QUILITAPIA</t>
  </si>
  <si>
    <t>105464-P.S.R. LA LIGUA</t>
  </si>
  <si>
    <t>105465-P.S.R. RAMADILLA</t>
  </si>
  <si>
    <t>105466-P.S.R. VALLE HERMOSO</t>
  </si>
  <si>
    <t>105490-P.S.R. EL DURAZNO</t>
  </si>
  <si>
    <t>04302-COMBARBALÁ</t>
  </si>
  <si>
    <t>105307-CES. RURAL MONTE PATRIA</t>
  </si>
  <si>
    <t>105311-CES. RURAL CHAÑARAL ALTO</t>
  </si>
  <si>
    <t>105312-CES. RURAL CAREN</t>
  </si>
  <si>
    <t>105318-CES. RURAL EL PALQUI</t>
  </si>
  <si>
    <t>105425-P.S.R. CHILECITO</t>
  </si>
  <si>
    <t>105427-P.S.R. HACIENDA VALDIVIA</t>
  </si>
  <si>
    <t>105428-P.S.R. HUATULAME</t>
  </si>
  <si>
    <t>105430-P.S.R. MIALQUI</t>
  </si>
  <si>
    <t>105431-P.S.R. PEDREGAL</t>
  </si>
  <si>
    <t>105432-P.S.R. RAPEL</t>
  </si>
  <si>
    <t>105435-P.S.R. TULAHUEN</t>
  </si>
  <si>
    <t>105436-P.S.R. EL MAITEN</t>
  </si>
  <si>
    <t>105489-P.S.R. RAMADAS DE TULAHUEN</t>
  </si>
  <si>
    <t>04304-MONTE PATRIA</t>
  </si>
  <si>
    <t>105308-CES. RURAL PUNITAQUI</t>
  </si>
  <si>
    <t>105440-P.S.R. DIVISADERO</t>
  </si>
  <si>
    <t>105442-P.S.R. SAN PEDRO DE QUILES</t>
  </si>
  <si>
    <t xml:space="preserve">105508-P.S.R. EL PARRAL DE QUILES  </t>
  </si>
  <si>
    <t>04304-PUNITAQUI</t>
  </si>
  <si>
    <t>105310-CES. RURAL PICHASCA</t>
  </si>
  <si>
    <t>105409-P.S.R. EL CHAÑAR</t>
  </si>
  <si>
    <t>105410-P.S.R. HURTADO</t>
  </si>
  <si>
    <t>105411-P.S.R. LAS BREAS</t>
  </si>
  <si>
    <t>105413-P.S.R. SAMO ALTO</t>
  </si>
  <si>
    <t>105414-P.S.R. SERON</t>
  </si>
  <si>
    <t>105503-P.S.R. TABAQUEROS</t>
  </si>
  <si>
    <t>04305-RIO HURTADO</t>
  </si>
  <si>
    <t>TOTAL LA SERENA</t>
  </si>
  <si>
    <t>TOTAL COQUIMBO</t>
  </si>
  <si>
    <t>TOTAL VICUÑA</t>
  </si>
  <si>
    <t>TOTAL ILLAPEL</t>
  </si>
  <si>
    <t>TOTAL LOS VILOS</t>
  </si>
  <si>
    <t>TOTAL SALAMANCA</t>
  </si>
  <si>
    <t>TOTAL OVALLE</t>
  </si>
  <si>
    <t>TOTAL COMBARBALÁ</t>
  </si>
  <si>
    <t>TOTAL MONTE PATRIA</t>
  </si>
  <si>
    <t>TOTAL PUNITAQUI</t>
  </si>
  <si>
    <t>TOTAL RIO HURTADO</t>
  </si>
  <si>
    <t>Nº de diabéticos de 15 y más, esperados según prevalencia</t>
  </si>
  <si>
    <t>Nº de Hipertensos de 15 y más, esperados según prevalencia</t>
  </si>
  <si>
    <t>Indicador</t>
  </si>
  <si>
    <t>Resultado</t>
  </si>
  <si>
    <t>TOTAL MUNICIPAL</t>
  </si>
  <si>
    <t>Nº de personas con Hipertension Arterial bajo control  de 15 años y mas</t>
  </si>
  <si>
    <t>CUMPLIMIENTO</t>
  </si>
  <si>
    <t>TOTAL LA SERENA MUNICIPAL</t>
  </si>
  <si>
    <t>TOTAL COQUIMBO MUNICIPAL</t>
  </si>
  <si>
    <t>TOTAL VICUÑA MUNICIPAL</t>
  </si>
  <si>
    <t>TOTAL ILLAPEL MUNICIPAL</t>
  </si>
  <si>
    <t>TOTAL CANELA MUNICIPAL</t>
  </si>
  <si>
    <t>TOTAL LOS VILOS MUNICIPAL</t>
  </si>
  <si>
    <t>TOTAL SALAMANCA MUNICIPAL</t>
  </si>
  <si>
    <t>TOTAL OVALLE MUNICIPAL</t>
  </si>
  <si>
    <t>TOTAL COMBARBALÁ MUNICIPAL</t>
  </si>
  <si>
    <t>TOTAL MONTE PATRIA MUNICIPAL</t>
  </si>
  <si>
    <t>TOTAL PUNITAQUI MUNICIPAL</t>
  </si>
  <si>
    <t>TOTAL RIO HURTADO MUNICIPAL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</si>
  <si>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</si>
  <si>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</si>
  <si>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</si>
  <si>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</si>
  <si>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</si>
  <si>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</si>
  <si>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</si>
  <si>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</si>
  <si>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</si>
  <si>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</si>
  <si>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</si>
  <si>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</si>
  <si>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</si>
  <si>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</si>
  <si>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</si>
  <si>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</si>
  <si>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</si>
  <si>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</si>
  <si>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</si>
  <si>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</si>
  <si>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</si>
  <si>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</si>
  <si>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 11: COBERTURA DE ATENCIÓN DE ASMA  EN POBLACIÓN INSCRITA Y EPOC EN PERSONAS DE 40 AÑOS Y MÁS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</si>
  <si>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</si>
  <si>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</si>
  <si>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</si>
  <si>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</si>
  <si>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</si>
  <si>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</si>
  <si>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</si>
  <si>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Población con Asma Bronquial de 3 años y más, estimada según prevalencia (población inscrita Fonasa de 3 y más años x 10%)</t>
  </si>
  <si>
    <t>Población con EPOC de 40 años y más estimada según prevalencia (población inscrita Fonasa de 40 y más años x 8%)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</si>
  <si>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</si>
  <si>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</si>
  <si>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</si>
  <si>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</si>
  <si>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</si>
  <si>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</si>
  <si>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</si>
  <si>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</si>
  <si>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</si>
  <si>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</si>
  <si>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</si>
  <si>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</si>
  <si>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</si>
  <si>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Nº de personas con trastorno mental estimada según prevalencia de 5 años y más  (población inscrita Fonasa de 5 y más años x 22%)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</si>
  <si>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</si>
  <si>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</si>
  <si>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</si>
  <si>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</si>
  <si>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</si>
  <si>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</si>
  <si>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</si>
  <si>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</si>
  <si>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</si>
  <si>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</si>
  <si>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</si>
  <si>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</si>
  <si>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JUNIO</t>
  </si>
  <si>
    <t>METAS A AGOSTO</t>
  </si>
  <si>
    <t>METAS A OCTUBRE</t>
  </si>
  <si>
    <t>METAS A DICIEMBRE</t>
  </si>
  <si>
    <t>A DIC 2015</t>
  </si>
  <si>
    <t>META 13: COBERTURA DE CONTROL DE SALUD INTEGRAL EN ADOLESCENTES DE 10 14 AÑOS</t>
  </si>
  <si>
    <t xml:space="preserve">Nº de controles  de salud integral, realizados a adolescentes  de 10 a 14 años </t>
  </si>
  <si>
    <t>Población adolescente de 10 a 14 años inscrita  en el establecimiento de salud</t>
  </si>
  <si>
    <t>META Nº13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</si>
  <si>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</si>
  <si>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</si>
  <si>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</si>
  <si>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</si>
  <si>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</si>
  <si>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</si>
  <si>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</si>
  <si>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</si>
  <si>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</si>
  <si>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</si>
  <si>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</si>
  <si>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</si>
  <si>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</si>
  <si>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</si>
  <si>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</si>
  <si>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</si>
  <si>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</si>
  <si>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</si>
  <si>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</si>
  <si>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</si>
  <si>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RESUMEN DE CUMPLIMIENTO DE METAS A JUNIO 2016</t>
  </si>
  <si>
    <t>CORTE A JUNIO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</si>
  <si>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</si>
  <si>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</si>
  <si>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</si>
  <si>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CUMPLIMIENTO META GES</t>
  </si>
  <si>
    <t>RESUMEN DE CUMPLIMIENTO DE METAS A DICIEMBRE 2016</t>
  </si>
  <si>
    <t>CORTE A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</si>
</sst>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&quot;$&quot;\ #,##0.00;\-&quot;$&quot;\ #,##0.00"/>
    <numFmt numFmtId="165" formatCode="_-* #,##0.00_-;\-* #,##0.00_-;_-* &quot;-&quot;??_-;_-@_-"/>
    <numFmt numFmtId="166" formatCode="_-* #,##0_-;\-* #,##0_-;_-* &quot;-&quot;??_-;_-@_-"/>
    <numFmt numFmtId="167" formatCode="0.0%"/>
    <numFmt numFmtId="168" formatCode="#,##0_ ;\-#,##0\ "/>
    <numFmt numFmtId="169" formatCode="_-* #,##0.0000_-;\-* #,##0.0000_-;_-* &quot;-&quot;??_-;_-@_-"/>
    <numFmt numFmtId="170" formatCode="_-* #,##0.00000_-;\-* #,##0.00000_-;_-* &quot;-&quot;??_-;_-@_-"/>
    <numFmt numFmtId="171" formatCode="#,##0.0"/>
  </numFmts>
  <fonts count="4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sz val="11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color theme="1"/>
      <name val="Calibri"/>
      <family val="2"/>
      <scheme val="minor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sz val="22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thin">
        <color indexed="64"/>
      </left>
      <right/>
      <top/>
      <bottom/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 style="medium">
        <color theme="0"/>
      </right>
      <top style="medium">
        <color theme="0"/>
      </top>
      <bottom/>
      <diagonal/>
    </border>
    <border>
      <left style="thick">
        <color theme="0"/>
      </left>
      <right style="medium">
        <color theme="0"/>
      </right>
      <top/>
      <bottom style="thick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18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" fontId="12" fillId="0" borderId="0" applyFill="0" applyBorder="0" applyAlignment="0" applyProtection="0"/>
    <xf numFmtId="171" fontId="12" fillId="0" borderId="0" applyFill="0" applyBorder="0" applyAlignment="0" applyProtection="0"/>
    <xf numFmtId="165" fontId="14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2" fillId="0" borderId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9" fontId="1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1" applyNumberFormat="0" applyFill="0" applyAlignment="0" applyProtection="0"/>
  </cellStyleXfs>
  <cellXfs count="329">
    <xf numFmtId="0" fontId="0" fillId="0" borderId="0" xfId="0"/>
    <xf numFmtId="49" fontId="17" fillId="0" borderId="14" xfId="0" applyNumberFormat="1" applyFont="1" applyFill="1" applyBorder="1" applyAlignment="1">
      <alignment horizontal="left" wrapText="1"/>
    </xf>
    <xf numFmtId="0" fontId="17" fillId="0" borderId="14" xfId="0" applyFont="1" applyFill="1" applyBorder="1" applyAlignment="1">
      <alignment horizontal="center" wrapText="1"/>
    </xf>
    <xf numFmtId="0" fontId="17" fillId="0" borderId="15" xfId="0" applyFont="1" applyFill="1" applyBorder="1" applyAlignment="1">
      <alignment horizontal="center" wrapText="1"/>
    </xf>
    <xf numFmtId="0" fontId="17" fillId="0" borderId="16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wrapText="1"/>
    </xf>
    <xf numFmtId="0" fontId="17" fillId="4" borderId="14" xfId="0" applyFont="1" applyFill="1" applyBorder="1" applyAlignment="1">
      <alignment horizontal="center" wrapText="1"/>
    </xf>
    <xf numFmtId="0" fontId="17" fillId="4" borderId="15" xfId="0" applyFont="1" applyFill="1" applyBorder="1" applyAlignment="1">
      <alignment horizontal="center" wrapText="1"/>
    </xf>
    <xf numFmtId="0" fontId="17" fillId="5" borderId="14" xfId="0" applyFont="1" applyFill="1" applyBorder="1" applyAlignment="1">
      <alignment horizontal="center" wrapText="1"/>
    </xf>
    <xf numFmtId="0" fontId="17" fillId="5" borderId="15" xfId="0" applyFont="1" applyFill="1" applyBorder="1" applyAlignment="1">
      <alignment horizontal="center" wrapText="1"/>
    </xf>
    <xf numFmtId="49" fontId="17" fillId="0" borderId="17" xfId="0" applyNumberFormat="1" applyFont="1" applyFill="1" applyBorder="1" applyAlignment="1">
      <alignment horizontal="left" wrapText="1"/>
    </xf>
    <xf numFmtId="0" fontId="2" fillId="6" borderId="15" xfId="0" applyFont="1" applyFill="1" applyBorder="1" applyAlignment="1">
      <alignment horizontal="center" wrapText="1"/>
    </xf>
    <xf numFmtId="166" fontId="2" fillId="6" borderId="15" xfId="6" applyNumberFormat="1" applyFont="1" applyFill="1" applyBorder="1" applyAlignment="1">
      <alignment horizontal="center" wrapText="1"/>
    </xf>
    <xf numFmtId="0" fontId="18" fillId="4" borderId="14" xfId="0" applyFont="1" applyFill="1" applyBorder="1" applyAlignment="1">
      <alignment horizontal="center" wrapText="1"/>
    </xf>
    <xf numFmtId="166" fontId="18" fillId="4" borderId="14" xfId="6" applyNumberFormat="1" applyFont="1" applyFill="1" applyBorder="1" applyAlignment="1">
      <alignment horizontal="center" wrapText="1"/>
    </xf>
    <xf numFmtId="166" fontId="18" fillId="4" borderId="16" xfId="0" applyNumberFormat="1" applyFont="1" applyFill="1" applyBorder="1" applyAlignment="1">
      <alignment horizontal="left" wrapText="1"/>
    </xf>
    <xf numFmtId="166" fontId="3" fillId="4" borderId="15" xfId="6" applyNumberFormat="1" applyFont="1" applyFill="1" applyBorder="1" applyAlignment="1">
      <alignment horizontal="center" wrapText="1"/>
    </xf>
    <xf numFmtId="166" fontId="17" fillId="4" borderId="14" xfId="6" applyNumberFormat="1" applyFont="1" applyFill="1" applyBorder="1" applyAlignment="1">
      <alignment horizontal="center" wrapText="1"/>
    </xf>
    <xf numFmtId="9" fontId="17" fillId="0" borderId="16" xfId="14" applyFont="1" applyFill="1" applyBorder="1" applyAlignment="1">
      <alignment horizontal="left" wrapText="1"/>
    </xf>
    <xf numFmtId="10" fontId="18" fillId="4" borderId="0" xfId="14" applyNumberFormat="1" applyFont="1" applyFill="1" applyBorder="1" applyAlignment="1">
      <alignment horizontal="left" wrapText="1"/>
    </xf>
    <xf numFmtId="165" fontId="18" fillId="4" borderId="0" xfId="14" applyNumberFormat="1" applyFont="1" applyFill="1" applyBorder="1" applyAlignment="1">
      <alignment horizontal="left" wrapText="1"/>
    </xf>
    <xf numFmtId="0" fontId="5" fillId="0" borderId="0" xfId="0" applyFont="1" applyFill="1" applyBorder="1" applyProtection="1"/>
    <xf numFmtId="0" fontId="5" fillId="2" borderId="0" xfId="0" applyFont="1" applyFill="1" applyBorder="1" applyProtection="1"/>
    <xf numFmtId="0" fontId="5" fillId="0" borderId="0" xfId="0" applyFont="1" applyProtection="1"/>
    <xf numFmtId="0" fontId="19" fillId="7" borderId="2" xfId="0" applyFont="1" applyFill="1" applyBorder="1" applyProtection="1"/>
    <xf numFmtId="0" fontId="7" fillId="0" borderId="0" xfId="0" applyFont="1" applyFill="1" applyBorder="1" applyProtection="1"/>
    <xf numFmtId="0" fontId="7" fillId="0" borderId="0" xfId="0" applyFont="1" applyProtection="1"/>
    <xf numFmtId="0" fontId="19" fillId="7" borderId="3" xfId="0" applyFont="1" applyFill="1" applyBorder="1" applyAlignment="1" applyProtection="1">
      <alignment vertical="center"/>
    </xf>
    <xf numFmtId="0" fontId="19" fillId="7" borderId="3" xfId="0" applyFont="1" applyFill="1" applyBorder="1" applyAlignment="1" applyProtection="1">
      <alignment vertical="center" wrapText="1"/>
    </xf>
    <xf numFmtId="0" fontId="6" fillId="7" borderId="4" xfId="0" applyFont="1" applyFill="1" applyBorder="1" applyAlignment="1" applyProtection="1">
      <alignment horizontal="center"/>
    </xf>
    <xf numFmtId="0" fontId="6" fillId="7" borderId="5" xfId="0" applyFont="1" applyFill="1" applyBorder="1" applyAlignment="1" applyProtection="1">
      <alignment horizontal="center"/>
    </xf>
    <xf numFmtId="0" fontId="20" fillId="8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Protection="1"/>
    <xf numFmtId="0" fontId="8" fillId="0" borderId="0" xfId="0" applyFont="1" applyProtection="1"/>
    <xf numFmtId="0" fontId="19" fillId="7" borderId="7" xfId="0" applyFont="1" applyFill="1" applyBorder="1" applyAlignment="1" applyProtection="1">
      <alignment vertical="center"/>
    </xf>
    <xf numFmtId="0" fontId="19" fillId="7" borderId="7" xfId="0" applyFont="1" applyFill="1" applyBorder="1" applyAlignment="1" applyProtection="1">
      <alignment vertical="center" wrapText="1"/>
    </xf>
    <xf numFmtId="9" fontId="21" fillId="8" borderId="6" xfId="0" applyNumberFormat="1" applyFont="1" applyFill="1" applyBorder="1" applyAlignment="1">
      <alignment horizontal="center" vertical="center" wrapText="1"/>
    </xf>
    <xf numFmtId="9" fontId="22" fillId="8" borderId="6" xfId="0" applyNumberFormat="1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vertical="center"/>
    </xf>
    <xf numFmtId="0" fontId="20" fillId="5" borderId="6" xfId="11" applyFont="1" applyFill="1" applyBorder="1" applyAlignment="1" applyProtection="1">
      <alignment vertical="center"/>
    </xf>
    <xf numFmtId="0" fontId="20" fillId="0" borderId="6" xfId="0" applyFont="1" applyFill="1" applyBorder="1" applyAlignment="1" applyProtection="1">
      <alignment horizontal="center" vertical="center"/>
    </xf>
    <xf numFmtId="0" fontId="20" fillId="2" borderId="6" xfId="11" applyFont="1" applyFill="1" applyBorder="1" applyAlignment="1" applyProtection="1">
      <alignment vertical="center"/>
    </xf>
    <xf numFmtId="0" fontId="20" fillId="2" borderId="6" xfId="0" applyFont="1" applyFill="1" applyBorder="1" applyAlignment="1" applyProtection="1">
      <alignment vertical="center"/>
    </xf>
    <xf numFmtId="0" fontId="20" fillId="5" borderId="6" xfId="12" applyFont="1" applyFill="1" applyBorder="1" applyAlignment="1" applyProtection="1">
      <alignment vertical="center"/>
    </xf>
    <xf numFmtId="0" fontId="20" fillId="2" borderId="6" xfId="12" applyFont="1" applyFill="1" applyBorder="1" applyAlignment="1" applyProtection="1">
      <alignment vertical="center"/>
    </xf>
    <xf numFmtId="10" fontId="23" fillId="4" borderId="0" xfId="14" applyNumberFormat="1" applyFont="1" applyFill="1" applyBorder="1" applyAlignment="1">
      <alignment horizontal="left" wrapText="1"/>
    </xf>
    <xf numFmtId="166" fontId="18" fillId="4" borderId="14" xfId="0" applyNumberFormat="1" applyFont="1" applyFill="1" applyBorder="1" applyAlignment="1">
      <alignment horizontal="center" wrapText="1"/>
    </xf>
    <xf numFmtId="165" fontId="20" fillId="8" borderId="6" xfId="7" applyFont="1" applyFill="1" applyBorder="1" applyAlignment="1">
      <alignment horizontal="center" vertical="center" wrapText="1"/>
    </xf>
    <xf numFmtId="10" fontId="5" fillId="0" borderId="6" xfId="14" applyNumberFormat="1" applyFont="1" applyBorder="1" applyAlignment="1" applyProtection="1">
      <alignment horizontal="center"/>
    </xf>
    <xf numFmtId="166" fontId="17" fillId="5" borderId="15" xfId="6" applyNumberFormat="1" applyFont="1" applyFill="1" applyBorder="1" applyAlignment="1">
      <alignment horizontal="center" wrapText="1"/>
    </xf>
    <xf numFmtId="166" fontId="17" fillId="0" borderId="15" xfId="6" applyNumberFormat="1" applyFont="1" applyFill="1" applyBorder="1" applyAlignment="1">
      <alignment horizontal="center" wrapText="1"/>
    </xf>
    <xf numFmtId="166" fontId="17" fillId="4" borderId="15" xfId="6" applyNumberFormat="1" applyFont="1" applyFill="1" applyBorder="1" applyAlignment="1">
      <alignment horizontal="center" wrapText="1"/>
    </xf>
    <xf numFmtId="166" fontId="17" fillId="0" borderId="14" xfId="6" applyNumberFormat="1" applyFont="1" applyFill="1" applyBorder="1" applyAlignment="1">
      <alignment horizontal="center" wrapText="1"/>
    </xf>
    <xf numFmtId="166" fontId="17" fillId="5" borderId="14" xfId="6" applyNumberFormat="1" applyFont="1" applyFill="1" applyBorder="1" applyAlignment="1">
      <alignment horizontal="center" wrapText="1"/>
    </xf>
    <xf numFmtId="1" fontId="18" fillId="4" borderId="14" xfId="6" applyNumberFormat="1" applyFont="1" applyFill="1" applyBorder="1" applyAlignment="1">
      <alignment horizontal="center" wrapText="1"/>
    </xf>
    <xf numFmtId="168" fontId="18" fillId="4" borderId="14" xfId="6" applyNumberFormat="1" applyFont="1" applyFill="1" applyBorder="1" applyAlignment="1">
      <alignment horizontal="center" wrapText="1"/>
    </xf>
    <xf numFmtId="168" fontId="17" fillId="4" borderId="14" xfId="6" applyNumberFormat="1" applyFont="1" applyFill="1" applyBorder="1" applyAlignment="1">
      <alignment horizontal="center" wrapText="1"/>
    </xf>
    <xf numFmtId="168" fontId="17" fillId="5" borderId="15" xfId="6" applyNumberFormat="1" applyFont="1" applyFill="1" applyBorder="1" applyAlignment="1">
      <alignment horizontal="center" wrapText="1"/>
    </xf>
    <xf numFmtId="168" fontId="17" fillId="0" borderId="15" xfId="6" applyNumberFormat="1" applyFont="1" applyFill="1" applyBorder="1" applyAlignment="1">
      <alignment horizontal="center" wrapText="1"/>
    </xf>
    <xf numFmtId="168" fontId="17" fillId="4" borderId="15" xfId="6" applyNumberFormat="1" applyFont="1" applyFill="1" applyBorder="1" applyAlignment="1">
      <alignment horizontal="center" wrapText="1"/>
    </xf>
    <xf numFmtId="2" fontId="5" fillId="0" borderId="6" xfId="14" applyNumberFormat="1" applyFont="1" applyBorder="1" applyAlignment="1" applyProtection="1">
      <alignment horizontal="center"/>
    </xf>
    <xf numFmtId="166" fontId="17" fillId="0" borderId="15" xfId="0" applyNumberFormat="1" applyFont="1" applyFill="1" applyBorder="1" applyAlignment="1">
      <alignment horizontal="center" wrapText="1"/>
    </xf>
    <xf numFmtId="0" fontId="24" fillId="0" borderId="0" xfId="0" applyFont="1"/>
    <xf numFmtId="0" fontId="24" fillId="0" borderId="0" xfId="0" applyFont="1" applyAlignment="1">
      <alignment horizontal="left" indent="1"/>
    </xf>
    <xf numFmtId="0" fontId="24" fillId="0" borderId="0" xfId="0" applyNumberFormat="1" applyFont="1"/>
    <xf numFmtId="0" fontId="24" fillId="0" borderId="0" xfId="0" applyFont="1" applyFill="1"/>
    <xf numFmtId="0" fontId="25" fillId="0" borderId="0" xfId="0" applyFont="1" applyAlignment="1">
      <alignment horizontal="left" indent="1"/>
    </xf>
    <xf numFmtId="10" fontId="24" fillId="0" borderId="0" xfId="0" applyNumberFormat="1" applyFont="1" applyAlignment="1">
      <alignment horizontal="left" indent="1"/>
    </xf>
    <xf numFmtId="166" fontId="26" fillId="0" borderId="0" xfId="6" applyNumberFormat="1" applyFont="1"/>
    <xf numFmtId="166" fontId="24" fillId="0" borderId="0" xfId="0" applyNumberFormat="1" applyFont="1"/>
    <xf numFmtId="166" fontId="26" fillId="0" borderId="0" xfId="0" applyNumberFormat="1" applyFont="1"/>
    <xf numFmtId="0" fontId="26" fillId="0" borderId="0" xfId="0" applyFont="1"/>
    <xf numFmtId="170" fontId="27" fillId="0" borderId="0" xfId="0" applyNumberFormat="1" applyFont="1"/>
    <xf numFmtId="10" fontId="24" fillId="0" borderId="0" xfId="0" applyNumberFormat="1" applyFont="1"/>
    <xf numFmtId="0" fontId="26" fillId="4" borderId="0" xfId="0" applyNumberFormat="1" applyFont="1" applyFill="1"/>
    <xf numFmtId="166" fontId="24" fillId="0" borderId="0" xfId="6" applyNumberFormat="1" applyFont="1"/>
    <xf numFmtId="1" fontId="24" fillId="0" borderId="0" xfId="6" applyNumberFormat="1" applyFont="1"/>
    <xf numFmtId="1" fontId="24" fillId="0" borderId="0" xfId="0" applyNumberFormat="1" applyFont="1"/>
    <xf numFmtId="1" fontId="26" fillId="4" borderId="0" xfId="6" applyNumberFormat="1" applyFont="1" applyFill="1"/>
    <xf numFmtId="1" fontId="26" fillId="4" borderId="0" xfId="0" applyNumberFormat="1" applyFont="1" applyFill="1"/>
    <xf numFmtId="166" fontId="26" fillId="4" borderId="0" xfId="6" applyNumberFormat="1" applyFont="1" applyFill="1"/>
    <xf numFmtId="168" fontId="24" fillId="0" borderId="0" xfId="6" applyNumberFormat="1" applyFont="1"/>
    <xf numFmtId="168" fontId="26" fillId="4" borderId="0" xfId="6" applyNumberFormat="1" applyFont="1" applyFill="1"/>
    <xf numFmtId="168" fontId="24" fillId="0" borderId="0" xfId="6" applyNumberFormat="1" applyFont="1" applyFill="1"/>
    <xf numFmtId="169" fontId="24" fillId="0" borderId="0" xfId="6" applyNumberFormat="1" applyFont="1"/>
    <xf numFmtId="166" fontId="24" fillId="0" borderId="0" xfId="6" applyNumberFormat="1" applyFont="1" applyFill="1"/>
    <xf numFmtId="168" fontId="26" fillId="4" borderId="0" xfId="6" applyNumberFormat="1" applyFont="1" applyFill="1" applyAlignment="1">
      <alignment horizontal="center"/>
    </xf>
    <xf numFmtId="0" fontId="26" fillId="0" borderId="0" xfId="0" applyNumberFormat="1" applyFont="1" applyFill="1" applyBorder="1"/>
    <xf numFmtId="165" fontId="24" fillId="0" borderId="0" xfId="0" applyNumberFormat="1" applyFont="1" applyAlignment="1">
      <alignment horizontal="left" indent="1"/>
    </xf>
    <xf numFmtId="9" fontId="24" fillId="0" borderId="0" xfId="14" applyFont="1"/>
    <xf numFmtId="0" fontId="24" fillId="0" borderId="0" xfId="0" applyNumberFormat="1" applyFont="1" applyAlignment="1">
      <alignment horizontal="center"/>
    </xf>
    <xf numFmtId="0" fontId="17" fillId="0" borderId="14" xfId="0" applyFont="1" applyFill="1" applyBorder="1" applyAlignment="1">
      <alignment wrapText="1"/>
    </xf>
    <xf numFmtId="0" fontId="26" fillId="4" borderId="0" xfId="0" applyNumberFormat="1" applyFont="1" applyFill="1" applyAlignment="1">
      <alignment horizontal="center"/>
    </xf>
    <xf numFmtId="0" fontId="24" fillId="0" borderId="0" xfId="0" applyNumberFormat="1" applyFont="1" applyFill="1" applyAlignment="1">
      <alignment horizontal="center"/>
    </xf>
    <xf numFmtId="167" fontId="24" fillId="0" borderId="0" xfId="0" applyNumberFormat="1" applyFont="1"/>
    <xf numFmtId="0" fontId="17" fillId="0" borderId="0" xfId="0" applyNumberFormat="1" applyFont="1"/>
    <xf numFmtId="0" fontId="17" fillId="0" borderId="14" xfId="0" applyFont="1" applyFill="1" applyBorder="1" applyAlignment="1">
      <alignment horizontal="right" wrapText="1"/>
    </xf>
    <xf numFmtId="0" fontId="17" fillId="0" borderId="0" xfId="0" applyNumberFormat="1" applyFont="1" applyAlignment="1">
      <alignment horizontal="right"/>
    </xf>
    <xf numFmtId="0" fontId="17" fillId="5" borderId="14" xfId="0" applyFont="1" applyFill="1" applyBorder="1" applyAlignment="1">
      <alignment horizontal="right" wrapText="1"/>
    </xf>
    <xf numFmtId="0" fontId="17" fillId="0" borderId="0" xfId="0" applyFont="1" applyAlignment="1">
      <alignment horizontal="left" indent="1"/>
    </xf>
    <xf numFmtId="0" fontId="17" fillId="0" borderId="0" xfId="0" applyNumberFormat="1" applyFont="1" applyAlignment="1"/>
    <xf numFmtId="0" fontId="17" fillId="0" borderId="0" xfId="0" applyFont="1" applyFill="1" applyAlignment="1"/>
    <xf numFmtId="0" fontId="17" fillId="0" borderId="0" xfId="0" applyFont="1" applyFill="1" applyAlignment="1">
      <alignment horizontal="right"/>
    </xf>
    <xf numFmtId="49" fontId="17" fillId="0" borderId="0" xfId="0" applyNumberFormat="1" applyFont="1" applyAlignment="1">
      <alignment horizontal="right"/>
    </xf>
    <xf numFmtId="0" fontId="17" fillId="0" borderId="0" xfId="0" applyFont="1" applyAlignment="1">
      <alignment horizontal="right"/>
    </xf>
    <xf numFmtId="0" fontId="17" fillId="0" borderId="0" xfId="0" applyFont="1"/>
    <xf numFmtId="166" fontId="17" fillId="0" borderId="0" xfId="0" applyNumberFormat="1" applyFont="1"/>
    <xf numFmtId="166" fontId="17" fillId="0" borderId="0" xfId="0" applyNumberFormat="1" applyFont="1" applyAlignment="1">
      <alignment horizontal="right"/>
    </xf>
    <xf numFmtId="166" fontId="18" fillId="0" borderId="0" xfId="0" applyNumberFormat="1" applyFont="1" applyAlignment="1">
      <alignment horizontal="right"/>
    </xf>
    <xf numFmtId="0" fontId="17" fillId="0" borderId="0" xfId="0" applyNumberFormat="1" applyFont="1" applyFill="1" applyBorder="1" applyAlignment="1">
      <alignment horizontal="right"/>
    </xf>
    <xf numFmtId="0" fontId="17" fillId="0" borderId="8" xfId="0" applyNumberFormat="1" applyFont="1" applyBorder="1" applyAlignment="1">
      <alignment horizontal="right"/>
    </xf>
    <xf numFmtId="0" fontId="17" fillId="0" borderId="0" xfId="0" applyNumberFormat="1" applyFont="1" applyFill="1" applyAlignment="1">
      <alignment horizontal="right"/>
    </xf>
    <xf numFmtId="1" fontId="17" fillId="0" borderId="0" xfId="6" applyNumberFormat="1" applyFont="1" applyAlignment="1">
      <alignment horizontal="right"/>
    </xf>
    <xf numFmtId="1" fontId="17" fillId="0" borderId="0" xfId="0" applyNumberFormat="1" applyFont="1" applyAlignment="1">
      <alignment horizontal="right"/>
    </xf>
    <xf numFmtId="166" fontId="17" fillId="0" borderId="0" xfId="6" applyNumberFormat="1" applyFont="1" applyAlignment="1">
      <alignment horizontal="right"/>
    </xf>
    <xf numFmtId="168" fontId="17" fillId="0" borderId="0" xfId="6" applyNumberFormat="1" applyFont="1" applyAlignment="1">
      <alignment horizontal="right"/>
    </xf>
    <xf numFmtId="0" fontId="28" fillId="0" borderId="0" xfId="0" applyNumberFormat="1" applyFont="1" applyAlignment="1">
      <alignment horizontal="right"/>
    </xf>
    <xf numFmtId="168" fontId="17" fillId="0" borderId="0" xfId="6" applyNumberFormat="1" applyFont="1"/>
    <xf numFmtId="168" fontId="17" fillId="0" borderId="0" xfId="6" applyNumberFormat="1" applyFont="1" applyAlignment="1"/>
    <xf numFmtId="166" fontId="17" fillId="0" borderId="14" xfId="6" applyNumberFormat="1" applyFont="1" applyFill="1" applyBorder="1" applyAlignment="1">
      <alignment horizontal="right" wrapText="1"/>
    </xf>
    <xf numFmtId="166" fontId="17" fillId="5" borderId="14" xfId="6" applyNumberFormat="1" applyFont="1" applyFill="1" applyBorder="1" applyAlignment="1">
      <alignment horizontal="right" wrapText="1"/>
    </xf>
    <xf numFmtId="166" fontId="17" fillId="0" borderId="0" xfId="6" applyNumberFormat="1" applyFont="1" applyFill="1" applyAlignment="1">
      <alignment horizontal="right"/>
    </xf>
    <xf numFmtId="166" fontId="18" fillId="0" borderId="0" xfId="6" applyNumberFormat="1" applyFont="1" applyAlignment="1">
      <alignment horizontal="right"/>
    </xf>
    <xf numFmtId="0" fontId="17" fillId="0" borderId="9" xfId="0" applyNumberFormat="1" applyFont="1" applyBorder="1" applyAlignment="1">
      <alignment horizontal="right"/>
    </xf>
    <xf numFmtId="0" fontId="17" fillId="0" borderId="10" xfId="0" applyNumberFormat="1" applyFont="1" applyBorder="1" applyAlignment="1">
      <alignment horizontal="right"/>
    </xf>
    <xf numFmtId="166" fontId="17" fillId="5" borderId="15" xfId="6" applyNumberFormat="1" applyFont="1" applyFill="1" applyBorder="1" applyAlignment="1">
      <alignment horizontal="right" wrapText="1"/>
    </xf>
    <xf numFmtId="168" fontId="17" fillId="0" borderId="14" xfId="6" applyNumberFormat="1" applyFont="1" applyFill="1" applyBorder="1" applyAlignment="1">
      <alignment horizontal="right" wrapText="1"/>
    </xf>
    <xf numFmtId="0" fontId="17" fillId="0" borderId="0" xfId="6" applyNumberFormat="1" applyFont="1" applyAlignment="1">
      <alignment horizontal="right"/>
    </xf>
    <xf numFmtId="0" fontId="24" fillId="0" borderId="0" xfId="6" applyNumberFormat="1" applyFont="1"/>
    <xf numFmtId="0" fontId="24" fillId="9" borderId="0" xfId="0" applyFont="1" applyFill="1"/>
    <xf numFmtId="0" fontId="29" fillId="9" borderId="18" xfId="0" applyFont="1" applyFill="1" applyBorder="1" applyAlignment="1">
      <alignment horizontal="center" vertical="center" wrapText="1"/>
    </xf>
    <xf numFmtId="0" fontId="29" fillId="9" borderId="18" xfId="0" applyFont="1" applyFill="1" applyBorder="1" applyAlignment="1">
      <alignment wrapText="1"/>
    </xf>
    <xf numFmtId="0" fontId="29" fillId="9" borderId="19" xfId="0" applyFont="1" applyFill="1" applyBorder="1" applyAlignment="1">
      <alignment horizontal="center" wrapText="1"/>
    </xf>
    <xf numFmtId="0" fontId="29" fillId="9" borderId="20" xfId="0" applyFont="1" applyFill="1" applyBorder="1" applyAlignment="1">
      <alignment horizontal="center" wrapText="1"/>
    </xf>
    <xf numFmtId="0" fontId="29" fillId="9" borderId="21" xfId="0" applyFont="1" applyFill="1" applyBorder="1" applyAlignment="1">
      <alignment horizontal="center" wrapText="1"/>
    </xf>
    <xf numFmtId="0" fontId="29" fillId="9" borderId="15" xfId="0" applyFont="1" applyFill="1" applyBorder="1" applyAlignment="1">
      <alignment horizontal="center" wrapText="1"/>
    </xf>
    <xf numFmtId="166" fontId="29" fillId="9" borderId="19" xfId="6" applyNumberFormat="1" applyFont="1" applyFill="1" applyBorder="1" applyAlignment="1">
      <alignment horizontal="center" wrapText="1"/>
    </xf>
    <xf numFmtId="166" fontId="29" fillId="9" borderId="20" xfId="6" applyNumberFormat="1" applyFont="1" applyFill="1" applyBorder="1" applyAlignment="1">
      <alignment horizontal="center" wrapText="1"/>
    </xf>
    <xf numFmtId="0" fontId="2" fillId="0" borderId="0" xfId="0" applyFont="1" applyAlignment="1">
      <alignment horizontal="left" indent="1"/>
    </xf>
    <xf numFmtId="0" fontId="30" fillId="9" borderId="2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left" indent="1"/>
    </xf>
    <xf numFmtId="0" fontId="30" fillId="9" borderId="19" xfId="0" applyFont="1" applyFill="1" applyBorder="1" applyAlignment="1">
      <alignment horizontal="center" wrapText="1"/>
    </xf>
    <xf numFmtId="10" fontId="0" fillId="0" borderId="6" xfId="0" applyNumberFormat="1" applyBorder="1"/>
    <xf numFmtId="2" fontId="0" fillId="0" borderId="6" xfId="0" applyNumberFormat="1" applyBorder="1"/>
    <xf numFmtId="10" fontId="0" fillId="0" borderId="6" xfId="0" applyNumberFormat="1" applyFill="1" applyBorder="1"/>
    <xf numFmtId="10" fontId="16" fillId="0" borderId="6" xfId="0" applyNumberFormat="1" applyFont="1" applyFill="1" applyBorder="1"/>
    <xf numFmtId="9" fontId="10" fillId="8" borderId="6" xfId="0" applyNumberFormat="1" applyFont="1" applyFill="1" applyBorder="1" applyAlignment="1">
      <alignment horizontal="center" vertical="center" wrapText="1"/>
    </xf>
    <xf numFmtId="165" fontId="26" fillId="4" borderId="0" xfId="14" applyNumberFormat="1" applyFont="1" applyFill="1" applyBorder="1" applyAlignment="1">
      <alignment horizontal="left" wrapText="1"/>
    </xf>
    <xf numFmtId="166" fontId="26" fillId="4" borderId="14" xfId="6" applyNumberFormat="1" applyFont="1" applyFill="1" applyBorder="1" applyAlignment="1">
      <alignment horizontal="center" wrapText="1"/>
    </xf>
    <xf numFmtId="0" fontId="31" fillId="10" borderId="0" xfId="0" applyFont="1" applyFill="1" applyBorder="1" applyAlignment="1"/>
    <xf numFmtId="0" fontId="31" fillId="10" borderId="22" xfId="0" applyFont="1" applyFill="1" applyBorder="1" applyAlignment="1"/>
    <xf numFmtId="0" fontId="32" fillId="10" borderId="0" xfId="13" applyFont="1" applyFill="1"/>
    <xf numFmtId="0" fontId="32" fillId="10" borderId="7" xfId="11" applyFont="1" applyFill="1" applyBorder="1" applyAlignment="1" applyProtection="1">
      <alignment vertical="center"/>
    </xf>
    <xf numFmtId="0" fontId="32" fillId="10" borderId="6" xfId="11" applyFont="1" applyFill="1" applyBorder="1" applyAlignment="1" applyProtection="1">
      <alignment vertical="center"/>
    </xf>
    <xf numFmtId="0" fontId="0" fillId="11" borderId="0" xfId="0" applyFill="1"/>
    <xf numFmtId="0" fontId="15" fillId="10" borderId="0" xfId="0" applyFont="1" applyFill="1" applyBorder="1"/>
    <xf numFmtId="0" fontId="15" fillId="10" borderId="22" xfId="0" applyFont="1" applyFill="1" applyBorder="1"/>
    <xf numFmtId="0" fontId="0" fillId="10" borderId="0" xfId="0" applyFill="1" applyBorder="1"/>
    <xf numFmtId="0" fontId="32" fillId="10" borderId="23" xfId="12" applyFont="1" applyFill="1" applyBorder="1" applyAlignment="1" applyProtection="1">
      <alignment vertical="center"/>
    </xf>
    <xf numFmtId="2" fontId="10" fillId="8" borderId="6" xfId="0" applyNumberFormat="1" applyFont="1" applyFill="1" applyBorder="1" applyAlignment="1">
      <alignment horizontal="center" vertical="center" wrapText="1"/>
    </xf>
    <xf numFmtId="0" fontId="33" fillId="10" borderId="24" xfId="0" applyFont="1" applyFill="1" applyBorder="1" applyAlignment="1"/>
    <xf numFmtId="0" fontId="33" fillId="10" borderId="0" xfId="0" applyFont="1" applyFill="1" applyBorder="1" applyAlignment="1"/>
    <xf numFmtId="0" fontId="33" fillId="10" borderId="22" xfId="0" applyFont="1" applyFill="1" applyBorder="1" applyAlignment="1"/>
    <xf numFmtId="0" fontId="34" fillId="10" borderId="25" xfId="0" applyFont="1" applyFill="1" applyBorder="1" applyAlignment="1" applyProtection="1">
      <alignment horizontal="center" vertical="center"/>
    </xf>
    <xf numFmtId="10" fontId="35" fillId="0" borderId="6" xfId="0" applyNumberFormat="1" applyFont="1" applyFill="1" applyBorder="1" applyAlignment="1">
      <alignment horizontal="center"/>
    </xf>
    <xf numFmtId="10" fontId="35" fillId="0" borderId="23" xfId="0" applyNumberFormat="1" applyFont="1" applyFill="1" applyBorder="1" applyAlignment="1">
      <alignment horizontal="center"/>
    </xf>
    <xf numFmtId="10" fontId="35" fillId="0" borderId="26" xfId="0" applyNumberFormat="1" applyFont="1" applyFill="1" applyBorder="1" applyAlignment="1">
      <alignment horizontal="center"/>
    </xf>
    <xf numFmtId="10" fontId="35" fillId="0" borderId="27" xfId="0" applyNumberFormat="1" applyFont="1" applyFill="1" applyBorder="1" applyAlignment="1">
      <alignment horizontal="center"/>
    </xf>
    <xf numFmtId="10" fontId="36" fillId="0" borderId="6" xfId="0" applyNumberFormat="1" applyFont="1" applyFill="1" applyBorder="1" applyAlignment="1">
      <alignment horizontal="center"/>
    </xf>
    <xf numFmtId="10" fontId="0" fillId="11" borderId="0" xfId="0" applyNumberFormat="1" applyFill="1"/>
    <xf numFmtId="9" fontId="22" fillId="12" borderId="6" xfId="0" applyNumberFormat="1" applyFont="1" applyFill="1" applyBorder="1" applyAlignment="1">
      <alignment horizontal="center" vertical="center" wrapText="1"/>
    </xf>
    <xf numFmtId="9" fontId="5" fillId="12" borderId="6" xfId="14" applyNumberFormat="1" applyFont="1" applyFill="1" applyBorder="1" applyAlignment="1" applyProtection="1">
      <alignment horizontal="center"/>
    </xf>
    <xf numFmtId="10" fontId="5" fillId="12" borderId="6" xfId="14" applyNumberFormat="1" applyFont="1" applyFill="1" applyBorder="1" applyAlignment="1" applyProtection="1">
      <alignment horizontal="center"/>
    </xf>
    <xf numFmtId="166" fontId="17" fillId="4" borderId="14" xfId="0" applyNumberFormat="1" applyFont="1" applyFill="1" applyBorder="1" applyAlignment="1">
      <alignment horizontal="center" wrapText="1"/>
    </xf>
    <xf numFmtId="9" fontId="5" fillId="0" borderId="6" xfId="14" applyFont="1" applyBorder="1" applyAlignment="1" applyProtection="1">
      <alignment horizontal="center"/>
    </xf>
    <xf numFmtId="166" fontId="17" fillId="0" borderId="0" xfId="6" applyNumberFormat="1" applyFont="1"/>
    <xf numFmtId="166" fontId="18" fillId="0" borderId="0" xfId="6" applyNumberFormat="1" applyFont="1" applyFill="1" applyBorder="1" applyAlignment="1">
      <alignment horizontal="left" indent="1"/>
    </xf>
    <xf numFmtId="0" fontId="32" fillId="10" borderId="0" xfId="13" applyFont="1" applyFill="1" applyBorder="1"/>
    <xf numFmtId="168" fontId="17" fillId="0" borderId="14" xfId="6" applyNumberFormat="1" applyFont="1" applyFill="1" applyBorder="1" applyAlignment="1">
      <alignment horizontal="center" wrapText="1"/>
    </xf>
    <xf numFmtId="167" fontId="23" fillId="0" borderId="0" xfId="14" applyNumberFormat="1" applyFont="1"/>
    <xf numFmtId="166" fontId="17" fillId="4" borderId="15" xfId="0" applyNumberFormat="1" applyFont="1" applyFill="1" applyBorder="1" applyAlignment="1">
      <alignment horizontal="center" wrapText="1"/>
    </xf>
    <xf numFmtId="0" fontId="29" fillId="9" borderId="19" xfId="0" applyFont="1" applyFill="1" applyBorder="1" applyAlignment="1">
      <alignment horizontal="right" wrapText="1"/>
    </xf>
    <xf numFmtId="166" fontId="18" fillId="4" borderId="14" xfId="6" applyNumberFormat="1" applyFont="1" applyFill="1" applyBorder="1" applyAlignment="1">
      <alignment horizontal="right" wrapText="1"/>
    </xf>
    <xf numFmtId="0" fontId="24" fillId="0" borderId="0" xfId="0" applyFont="1" applyAlignment="1">
      <alignment horizontal="right"/>
    </xf>
    <xf numFmtId="0" fontId="26" fillId="4" borderId="0" xfId="0" applyNumberFormat="1" applyFont="1" applyFill="1" applyAlignment="1">
      <alignment horizontal="right"/>
    </xf>
    <xf numFmtId="170" fontId="23" fillId="0" borderId="0" xfId="0" applyNumberFormat="1" applyFont="1"/>
    <xf numFmtId="166" fontId="18" fillId="0" borderId="0" xfId="0" applyNumberFormat="1" applyFont="1"/>
    <xf numFmtId="166" fontId="17" fillId="0" borderId="0" xfId="0" applyNumberFormat="1" applyFont="1" applyAlignment="1">
      <alignment horizontal="center"/>
    </xf>
    <xf numFmtId="0" fontId="38" fillId="10" borderId="30" xfId="0" applyFont="1" applyFill="1" applyBorder="1" applyAlignment="1" applyProtection="1">
      <alignment horizontal="center" vertical="center"/>
    </xf>
    <xf numFmtId="0" fontId="38" fillId="10" borderId="31" xfId="0" applyFont="1" applyFill="1" applyBorder="1" applyAlignment="1" applyProtection="1">
      <alignment horizontal="center" vertical="center"/>
    </xf>
    <xf numFmtId="0" fontId="38" fillId="10" borderId="32" xfId="0" applyFont="1" applyFill="1" applyBorder="1" applyAlignment="1" applyProtection="1">
      <alignment horizontal="center" vertical="center"/>
    </xf>
    <xf numFmtId="0" fontId="33" fillId="10" borderId="28" xfId="0" applyFont="1" applyFill="1" applyBorder="1" applyAlignment="1">
      <alignment horizontal="center"/>
    </xf>
    <xf numFmtId="0" fontId="33" fillId="10" borderId="36" xfId="0" applyFont="1" applyFill="1" applyBorder="1" applyAlignment="1">
      <alignment horizontal="center"/>
    </xf>
    <xf numFmtId="0" fontId="33" fillId="10" borderId="37" xfId="0" applyFont="1" applyFill="1" applyBorder="1" applyAlignment="1">
      <alignment horizontal="center"/>
    </xf>
    <xf numFmtId="0" fontId="33" fillId="10" borderId="24" xfId="0" applyFont="1" applyFill="1" applyBorder="1" applyAlignment="1">
      <alignment horizontal="center"/>
    </xf>
    <xf numFmtId="0" fontId="33" fillId="10" borderId="0" xfId="0" applyFont="1" applyFill="1" applyBorder="1" applyAlignment="1">
      <alignment horizontal="center"/>
    </xf>
    <xf numFmtId="0" fontId="33" fillId="10" borderId="22" xfId="0" applyFont="1" applyFill="1" applyBorder="1" applyAlignment="1">
      <alignment horizontal="center"/>
    </xf>
    <xf numFmtId="0" fontId="34" fillId="10" borderId="38" xfId="0" applyFont="1" applyFill="1" applyBorder="1" applyAlignment="1" applyProtection="1">
      <alignment horizontal="center" vertical="center"/>
    </xf>
    <xf numFmtId="0" fontId="34" fillId="10" borderId="39" xfId="0" applyFont="1" applyFill="1" applyBorder="1" applyAlignment="1" applyProtection="1">
      <alignment horizontal="center" vertical="center"/>
    </xf>
    <xf numFmtId="0" fontId="34" fillId="10" borderId="40" xfId="0" applyFont="1" applyFill="1" applyBorder="1" applyAlignment="1" applyProtection="1">
      <alignment horizontal="center" vertical="center"/>
    </xf>
    <xf numFmtId="0" fontId="37" fillId="7" borderId="28" xfId="0" applyFont="1" applyFill="1" applyBorder="1" applyAlignment="1">
      <alignment horizontal="center" vertical="center" wrapText="1"/>
    </xf>
    <xf numFmtId="0" fontId="37" fillId="7" borderId="24" xfId="0" applyFont="1" applyFill="1" applyBorder="1" applyAlignment="1">
      <alignment horizontal="center" vertical="center" wrapText="1"/>
    </xf>
    <xf numFmtId="0" fontId="37" fillId="7" borderId="29" xfId="0" applyFont="1" applyFill="1" applyBorder="1" applyAlignment="1">
      <alignment horizontal="center" vertical="center" wrapText="1"/>
    </xf>
    <xf numFmtId="0" fontId="32" fillId="10" borderId="28" xfId="0" applyFont="1" applyFill="1" applyBorder="1" applyAlignment="1">
      <alignment horizontal="center" vertical="center" wrapText="1"/>
    </xf>
    <xf numFmtId="0" fontId="32" fillId="10" borderId="29" xfId="0" applyFont="1" applyFill="1" applyBorder="1" applyAlignment="1">
      <alignment horizontal="center" vertical="center" wrapText="1"/>
    </xf>
    <xf numFmtId="0" fontId="37" fillId="10" borderId="28" xfId="0" applyFont="1" applyFill="1" applyBorder="1" applyAlignment="1">
      <alignment horizontal="center" vertical="center" wrapText="1"/>
    </xf>
    <xf numFmtId="0" fontId="37" fillId="10" borderId="24" xfId="0" applyFont="1" applyFill="1" applyBorder="1" applyAlignment="1">
      <alignment horizontal="center" vertical="center" wrapText="1"/>
    </xf>
    <xf numFmtId="0" fontId="37" fillId="10" borderId="29" xfId="0" applyFont="1" applyFill="1" applyBorder="1" applyAlignment="1">
      <alignment horizontal="center" vertical="center" wrapText="1"/>
    </xf>
    <xf numFmtId="0" fontId="34" fillId="10" borderId="33" xfId="0" applyFont="1" applyFill="1" applyBorder="1" applyAlignment="1" applyProtection="1">
      <alignment horizontal="center" vertical="center"/>
    </xf>
    <xf numFmtId="0" fontId="34" fillId="10" borderId="34" xfId="0" applyFont="1" applyFill="1" applyBorder="1" applyAlignment="1" applyProtection="1">
      <alignment horizontal="center" vertical="center"/>
    </xf>
    <xf numFmtId="0" fontId="32" fillId="10" borderId="30" xfId="0" applyFont="1" applyFill="1" applyBorder="1" applyAlignment="1">
      <alignment horizontal="center" vertical="center" wrapText="1"/>
    </xf>
    <xf numFmtId="0" fontId="32" fillId="10" borderId="35" xfId="0" applyFont="1" applyFill="1" applyBorder="1" applyAlignment="1">
      <alignment horizontal="center" vertical="center" wrapText="1"/>
    </xf>
    <xf numFmtId="0" fontId="29" fillId="9" borderId="41" xfId="0" applyFont="1" applyFill="1" applyBorder="1" applyAlignment="1">
      <alignment horizontal="center" vertical="center" wrapText="1"/>
    </xf>
    <xf numFmtId="0" fontId="29" fillId="9" borderId="42" xfId="0" applyFont="1" applyFill="1" applyBorder="1" applyAlignment="1">
      <alignment horizontal="center" vertical="center" wrapText="1"/>
    </xf>
    <xf numFmtId="0" fontId="29" fillId="9" borderId="43" xfId="0" applyFont="1" applyFill="1" applyBorder="1" applyAlignment="1">
      <alignment horizontal="center" vertical="center" wrapText="1"/>
    </xf>
    <xf numFmtId="0" fontId="29" fillId="9" borderId="44" xfId="0" applyFont="1" applyFill="1" applyBorder="1" applyAlignment="1">
      <alignment horizontal="center" vertical="center" wrapText="1"/>
    </xf>
    <xf numFmtId="0" fontId="29" fillId="9" borderId="17" xfId="0" applyFont="1" applyFill="1" applyBorder="1" applyAlignment="1">
      <alignment horizontal="center" vertical="center" wrapText="1"/>
    </xf>
    <xf numFmtId="0" fontId="29" fillId="9" borderId="19" xfId="0" applyFont="1" applyFill="1" applyBorder="1" applyAlignment="1">
      <alignment horizontal="center" vertical="center" wrapText="1"/>
    </xf>
    <xf numFmtId="0" fontId="29" fillId="9" borderId="45" xfId="0" applyFont="1" applyFill="1" applyBorder="1" applyAlignment="1">
      <alignment horizontal="center" vertical="center" wrapText="1"/>
    </xf>
    <xf numFmtId="0" fontId="29" fillId="9" borderId="46" xfId="0" applyFont="1" applyFill="1" applyBorder="1" applyAlignment="1">
      <alignment horizontal="center" vertical="center" wrapText="1"/>
    </xf>
    <xf numFmtId="0" fontId="39" fillId="9" borderId="47" xfId="0" applyFont="1" applyFill="1" applyBorder="1" applyAlignment="1">
      <alignment horizontal="center" vertical="center" wrapText="1"/>
    </xf>
    <xf numFmtId="0" fontId="39" fillId="9" borderId="0" xfId="0" applyFont="1" applyFill="1" applyBorder="1" applyAlignment="1">
      <alignment horizontal="center" vertical="center" wrapText="1"/>
    </xf>
    <xf numFmtId="0" fontId="39" fillId="9" borderId="42" xfId="0" applyFont="1" applyFill="1" applyBorder="1" applyAlignment="1">
      <alignment horizontal="center" vertical="center" wrapText="1"/>
    </xf>
    <xf numFmtId="0" fontId="39" fillId="9" borderId="45" xfId="0" applyFont="1" applyFill="1" applyBorder="1" applyAlignment="1">
      <alignment horizontal="center" vertical="center" wrapText="1"/>
    </xf>
    <xf numFmtId="0" fontId="39" fillId="9" borderId="48" xfId="0" applyFont="1" applyFill="1" applyBorder="1" applyAlignment="1">
      <alignment horizontal="center" vertical="center" wrapText="1"/>
    </xf>
    <xf numFmtId="0" fontId="39" fillId="9" borderId="46" xfId="0" applyFont="1" applyFill="1" applyBorder="1" applyAlignment="1">
      <alignment horizontal="center" vertical="center" wrapText="1"/>
    </xf>
    <xf numFmtId="0" fontId="39" fillId="9" borderId="49" xfId="0" applyFont="1" applyFill="1" applyBorder="1" applyAlignment="1">
      <alignment horizontal="center" vertical="center" wrapText="1"/>
    </xf>
    <xf numFmtId="0" fontId="39" fillId="9" borderId="41" xfId="0" applyFont="1" applyFill="1" applyBorder="1" applyAlignment="1">
      <alignment horizontal="center" vertical="center" wrapText="1"/>
    </xf>
    <xf numFmtId="0" fontId="39" fillId="9" borderId="43" xfId="0" applyFont="1" applyFill="1" applyBorder="1" applyAlignment="1">
      <alignment horizontal="center" vertical="center" wrapText="1"/>
    </xf>
    <xf numFmtId="0" fontId="40" fillId="9" borderId="0" xfId="0" applyFont="1" applyFill="1" applyBorder="1" applyAlignment="1">
      <alignment horizontal="center" vertical="center" wrapText="1"/>
    </xf>
    <xf numFmtId="0" fontId="29" fillId="9" borderId="50" xfId="0" applyFont="1" applyFill="1" applyBorder="1" applyAlignment="1">
      <alignment horizontal="center" vertical="center" wrapText="1"/>
    </xf>
    <xf numFmtId="0" fontId="29" fillId="9" borderId="51" xfId="0" applyFont="1" applyFill="1" applyBorder="1" applyAlignment="1">
      <alignment horizontal="center" vertical="center" wrapText="1"/>
    </xf>
    <xf numFmtId="0" fontId="29" fillId="9" borderId="52" xfId="0" applyFont="1" applyFill="1" applyBorder="1" applyAlignment="1">
      <alignment horizontal="center" vertical="center" wrapText="1"/>
    </xf>
    <xf numFmtId="49" fontId="18" fillId="4" borderId="53" xfId="0" applyNumberFormat="1" applyFont="1" applyFill="1" applyBorder="1" applyAlignment="1">
      <alignment horizontal="left" wrapText="1"/>
    </xf>
    <xf numFmtId="49" fontId="18" fillId="4" borderId="0" xfId="0" applyNumberFormat="1" applyFont="1" applyFill="1" applyBorder="1" applyAlignment="1">
      <alignment horizontal="left" wrapText="1"/>
    </xf>
    <xf numFmtId="0" fontId="29" fillId="9" borderId="54" xfId="0" applyFont="1" applyFill="1" applyBorder="1" applyAlignment="1">
      <alignment horizontal="center" vertical="center" wrapText="1"/>
    </xf>
    <xf numFmtId="0" fontId="29" fillId="9" borderId="55" xfId="0" applyFont="1" applyFill="1" applyBorder="1" applyAlignment="1">
      <alignment horizontal="center" vertical="center" wrapText="1"/>
    </xf>
    <xf numFmtId="0" fontId="29" fillId="9" borderId="56" xfId="0" applyFont="1" applyFill="1" applyBorder="1" applyAlignment="1">
      <alignment horizontal="center" vertical="center" wrapText="1"/>
    </xf>
    <xf numFmtId="0" fontId="29" fillId="9" borderId="57" xfId="0" applyFont="1" applyFill="1" applyBorder="1" applyAlignment="1">
      <alignment horizontal="center" vertical="center" wrapText="1"/>
    </xf>
    <xf numFmtId="0" fontId="29" fillId="9" borderId="58" xfId="0" applyFont="1" applyFill="1" applyBorder="1" applyAlignment="1">
      <alignment horizontal="center" vertical="center" wrapText="1"/>
    </xf>
    <xf numFmtId="0" fontId="29" fillId="9" borderId="59" xfId="0" applyFont="1" applyFill="1" applyBorder="1" applyAlignment="1">
      <alignment horizontal="center" vertical="center" wrapText="1"/>
    </xf>
    <xf numFmtId="0" fontId="29" fillId="9" borderId="60" xfId="0" applyFont="1" applyFill="1" applyBorder="1" applyAlignment="1">
      <alignment horizontal="center" vertical="center" wrapText="1"/>
    </xf>
    <xf numFmtId="0" fontId="29" fillId="9" borderId="61" xfId="0" applyFont="1" applyFill="1" applyBorder="1" applyAlignment="1">
      <alignment horizontal="center" vertical="center" wrapText="1"/>
    </xf>
    <xf numFmtId="0" fontId="29" fillId="9" borderId="62" xfId="0" applyFont="1" applyFill="1" applyBorder="1" applyAlignment="1">
      <alignment horizontal="center" vertical="center" wrapText="1"/>
    </xf>
    <xf numFmtId="0" fontId="40" fillId="9" borderId="46" xfId="0" applyFont="1" applyFill="1" applyBorder="1" applyAlignment="1">
      <alignment horizontal="center" vertical="center" wrapText="1"/>
    </xf>
    <xf numFmtId="166" fontId="17" fillId="0" borderId="63" xfId="0" applyNumberFormat="1" applyFont="1" applyBorder="1" applyAlignment="1">
      <alignment horizontal="center"/>
    </xf>
    <xf numFmtId="166" fontId="18" fillId="4" borderId="15" xfId="0" applyNumberFormat="1" applyFont="1" applyFill="1" applyBorder="1" applyAlignment="1">
      <alignment horizontal="center" wrapText="1"/>
    </xf>
    <xf numFmtId="166" fontId="18" fillId="4" borderId="16" xfId="0" applyNumberFormat="1" applyFont="1" applyFill="1" applyBorder="1" applyAlignment="1">
      <alignment horizontal="center" wrapText="1"/>
    </xf>
    <xf numFmtId="0" fontId="24" fillId="0" borderId="64" xfId="0" applyFont="1" applyBorder="1" applyAlignment="1">
      <alignment horizontal="center"/>
    </xf>
    <xf numFmtId="0" fontId="24" fillId="0" borderId="63" xfId="0" applyFont="1" applyBorder="1" applyAlignment="1">
      <alignment horizontal="center"/>
    </xf>
    <xf numFmtId="166" fontId="18" fillId="4" borderId="15" xfId="0" applyNumberFormat="1" applyFont="1" applyFill="1" applyBorder="1" applyAlignment="1">
      <alignment vertical="center" wrapText="1"/>
    </xf>
    <xf numFmtId="166" fontId="18" fillId="4" borderId="16" xfId="0" applyNumberFormat="1" applyFont="1" applyFill="1" applyBorder="1" applyAlignment="1">
      <alignment vertical="center" wrapText="1"/>
    </xf>
    <xf numFmtId="0" fontId="24" fillId="0" borderId="53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40" fillId="9" borderId="41" xfId="0" applyFont="1" applyFill="1" applyBorder="1" applyAlignment="1">
      <alignment horizontal="center" vertical="center" wrapText="1"/>
    </xf>
    <xf numFmtId="0" fontId="40" fillId="9" borderId="42" xfId="0" applyFont="1" applyFill="1" applyBorder="1" applyAlignment="1">
      <alignment horizontal="center" vertical="center" wrapText="1"/>
    </xf>
    <xf numFmtId="0" fontId="29" fillId="9" borderId="47" xfId="0" applyFont="1" applyFill="1" applyBorder="1" applyAlignment="1">
      <alignment horizontal="center" vertical="center" wrapText="1"/>
    </xf>
    <xf numFmtId="0" fontId="29" fillId="9" borderId="0" xfId="0" applyFont="1" applyFill="1" applyBorder="1" applyAlignment="1">
      <alignment horizontal="center" vertical="center" wrapText="1"/>
    </xf>
    <xf numFmtId="166" fontId="39" fillId="9" borderId="45" xfId="6" applyNumberFormat="1" applyFont="1" applyFill="1" applyBorder="1" applyAlignment="1">
      <alignment horizontal="center" vertical="center" wrapText="1"/>
    </xf>
    <xf numFmtId="166" fontId="39" fillId="9" borderId="47" xfId="6" applyNumberFormat="1" applyFont="1" applyFill="1" applyBorder="1" applyAlignment="1">
      <alignment horizontal="center" vertical="center" wrapText="1"/>
    </xf>
    <xf numFmtId="166" fontId="39" fillId="9" borderId="46" xfId="6" applyNumberFormat="1" applyFont="1" applyFill="1" applyBorder="1" applyAlignment="1">
      <alignment horizontal="center" vertical="center" wrapText="1"/>
    </xf>
    <xf numFmtId="166" fontId="39" fillId="9" borderId="0" xfId="6" applyNumberFormat="1" applyFont="1" applyFill="1" applyBorder="1" applyAlignment="1">
      <alignment horizontal="center" vertical="center" wrapText="1"/>
    </xf>
    <xf numFmtId="166" fontId="39" fillId="9" borderId="41" xfId="6" applyNumberFormat="1" applyFont="1" applyFill="1" applyBorder="1" applyAlignment="1">
      <alignment horizontal="center" vertical="center" wrapText="1"/>
    </xf>
    <xf numFmtId="166" fontId="39" fillId="9" borderId="42" xfId="6" applyNumberFormat="1" applyFont="1" applyFill="1" applyBorder="1" applyAlignment="1">
      <alignment horizontal="center" vertical="center" wrapText="1"/>
    </xf>
    <xf numFmtId="166" fontId="39" fillId="9" borderId="48" xfId="6" applyNumberFormat="1" applyFont="1" applyFill="1" applyBorder="1" applyAlignment="1">
      <alignment horizontal="center" vertical="center" wrapText="1"/>
    </xf>
    <xf numFmtId="166" fontId="39" fillId="9" borderId="49" xfId="6" applyNumberFormat="1" applyFont="1" applyFill="1" applyBorder="1" applyAlignment="1">
      <alignment horizontal="center" vertical="center" wrapText="1"/>
    </xf>
    <xf numFmtId="166" fontId="39" fillId="9" borderId="43" xfId="6" applyNumberFormat="1" applyFont="1" applyFill="1" applyBorder="1" applyAlignment="1">
      <alignment horizontal="center" vertical="center" wrapText="1"/>
    </xf>
    <xf numFmtId="166" fontId="29" fillId="9" borderId="42" xfId="6" applyNumberFormat="1" applyFont="1" applyFill="1" applyBorder="1" applyAlignment="1">
      <alignment horizontal="center" vertical="center" wrapText="1"/>
    </xf>
    <xf numFmtId="166" fontId="29" fillId="9" borderId="41" xfId="6" applyNumberFormat="1" applyFont="1" applyFill="1" applyBorder="1" applyAlignment="1">
      <alignment horizontal="center" vertical="center" wrapText="1"/>
    </xf>
    <xf numFmtId="166" fontId="29" fillId="9" borderId="43" xfId="6" applyNumberFormat="1" applyFont="1" applyFill="1" applyBorder="1" applyAlignment="1">
      <alignment horizontal="center" vertical="center" wrapText="1"/>
    </xf>
    <xf numFmtId="166" fontId="29" fillId="9" borderId="57" xfId="6" applyNumberFormat="1" applyFont="1" applyFill="1" applyBorder="1" applyAlignment="1">
      <alignment horizontal="center" vertical="center" wrapText="1"/>
    </xf>
    <xf numFmtId="166" fontId="29" fillId="9" borderId="58" xfId="6" applyNumberFormat="1" applyFont="1" applyFill="1" applyBorder="1" applyAlignment="1">
      <alignment horizontal="center" vertical="center" wrapText="1"/>
    </xf>
    <xf numFmtId="166" fontId="40" fillId="9" borderId="57" xfId="6" applyNumberFormat="1" applyFont="1" applyFill="1" applyBorder="1" applyAlignment="1">
      <alignment horizontal="center" vertical="center" wrapText="1"/>
    </xf>
    <xf numFmtId="166" fontId="40" fillId="9" borderId="58" xfId="6" applyNumberFormat="1" applyFont="1" applyFill="1" applyBorder="1" applyAlignment="1">
      <alignment horizontal="center" vertical="center" wrapText="1"/>
    </xf>
    <xf numFmtId="166" fontId="40" fillId="9" borderId="59" xfId="6" applyNumberFormat="1" applyFont="1" applyFill="1" applyBorder="1" applyAlignment="1">
      <alignment horizontal="center" vertical="center" wrapText="1"/>
    </xf>
    <xf numFmtId="166" fontId="39" fillId="9" borderId="65" xfId="6" applyNumberFormat="1" applyFont="1" applyFill="1" applyBorder="1" applyAlignment="1">
      <alignment horizontal="center" vertical="center" wrapText="1"/>
    </xf>
    <xf numFmtId="166" fontId="39" fillId="9" borderId="66" xfId="6" applyNumberFormat="1" applyFont="1" applyFill="1" applyBorder="1" applyAlignment="1">
      <alignment horizontal="center" vertical="center" wrapText="1"/>
    </xf>
    <xf numFmtId="166" fontId="39" fillId="9" borderId="50" xfId="6" applyNumberFormat="1" applyFont="1" applyFill="1" applyBorder="1" applyAlignment="1">
      <alignment horizontal="center" vertical="center" wrapText="1"/>
    </xf>
    <xf numFmtId="166" fontId="39" fillId="9" borderId="67" xfId="6" applyNumberFormat="1" applyFont="1" applyFill="1" applyBorder="1" applyAlignment="1">
      <alignment horizontal="center" vertical="center" wrapText="1"/>
    </xf>
    <xf numFmtId="166" fontId="39" fillId="9" borderId="51" xfId="6" applyNumberFormat="1" applyFont="1" applyFill="1" applyBorder="1" applyAlignment="1">
      <alignment horizontal="center" vertical="center" wrapText="1"/>
    </xf>
    <xf numFmtId="166" fontId="39" fillId="9" borderId="68" xfId="6" applyNumberFormat="1" applyFont="1" applyFill="1" applyBorder="1" applyAlignment="1">
      <alignment horizontal="center" vertical="center" wrapText="1"/>
    </xf>
    <xf numFmtId="166" fontId="39" fillId="9" borderId="69" xfId="6" applyNumberFormat="1" applyFont="1" applyFill="1" applyBorder="1" applyAlignment="1">
      <alignment horizontal="center" vertical="center" wrapText="1"/>
    </xf>
    <xf numFmtId="166" fontId="39" fillId="9" borderId="52" xfId="6" applyNumberFormat="1" applyFont="1" applyFill="1" applyBorder="1" applyAlignment="1">
      <alignment horizontal="center" vertical="center" wrapText="1"/>
    </xf>
    <xf numFmtId="166" fontId="29" fillId="9" borderId="0" xfId="6" applyNumberFormat="1" applyFont="1" applyFill="1" applyBorder="1" applyAlignment="1">
      <alignment horizontal="center" vertical="center" wrapText="1"/>
    </xf>
    <xf numFmtId="166" fontId="29" fillId="9" borderId="69" xfId="6" applyNumberFormat="1" applyFont="1" applyFill="1" applyBorder="1" applyAlignment="1">
      <alignment horizontal="center" vertical="center" wrapText="1"/>
    </xf>
    <xf numFmtId="166" fontId="29" fillId="9" borderId="59" xfId="6" applyNumberFormat="1" applyFont="1" applyFill="1" applyBorder="1" applyAlignment="1">
      <alignment horizontal="center" vertical="center" wrapText="1"/>
    </xf>
    <xf numFmtId="166" fontId="29" fillId="9" borderId="55" xfId="6" applyNumberFormat="1" applyFont="1" applyFill="1" applyBorder="1" applyAlignment="1">
      <alignment horizontal="center" vertical="center" wrapText="1"/>
    </xf>
    <xf numFmtId="166" fontId="29" fillId="9" borderId="56" xfId="6" applyNumberFormat="1" applyFont="1" applyFill="1" applyBorder="1" applyAlignment="1">
      <alignment horizontal="center" vertical="center" wrapText="1"/>
    </xf>
    <xf numFmtId="166" fontId="29" fillId="9" borderId="61" xfId="6" applyNumberFormat="1" applyFont="1" applyFill="1" applyBorder="1" applyAlignment="1">
      <alignment horizontal="center" vertical="center" wrapText="1"/>
    </xf>
    <xf numFmtId="166" fontId="29" fillId="9" borderId="62" xfId="6" applyNumberFormat="1" applyFont="1" applyFill="1" applyBorder="1" applyAlignment="1">
      <alignment horizontal="center" vertical="center" wrapText="1"/>
    </xf>
    <xf numFmtId="166" fontId="29" fillId="9" borderId="70" xfId="6" applyNumberFormat="1" applyFont="1" applyFill="1" applyBorder="1" applyAlignment="1">
      <alignment horizontal="center" vertical="center" wrapText="1"/>
    </xf>
    <xf numFmtId="166" fontId="29" fillId="9" borderId="71" xfId="6" applyNumberFormat="1" applyFont="1" applyFill="1" applyBorder="1" applyAlignment="1">
      <alignment horizontal="center" vertical="center" wrapText="1"/>
    </xf>
    <xf numFmtId="166" fontId="29" fillId="9" borderId="72" xfId="6" applyNumberFormat="1" applyFont="1" applyFill="1" applyBorder="1" applyAlignment="1">
      <alignment horizontal="center" vertical="center" wrapText="1"/>
    </xf>
    <xf numFmtId="166" fontId="29" fillId="9" borderId="73" xfId="6" applyNumberFormat="1" applyFont="1" applyFill="1" applyBorder="1" applyAlignment="1">
      <alignment horizontal="center" vertical="center" wrapText="1"/>
    </xf>
    <xf numFmtId="166" fontId="40" fillId="9" borderId="67" xfId="6" applyNumberFormat="1" applyFont="1" applyFill="1" applyBorder="1" applyAlignment="1">
      <alignment horizontal="center" vertical="center" wrapText="1"/>
    </xf>
    <xf numFmtId="166" fontId="40" fillId="9" borderId="0" xfId="6" applyNumberFormat="1" applyFont="1" applyFill="1" applyBorder="1" applyAlignment="1">
      <alignment horizontal="center" vertical="center" wrapText="1"/>
    </xf>
    <xf numFmtId="166" fontId="18" fillId="13" borderId="53" xfId="6" applyNumberFormat="1" applyFont="1" applyFill="1" applyBorder="1" applyAlignment="1">
      <alignment horizontal="center" wrapText="1"/>
    </xf>
    <xf numFmtId="166" fontId="18" fillId="13" borderId="0" xfId="6" applyNumberFormat="1" applyFont="1" applyFill="1" applyBorder="1" applyAlignment="1">
      <alignment horizontal="center" wrapText="1"/>
    </xf>
    <xf numFmtId="166" fontId="26" fillId="13" borderId="53" xfId="6" applyNumberFormat="1" applyFont="1" applyFill="1" applyBorder="1" applyAlignment="1">
      <alignment horizontal="center" wrapText="1"/>
    </xf>
    <xf numFmtId="166" fontId="26" fillId="13" borderId="0" xfId="6" applyNumberFormat="1" applyFont="1" applyFill="1" applyBorder="1" applyAlignment="1">
      <alignment horizontal="center" wrapText="1"/>
    </xf>
    <xf numFmtId="166" fontId="26" fillId="13" borderId="15" xfId="6" applyNumberFormat="1" applyFont="1" applyFill="1" applyBorder="1" applyAlignment="1">
      <alignment horizontal="center" wrapText="1"/>
    </xf>
    <xf numFmtId="166" fontId="26" fillId="13" borderId="16" xfId="6" applyNumberFormat="1" applyFont="1" applyFill="1" applyBorder="1" applyAlignment="1">
      <alignment horizontal="center" wrapText="1"/>
    </xf>
    <xf numFmtId="49" fontId="26" fillId="4" borderId="53" xfId="0" applyNumberFormat="1" applyFont="1" applyFill="1" applyBorder="1" applyAlignment="1">
      <alignment horizontal="left" wrapText="1"/>
    </xf>
    <xf numFmtId="49" fontId="26" fillId="4" borderId="0" xfId="0" applyNumberFormat="1" applyFont="1" applyFill="1" applyBorder="1" applyAlignment="1">
      <alignment horizontal="left" wrapText="1"/>
    </xf>
    <xf numFmtId="166" fontId="18" fillId="13" borderId="15" xfId="6" applyNumberFormat="1" applyFont="1" applyFill="1" applyBorder="1" applyAlignment="1">
      <alignment horizontal="center" wrapText="1"/>
    </xf>
    <xf numFmtId="166" fontId="18" fillId="13" borderId="16" xfId="6" applyNumberFormat="1" applyFont="1" applyFill="1" applyBorder="1" applyAlignment="1">
      <alignment horizontal="center" wrapText="1"/>
    </xf>
    <xf numFmtId="166" fontId="29" fillId="9" borderId="51" xfId="6" applyNumberFormat="1" applyFont="1" applyFill="1" applyBorder="1" applyAlignment="1">
      <alignment horizontal="center" vertical="center" wrapText="1"/>
    </xf>
    <xf numFmtId="166" fontId="24" fillId="0" borderId="63" xfId="0" applyNumberFormat="1" applyFont="1" applyBorder="1" applyAlignment="1">
      <alignment horizontal="center"/>
    </xf>
    <xf numFmtId="0" fontId="4" fillId="2" borderId="0" xfId="0" applyFont="1" applyFill="1" applyBorder="1" applyAlignment="1" applyProtection="1">
      <alignment horizontal="center"/>
    </xf>
    <xf numFmtId="0" fontId="4" fillId="2" borderId="11" xfId="0" applyFont="1" applyFill="1" applyBorder="1" applyAlignment="1" applyProtection="1">
      <alignment horizontal="center"/>
    </xf>
    <xf numFmtId="0" fontId="41" fillId="7" borderId="2" xfId="0" applyFont="1" applyFill="1" applyBorder="1" applyAlignment="1">
      <alignment horizontal="center" vertical="center" wrapText="1"/>
    </xf>
    <xf numFmtId="0" fontId="41" fillId="7" borderId="3" xfId="0" applyFont="1" applyFill="1" applyBorder="1" applyAlignment="1">
      <alignment horizontal="center" vertical="center" wrapText="1"/>
    </xf>
    <xf numFmtId="0" fontId="41" fillId="7" borderId="7" xfId="0" applyFont="1" applyFill="1" applyBorder="1" applyAlignment="1">
      <alignment horizontal="center" vertical="center" wrapText="1"/>
    </xf>
    <xf numFmtId="0" fontId="41" fillId="7" borderId="2" xfId="0" applyFont="1" applyFill="1" applyBorder="1" applyAlignment="1">
      <alignment horizontal="center" vertical="center" textRotation="90" wrapText="1"/>
    </xf>
    <xf numFmtId="0" fontId="41" fillId="7" borderId="3" xfId="0" applyFont="1" applyFill="1" applyBorder="1" applyAlignment="1">
      <alignment horizontal="center" vertical="center" textRotation="90" wrapText="1"/>
    </xf>
    <xf numFmtId="0" fontId="41" fillId="7" borderId="7" xfId="0" applyFont="1" applyFill="1" applyBorder="1" applyAlignment="1">
      <alignment horizontal="center" vertical="center" textRotation="90" wrapText="1"/>
    </xf>
    <xf numFmtId="0" fontId="6" fillId="7" borderId="12" xfId="0" applyFont="1" applyFill="1" applyBorder="1" applyAlignment="1" applyProtection="1">
      <alignment horizontal="center" vertical="center"/>
    </xf>
    <xf numFmtId="0" fontId="6" fillId="7" borderId="11" xfId="0" applyFont="1" applyFill="1" applyBorder="1" applyAlignment="1" applyProtection="1">
      <alignment horizontal="center" vertical="center"/>
    </xf>
    <xf numFmtId="0" fontId="6" fillId="7" borderId="13" xfId="0" applyFont="1" applyFill="1" applyBorder="1" applyAlignment="1" applyProtection="1">
      <alignment horizontal="center" vertical="center"/>
    </xf>
    <xf numFmtId="0" fontId="6" fillId="7" borderId="0" xfId="0" applyFont="1" applyFill="1" applyBorder="1" applyAlignment="1" applyProtection="1">
      <alignment horizontal="center" vertical="center"/>
    </xf>
    <xf numFmtId="166" fontId="42" fillId="9" borderId="67" xfId="6" applyNumberFormat="1" applyFont="1" applyFill="1" applyBorder="1" applyAlignment="1">
      <alignment horizontal="center" vertical="center" wrapText="1"/>
    </xf>
    <xf numFmtId="166" fontId="42" fillId="9" borderId="0" xfId="6" applyNumberFormat="1" applyFont="1" applyFill="1" applyBorder="1" applyAlignment="1">
      <alignment horizontal="center" vertical="center" wrapText="1"/>
    </xf>
    <xf numFmtId="166" fontId="39" fillId="9" borderId="74" xfId="6" applyNumberFormat="1" applyFont="1" applyFill="1" applyBorder="1" applyAlignment="1">
      <alignment horizontal="center" vertical="center" wrapText="1"/>
    </xf>
    <xf numFmtId="166" fontId="39" fillId="9" borderId="75" xfId="6" applyNumberFormat="1" applyFont="1" applyFill="1" applyBorder="1" applyAlignment="1">
      <alignment horizontal="center" vertical="center" wrapText="1"/>
    </xf>
    <xf numFmtId="166" fontId="39" fillId="9" borderId="76" xfId="6" applyNumberFormat="1" applyFont="1" applyFill="1" applyBorder="1" applyAlignment="1">
      <alignment horizontal="center" vertical="center" wrapText="1"/>
    </xf>
    <xf numFmtId="166" fontId="39" fillId="9" borderId="70" xfId="6" applyNumberFormat="1" applyFont="1" applyFill="1" applyBorder="1" applyAlignment="1">
      <alignment horizontal="center" vertical="center" wrapText="1"/>
    </xf>
    <xf numFmtId="166" fontId="29" fillId="9" borderId="77" xfId="6" applyNumberFormat="1" applyFont="1" applyFill="1" applyBorder="1" applyAlignment="1">
      <alignment horizontal="center" vertical="center" wrapText="1"/>
    </xf>
    <xf numFmtId="166" fontId="29" fillId="9" borderId="78" xfId="6" applyNumberFormat="1" applyFont="1" applyFill="1" applyBorder="1" applyAlignment="1">
      <alignment horizontal="center" vertical="center" wrapText="1"/>
    </xf>
    <xf numFmtId="166" fontId="29" fillId="9" borderId="79" xfId="6" applyNumberFormat="1" applyFont="1" applyFill="1" applyBorder="1" applyAlignment="1">
      <alignment horizontal="center" vertical="center" wrapText="1"/>
    </xf>
  </cellXfs>
  <cellStyles count="18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3" xfId="7"/>
    <cellStyle name="Millares 6" xfId="8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74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theme="5" tint="-0.24994659260841701"/>
        <name val="Cambria"/>
        <scheme val="none"/>
      </font>
      <fill>
        <patternFill>
          <bgColor theme="5" tint="0.59996337778862885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theme="5" tint="-0.24994659260841701"/>
        <name val="Cambria"/>
        <scheme val="none"/>
      </font>
      <fill>
        <patternFill>
          <bgColor theme="5" tint="0.59996337778862885"/>
        </patternFill>
      </fill>
    </dxf>
    <dxf>
      <fill>
        <patternFill>
          <bgColor rgb="FFFFFF00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3.xml"/><Relationship Id="rId30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6/INDICADORES/IAAPS/Cortes/DATOS/DATOS%20IAAPS-12(20-01-2017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2016/INDICADORES/IAAPS/Cortes/DATOS/DATOS%20IAAPS-09%20(24-10-2016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2016/INDICADORES/IAAPS/Cortes/DATOS/DATOS%20IAAPS-11(22-12-201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1"/>
      <sheetName val="DEN1"/>
      <sheetName val="NUM2"/>
      <sheetName val="DEN2"/>
      <sheetName val="NUM3"/>
      <sheetName val="NUM4"/>
      <sheetName val="DEN4"/>
      <sheetName val="NUM5"/>
      <sheetName val="NUM6"/>
      <sheetName val="DEN6"/>
      <sheetName val="NUM7"/>
      <sheetName val="NUM8"/>
      <sheetName val="NUM9"/>
      <sheetName val="DEN9"/>
      <sheetName val="NUM10"/>
      <sheetName val="NUM11"/>
      <sheetName val="NUM12"/>
      <sheetName val="NUM13"/>
    </sheetNames>
    <sheetDataSet>
      <sheetData sheetId="0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72</v>
          </cell>
          <cell r="I4">
            <v>201</v>
          </cell>
          <cell r="J4">
            <v>638</v>
          </cell>
          <cell r="K4">
            <v>948</v>
          </cell>
          <cell r="L4">
            <v>568</v>
          </cell>
          <cell r="M4">
            <v>269</v>
          </cell>
          <cell r="N4">
            <v>373</v>
          </cell>
          <cell r="O4">
            <v>359</v>
          </cell>
          <cell r="P4">
            <v>496</v>
          </cell>
          <cell r="Q4">
            <v>371</v>
          </cell>
          <cell r="R4">
            <v>85</v>
          </cell>
          <cell r="S4">
            <v>294</v>
          </cell>
          <cell r="T4">
            <v>4674</v>
          </cell>
        </row>
        <row r="5">
          <cell r="G5" t="str">
            <v>105300-CES. CARDENAL CARO</v>
          </cell>
          <cell r="H5">
            <v>2</v>
          </cell>
          <cell r="I5">
            <v>9</v>
          </cell>
          <cell r="J5">
            <v>18</v>
          </cell>
          <cell r="K5">
            <v>28</v>
          </cell>
          <cell r="L5">
            <v>32</v>
          </cell>
          <cell r="M5">
            <v>3</v>
          </cell>
          <cell r="N5">
            <v>5</v>
          </cell>
          <cell r="O5">
            <v>7</v>
          </cell>
          <cell r="P5">
            <v>204</v>
          </cell>
          <cell r="Q5">
            <v>25</v>
          </cell>
          <cell r="R5">
            <v>8</v>
          </cell>
          <cell r="S5">
            <v>2</v>
          </cell>
          <cell r="T5">
            <v>343</v>
          </cell>
        </row>
        <row r="6">
          <cell r="G6" t="str">
            <v>105301-CES. LAS COMPAÑIAS</v>
          </cell>
          <cell r="H6">
            <v>7</v>
          </cell>
          <cell r="I6">
            <v>17</v>
          </cell>
          <cell r="J6">
            <v>80</v>
          </cell>
          <cell r="K6">
            <v>137</v>
          </cell>
          <cell r="L6">
            <v>79</v>
          </cell>
          <cell r="M6">
            <v>16</v>
          </cell>
          <cell r="N6">
            <v>46</v>
          </cell>
          <cell r="O6">
            <v>15</v>
          </cell>
          <cell r="P6">
            <v>26</v>
          </cell>
          <cell r="Q6">
            <v>49</v>
          </cell>
          <cell r="R6">
            <v>5</v>
          </cell>
          <cell r="S6">
            <v>9</v>
          </cell>
          <cell r="T6">
            <v>486</v>
          </cell>
        </row>
        <row r="7">
          <cell r="G7" t="str">
            <v>105302-CES. PEDRO AGUIRRE C.</v>
          </cell>
          <cell r="H7">
            <v>11</v>
          </cell>
          <cell r="I7">
            <v>22</v>
          </cell>
          <cell r="J7">
            <v>71</v>
          </cell>
          <cell r="K7">
            <v>46</v>
          </cell>
          <cell r="L7">
            <v>40</v>
          </cell>
          <cell r="M7">
            <v>23</v>
          </cell>
          <cell r="N7">
            <v>56</v>
          </cell>
          <cell r="O7">
            <v>43</v>
          </cell>
          <cell r="P7">
            <v>71</v>
          </cell>
          <cell r="Q7">
            <v>43</v>
          </cell>
          <cell r="R7">
            <v>13</v>
          </cell>
          <cell r="S7">
            <v>23</v>
          </cell>
          <cell r="T7">
            <v>462</v>
          </cell>
        </row>
        <row r="8">
          <cell r="G8" t="str">
            <v>105313-CES. SCHAFFHAUSER</v>
          </cell>
          <cell r="H8">
            <v>5</v>
          </cell>
          <cell r="I8">
            <v>83</v>
          </cell>
          <cell r="J8">
            <v>277</v>
          </cell>
          <cell r="K8">
            <v>414</v>
          </cell>
          <cell r="L8">
            <v>198</v>
          </cell>
          <cell r="M8">
            <v>105</v>
          </cell>
          <cell r="N8">
            <v>123</v>
          </cell>
          <cell r="O8">
            <v>155</v>
          </cell>
          <cell r="P8">
            <v>115</v>
          </cell>
          <cell r="Q8">
            <v>123</v>
          </cell>
          <cell r="R8">
            <v>2</v>
          </cell>
          <cell r="S8">
            <v>155</v>
          </cell>
          <cell r="T8">
            <v>1755</v>
          </cell>
        </row>
        <row r="9">
          <cell r="G9" t="str">
            <v>105319-CES. CARDENAL R.S.H.</v>
          </cell>
          <cell r="H9">
            <v>19</v>
          </cell>
          <cell r="I9">
            <v>3</v>
          </cell>
          <cell r="J9">
            <v>69</v>
          </cell>
          <cell r="K9">
            <v>126</v>
          </cell>
          <cell r="L9">
            <v>21</v>
          </cell>
          <cell r="M9">
            <v>18</v>
          </cell>
          <cell r="N9">
            <v>8</v>
          </cell>
          <cell r="O9">
            <v>11</v>
          </cell>
          <cell r="P9">
            <v>25</v>
          </cell>
          <cell r="Q9">
            <v>9</v>
          </cell>
          <cell r="R9">
            <v>2</v>
          </cell>
          <cell r="S9">
            <v>14</v>
          </cell>
          <cell r="T9">
            <v>325</v>
          </cell>
        </row>
        <row r="10">
          <cell r="G10" t="str">
            <v>105325-CESFAM JUAN PABLO II</v>
          </cell>
          <cell r="H10">
            <v>7</v>
          </cell>
          <cell r="I10">
            <v>4</v>
          </cell>
          <cell r="J10">
            <v>37</v>
          </cell>
          <cell r="K10">
            <v>57</v>
          </cell>
          <cell r="L10">
            <v>156</v>
          </cell>
          <cell r="M10">
            <v>58</v>
          </cell>
          <cell r="N10">
            <v>111</v>
          </cell>
          <cell r="O10">
            <v>67</v>
          </cell>
          <cell r="P10">
            <v>8</v>
          </cell>
          <cell r="Q10">
            <v>57</v>
          </cell>
          <cell r="R10">
            <v>1</v>
          </cell>
          <cell r="S10">
            <v>22</v>
          </cell>
          <cell r="T10">
            <v>585</v>
          </cell>
        </row>
        <row r="11">
          <cell r="G11" t="str">
            <v xml:space="preserve">105400-P.S.R. ALGARROBITO            </v>
          </cell>
          <cell r="H11">
            <v>0</v>
          </cell>
          <cell r="I11">
            <v>0</v>
          </cell>
          <cell r="J11">
            <v>3</v>
          </cell>
          <cell r="K11">
            <v>44</v>
          </cell>
          <cell r="L11">
            <v>5</v>
          </cell>
          <cell r="M11">
            <v>3</v>
          </cell>
          <cell r="N11">
            <v>7</v>
          </cell>
          <cell r="O11">
            <v>16</v>
          </cell>
          <cell r="P11">
            <v>12</v>
          </cell>
          <cell r="Q11">
            <v>11</v>
          </cell>
          <cell r="R11">
            <v>0</v>
          </cell>
          <cell r="S11">
            <v>56</v>
          </cell>
          <cell r="T11">
            <v>157</v>
          </cell>
        </row>
        <row r="12">
          <cell r="G12" t="str">
            <v>105401-P.S.R. LAS ROJAS</v>
          </cell>
          <cell r="H12">
            <v>2</v>
          </cell>
          <cell r="I12">
            <v>0</v>
          </cell>
          <cell r="J12">
            <v>0</v>
          </cell>
          <cell r="K12">
            <v>0</v>
          </cell>
          <cell r="L12">
            <v>4</v>
          </cell>
          <cell r="M12">
            <v>0</v>
          </cell>
          <cell r="N12">
            <v>0</v>
          </cell>
          <cell r="O12">
            <v>4</v>
          </cell>
          <cell r="P12">
            <v>11</v>
          </cell>
          <cell r="Q12">
            <v>6</v>
          </cell>
          <cell r="S12">
            <v>2</v>
          </cell>
          <cell r="T12">
            <v>29</v>
          </cell>
        </row>
        <row r="13">
          <cell r="G13" t="str">
            <v>105402-P.S.R. EL ROMERO</v>
          </cell>
          <cell r="H13">
            <v>0</v>
          </cell>
          <cell r="I13">
            <v>2</v>
          </cell>
          <cell r="J13">
            <v>4</v>
          </cell>
          <cell r="K13">
            <v>2</v>
          </cell>
          <cell r="L13">
            <v>8</v>
          </cell>
          <cell r="M13">
            <v>13</v>
          </cell>
          <cell r="N13">
            <v>11</v>
          </cell>
          <cell r="O13">
            <v>1</v>
          </cell>
          <cell r="P13">
            <v>2</v>
          </cell>
          <cell r="Q13">
            <v>4</v>
          </cell>
          <cell r="S13">
            <v>3</v>
          </cell>
          <cell r="T13">
            <v>50</v>
          </cell>
        </row>
        <row r="14">
          <cell r="G14" t="str">
            <v>105499-P.S.R. LAMBERT</v>
          </cell>
          <cell r="H14">
            <v>0</v>
          </cell>
          <cell r="I14">
            <v>0</v>
          </cell>
          <cell r="J14">
            <v>1</v>
          </cell>
          <cell r="K14">
            <v>9</v>
          </cell>
          <cell r="L14">
            <v>1</v>
          </cell>
          <cell r="M14">
            <v>4</v>
          </cell>
          <cell r="N14">
            <v>0</v>
          </cell>
          <cell r="O14">
            <v>4</v>
          </cell>
          <cell r="P14">
            <v>3</v>
          </cell>
          <cell r="Q14">
            <v>6</v>
          </cell>
          <cell r="R14">
            <v>0</v>
          </cell>
          <cell r="S14">
            <v>0</v>
          </cell>
          <cell r="T14">
            <v>28</v>
          </cell>
        </row>
        <row r="15">
          <cell r="G15" t="str">
            <v>105700-CECOF VILLA EL INDIO</v>
          </cell>
          <cell r="H15">
            <v>3</v>
          </cell>
          <cell r="I15">
            <v>56</v>
          </cell>
          <cell r="J15">
            <v>17</v>
          </cell>
          <cell r="K15">
            <v>7</v>
          </cell>
          <cell r="L15">
            <v>6</v>
          </cell>
          <cell r="M15">
            <v>2</v>
          </cell>
          <cell r="N15">
            <v>2</v>
          </cell>
          <cell r="O15">
            <v>1</v>
          </cell>
          <cell r="P15">
            <v>9</v>
          </cell>
          <cell r="Q15">
            <v>6</v>
          </cell>
          <cell r="R15">
            <v>6</v>
          </cell>
          <cell r="S15">
            <v>3</v>
          </cell>
          <cell r="T15">
            <v>118</v>
          </cell>
        </row>
        <row r="16">
          <cell r="G16" t="str">
            <v>105701-CECOF VILLA ALEMANIA</v>
          </cell>
          <cell r="H16">
            <v>2</v>
          </cell>
          <cell r="I16">
            <v>2</v>
          </cell>
          <cell r="J16">
            <v>2</v>
          </cell>
          <cell r="K16">
            <v>8</v>
          </cell>
          <cell r="L16">
            <v>1</v>
          </cell>
          <cell r="M16">
            <v>4</v>
          </cell>
          <cell r="N16">
            <v>0</v>
          </cell>
          <cell r="O16">
            <v>3</v>
          </cell>
          <cell r="P16">
            <v>10</v>
          </cell>
          <cell r="Q16">
            <v>24</v>
          </cell>
          <cell r="R16">
            <v>10</v>
          </cell>
          <cell r="S16">
            <v>2</v>
          </cell>
          <cell r="T16">
            <v>68</v>
          </cell>
        </row>
        <row r="17">
          <cell r="G17" t="str">
            <v>105702-CECOF VILLA LAMBERT</v>
          </cell>
          <cell r="H17">
            <v>14</v>
          </cell>
          <cell r="I17">
            <v>3</v>
          </cell>
          <cell r="J17">
            <v>59</v>
          </cell>
          <cell r="K17">
            <v>70</v>
          </cell>
          <cell r="L17">
            <v>17</v>
          </cell>
          <cell r="M17">
            <v>20</v>
          </cell>
          <cell r="N17">
            <v>4</v>
          </cell>
          <cell r="O17">
            <v>32</v>
          </cell>
          <cell r="P17">
            <v>0</v>
          </cell>
          <cell r="Q17">
            <v>8</v>
          </cell>
          <cell r="R17">
            <v>38</v>
          </cell>
          <cell r="S17">
            <v>3</v>
          </cell>
          <cell r="T17">
            <v>268</v>
          </cell>
        </row>
        <row r="18">
          <cell r="G18" t="str">
            <v>04102-COQUIMBO</v>
          </cell>
          <cell r="H18">
            <v>323</v>
          </cell>
          <cell r="I18">
            <v>359</v>
          </cell>
          <cell r="J18">
            <v>711</v>
          </cell>
          <cell r="K18">
            <v>508</v>
          </cell>
          <cell r="L18">
            <v>483</v>
          </cell>
          <cell r="M18">
            <v>377</v>
          </cell>
          <cell r="N18">
            <v>426</v>
          </cell>
          <cell r="O18">
            <v>491</v>
          </cell>
          <cell r="P18">
            <v>405</v>
          </cell>
          <cell r="Q18">
            <v>429</v>
          </cell>
          <cell r="R18">
            <v>305</v>
          </cell>
          <cell r="S18">
            <v>414</v>
          </cell>
          <cell r="T18">
            <v>5231</v>
          </cell>
        </row>
        <row r="19">
          <cell r="G19" t="str">
            <v>105303-CES. SAN JUAN</v>
          </cell>
          <cell r="H19">
            <v>58</v>
          </cell>
          <cell r="I19">
            <v>47</v>
          </cell>
          <cell r="J19">
            <v>76</v>
          </cell>
          <cell r="K19">
            <v>15</v>
          </cell>
          <cell r="L19">
            <v>97</v>
          </cell>
          <cell r="M19">
            <v>81</v>
          </cell>
          <cell r="N19">
            <v>109</v>
          </cell>
          <cell r="O19">
            <v>95</v>
          </cell>
          <cell r="P19">
            <v>84</v>
          </cell>
          <cell r="Q19">
            <v>139</v>
          </cell>
          <cell r="R19">
            <v>130</v>
          </cell>
          <cell r="S19">
            <v>94</v>
          </cell>
          <cell r="T19">
            <v>1025</v>
          </cell>
        </row>
        <row r="20">
          <cell r="G20" t="str">
            <v>105304-CES. SANTA CECILIA</v>
          </cell>
          <cell r="H20">
            <v>80</v>
          </cell>
          <cell r="I20">
            <v>71</v>
          </cell>
          <cell r="J20">
            <v>114</v>
          </cell>
          <cell r="K20">
            <v>106</v>
          </cell>
          <cell r="L20">
            <v>81</v>
          </cell>
          <cell r="M20">
            <v>52</v>
          </cell>
          <cell r="N20">
            <v>60</v>
          </cell>
          <cell r="O20">
            <v>129</v>
          </cell>
          <cell r="P20">
            <v>149</v>
          </cell>
          <cell r="Q20">
            <v>89</v>
          </cell>
          <cell r="R20">
            <v>27</v>
          </cell>
          <cell r="S20">
            <v>42</v>
          </cell>
          <cell r="T20">
            <v>1000</v>
          </cell>
        </row>
        <row r="21">
          <cell r="G21" t="str">
            <v>105305-CES. TIERRAS BLANCAS</v>
          </cell>
          <cell r="H21">
            <v>89</v>
          </cell>
          <cell r="I21">
            <v>85</v>
          </cell>
          <cell r="J21">
            <v>186</v>
          </cell>
          <cell r="K21">
            <v>114</v>
          </cell>
          <cell r="L21">
            <v>127</v>
          </cell>
          <cell r="M21">
            <v>115</v>
          </cell>
          <cell r="N21">
            <v>101</v>
          </cell>
          <cell r="O21">
            <v>106</v>
          </cell>
          <cell r="P21">
            <v>90</v>
          </cell>
          <cell r="Q21">
            <v>105</v>
          </cell>
          <cell r="R21">
            <v>73</v>
          </cell>
          <cell r="S21">
            <v>128</v>
          </cell>
          <cell r="T21">
            <v>1319</v>
          </cell>
        </row>
        <row r="22">
          <cell r="G22" t="str">
            <v>105321-CES. RURAL  TONGOY</v>
          </cell>
          <cell r="H22">
            <v>13</v>
          </cell>
          <cell r="I22">
            <v>24</v>
          </cell>
          <cell r="J22">
            <v>30</v>
          </cell>
          <cell r="K22">
            <v>52</v>
          </cell>
          <cell r="L22">
            <v>10</v>
          </cell>
          <cell r="M22">
            <v>31</v>
          </cell>
          <cell r="N22">
            <v>26</v>
          </cell>
          <cell r="O22">
            <v>17</v>
          </cell>
          <cell r="P22">
            <v>16</v>
          </cell>
          <cell r="Q22">
            <v>29</v>
          </cell>
          <cell r="R22">
            <v>6</v>
          </cell>
          <cell r="S22">
            <v>44</v>
          </cell>
          <cell r="T22">
            <v>298</v>
          </cell>
        </row>
        <row r="23">
          <cell r="G23" t="str">
            <v>105323-CES. DR. SERGIO AGUILAR</v>
          </cell>
          <cell r="H23">
            <v>76</v>
          </cell>
          <cell r="I23">
            <v>118</v>
          </cell>
          <cell r="J23">
            <v>272</v>
          </cell>
          <cell r="K23">
            <v>182</v>
          </cell>
          <cell r="L23">
            <v>106</v>
          </cell>
          <cell r="M23">
            <v>81</v>
          </cell>
          <cell r="N23">
            <v>117</v>
          </cell>
          <cell r="O23">
            <v>122</v>
          </cell>
          <cell r="P23">
            <v>62</v>
          </cell>
          <cell r="Q23">
            <v>57</v>
          </cell>
          <cell r="R23">
            <v>57</v>
          </cell>
          <cell r="S23">
            <v>65</v>
          </cell>
          <cell r="T23">
            <v>1315</v>
          </cell>
        </row>
        <row r="24">
          <cell r="G24" t="str">
            <v xml:space="preserve">105404-P.S.R. EL TANGUE                         </v>
          </cell>
          <cell r="H24">
            <v>2</v>
          </cell>
          <cell r="I24">
            <v>1</v>
          </cell>
          <cell r="J24">
            <v>5</v>
          </cell>
          <cell r="K24">
            <v>1</v>
          </cell>
          <cell r="L24">
            <v>12</v>
          </cell>
          <cell r="M24">
            <v>1</v>
          </cell>
          <cell r="N24">
            <v>0</v>
          </cell>
          <cell r="O24">
            <v>6</v>
          </cell>
          <cell r="P24">
            <v>1</v>
          </cell>
          <cell r="Q24">
            <v>0</v>
          </cell>
          <cell r="R24">
            <v>0</v>
          </cell>
          <cell r="S24">
            <v>28</v>
          </cell>
          <cell r="T24">
            <v>57</v>
          </cell>
        </row>
        <row r="25">
          <cell r="G25" t="str">
            <v>105405-P.S.R. GUANAQUEROS</v>
          </cell>
          <cell r="H25">
            <v>0</v>
          </cell>
          <cell r="I25">
            <v>3</v>
          </cell>
          <cell r="J25">
            <v>1</v>
          </cell>
          <cell r="K25">
            <v>3</v>
          </cell>
          <cell r="L25">
            <v>1</v>
          </cell>
          <cell r="M25">
            <v>0</v>
          </cell>
          <cell r="N25">
            <v>1</v>
          </cell>
          <cell r="O25">
            <v>1</v>
          </cell>
          <cell r="P25">
            <v>0</v>
          </cell>
          <cell r="Q25">
            <v>2</v>
          </cell>
          <cell r="R25">
            <v>0</v>
          </cell>
          <cell r="S25">
            <v>5</v>
          </cell>
          <cell r="T25">
            <v>17</v>
          </cell>
        </row>
        <row r="26">
          <cell r="G26" t="str">
            <v>105406-P.S.R. PAN DE AZUCAR</v>
          </cell>
          <cell r="H26">
            <v>3</v>
          </cell>
          <cell r="I26">
            <v>2</v>
          </cell>
          <cell r="J26">
            <v>11</v>
          </cell>
          <cell r="K26">
            <v>21</v>
          </cell>
          <cell r="L26">
            <v>14</v>
          </cell>
          <cell r="M26">
            <v>2</v>
          </cell>
          <cell r="N26">
            <v>9</v>
          </cell>
          <cell r="O26">
            <v>11</v>
          </cell>
          <cell r="P26">
            <v>0</v>
          </cell>
          <cell r="Q26">
            <v>2</v>
          </cell>
          <cell r="R26">
            <v>7</v>
          </cell>
          <cell r="S26">
            <v>1</v>
          </cell>
          <cell r="T26">
            <v>83</v>
          </cell>
        </row>
        <row r="27">
          <cell r="G27" t="str">
            <v>105407-P.S.R. TAMBILLOS</v>
          </cell>
          <cell r="H27">
            <v>1</v>
          </cell>
          <cell r="I27">
            <v>1</v>
          </cell>
          <cell r="J27">
            <v>1</v>
          </cell>
          <cell r="K27">
            <v>0</v>
          </cell>
          <cell r="L27">
            <v>0</v>
          </cell>
          <cell r="M27">
            <v>1</v>
          </cell>
          <cell r="N27">
            <v>0</v>
          </cell>
          <cell r="O27">
            <v>2</v>
          </cell>
          <cell r="P27">
            <v>0</v>
          </cell>
          <cell r="Q27">
            <v>6</v>
          </cell>
          <cell r="R27">
            <v>3</v>
          </cell>
          <cell r="S27">
            <v>0</v>
          </cell>
          <cell r="T27">
            <v>15</v>
          </cell>
        </row>
        <row r="28">
          <cell r="G28" t="str">
            <v>105705-CECOF EL ALBA</v>
          </cell>
          <cell r="H28">
            <v>1</v>
          </cell>
          <cell r="I28">
            <v>7</v>
          </cell>
          <cell r="J28">
            <v>15</v>
          </cell>
          <cell r="K28">
            <v>14</v>
          </cell>
          <cell r="L28">
            <v>35</v>
          </cell>
          <cell r="M28">
            <v>13</v>
          </cell>
          <cell r="N28">
            <v>3</v>
          </cell>
          <cell r="O28">
            <v>2</v>
          </cell>
          <cell r="P28">
            <v>3</v>
          </cell>
          <cell r="Q28">
            <v>0</v>
          </cell>
          <cell r="R28">
            <v>2</v>
          </cell>
          <cell r="S28">
            <v>7</v>
          </cell>
          <cell r="T28">
            <v>102</v>
          </cell>
        </row>
        <row r="29">
          <cell r="G29" t="str">
            <v>04103-ANDACOLLO</v>
          </cell>
          <cell r="H29">
            <v>8</v>
          </cell>
          <cell r="I29">
            <v>92</v>
          </cell>
          <cell r="J29">
            <v>31</v>
          </cell>
          <cell r="K29">
            <v>32</v>
          </cell>
          <cell r="L29">
            <v>59</v>
          </cell>
          <cell r="M29">
            <v>48</v>
          </cell>
          <cell r="N29">
            <v>2</v>
          </cell>
          <cell r="O29">
            <v>49</v>
          </cell>
          <cell r="P29">
            <v>22</v>
          </cell>
          <cell r="Q29">
            <v>36</v>
          </cell>
          <cell r="R29">
            <v>6</v>
          </cell>
          <cell r="S29">
            <v>6</v>
          </cell>
          <cell r="T29">
            <v>391</v>
          </cell>
        </row>
        <row r="30">
          <cell r="G30" t="str">
            <v>105106-HOSPITAL ANDACOLLO</v>
          </cell>
          <cell r="H30">
            <v>8</v>
          </cell>
          <cell r="I30">
            <v>92</v>
          </cell>
          <cell r="J30">
            <v>31</v>
          </cell>
          <cell r="K30">
            <v>32</v>
          </cell>
          <cell r="L30">
            <v>59</v>
          </cell>
          <cell r="M30">
            <v>48</v>
          </cell>
          <cell r="N30">
            <v>2</v>
          </cell>
          <cell r="O30">
            <v>49</v>
          </cell>
          <cell r="P30">
            <v>22</v>
          </cell>
          <cell r="Q30">
            <v>36</v>
          </cell>
          <cell r="R30">
            <v>6</v>
          </cell>
          <cell r="S30">
            <v>6</v>
          </cell>
          <cell r="T30">
            <v>391</v>
          </cell>
        </row>
        <row r="31">
          <cell r="G31" t="str">
            <v>04104-LA HIGUERA</v>
          </cell>
          <cell r="I31">
            <v>0</v>
          </cell>
          <cell r="J31">
            <v>0</v>
          </cell>
          <cell r="K31">
            <v>1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2</v>
          </cell>
          <cell r="R31">
            <v>0</v>
          </cell>
          <cell r="S31">
            <v>1</v>
          </cell>
          <cell r="T31">
            <v>4</v>
          </cell>
        </row>
        <row r="32">
          <cell r="G32" t="str">
            <v>105314-CES. LA HIGUERA</v>
          </cell>
          <cell r="K32">
            <v>1</v>
          </cell>
          <cell r="L32">
            <v>0</v>
          </cell>
          <cell r="M32">
            <v>0</v>
          </cell>
          <cell r="O32">
            <v>0</v>
          </cell>
          <cell r="P32">
            <v>0</v>
          </cell>
          <cell r="Q32">
            <v>2</v>
          </cell>
          <cell r="R32">
            <v>0</v>
          </cell>
          <cell r="S32">
            <v>1</v>
          </cell>
          <cell r="T32">
            <v>4</v>
          </cell>
        </row>
        <row r="33">
          <cell r="G33" t="str">
            <v xml:space="preserve">105500-P.S.R. CALETA HORNOS        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P33">
            <v>0</v>
          </cell>
          <cell r="Q33">
            <v>0</v>
          </cell>
          <cell r="T33">
            <v>0</v>
          </cell>
        </row>
        <row r="34">
          <cell r="G34" t="str">
            <v>105505-P.S.R. LOS CHOROS</v>
          </cell>
          <cell r="L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</row>
        <row r="35">
          <cell r="G35" t="str">
            <v>105506-P.S.R. EL TRAPICHE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N35">
            <v>0</v>
          </cell>
          <cell r="O35">
            <v>0</v>
          </cell>
          <cell r="P35">
            <v>0</v>
          </cell>
          <cell r="R35">
            <v>0</v>
          </cell>
          <cell r="T35">
            <v>0</v>
          </cell>
        </row>
        <row r="36">
          <cell r="G36" t="str">
            <v>04105-PAIHUANO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21</v>
          </cell>
          <cell r="N36">
            <v>4</v>
          </cell>
          <cell r="O36">
            <v>29</v>
          </cell>
          <cell r="P36">
            <v>16</v>
          </cell>
          <cell r="Q36">
            <v>0</v>
          </cell>
          <cell r="R36">
            <v>2</v>
          </cell>
          <cell r="S36">
            <v>0</v>
          </cell>
          <cell r="T36">
            <v>72</v>
          </cell>
        </row>
        <row r="37">
          <cell r="G37" t="str">
            <v>105306-CES. PAIHUANO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2</v>
          </cell>
          <cell r="O37">
            <v>23</v>
          </cell>
          <cell r="P37">
            <v>16</v>
          </cell>
          <cell r="Q37">
            <v>0</v>
          </cell>
          <cell r="R37">
            <v>2</v>
          </cell>
          <cell r="S37">
            <v>0</v>
          </cell>
          <cell r="T37">
            <v>43</v>
          </cell>
        </row>
        <row r="38">
          <cell r="G38" t="str">
            <v>105475-P.S.R. HORCON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3</v>
          </cell>
          <cell r="P38">
            <v>0</v>
          </cell>
          <cell r="Q38">
            <v>0</v>
          </cell>
          <cell r="R38">
            <v>0</v>
          </cell>
          <cell r="T38">
            <v>3</v>
          </cell>
        </row>
        <row r="39">
          <cell r="G39" t="str">
            <v>105476-P.S.R. MONTE GRANDE</v>
          </cell>
          <cell r="H39">
            <v>0</v>
          </cell>
          <cell r="J39">
            <v>0</v>
          </cell>
          <cell r="K39">
            <v>0</v>
          </cell>
          <cell r="M39">
            <v>6</v>
          </cell>
          <cell r="N39">
            <v>2</v>
          </cell>
          <cell r="O39">
            <v>3</v>
          </cell>
          <cell r="R39">
            <v>0</v>
          </cell>
          <cell r="S39">
            <v>0</v>
          </cell>
          <cell r="T39">
            <v>11</v>
          </cell>
        </row>
        <row r="40">
          <cell r="G40" t="str">
            <v>105477-P.S.R. PISCO ELQUI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15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15</v>
          </cell>
        </row>
        <row r="41">
          <cell r="G41" t="str">
            <v>04106-VICUÑA</v>
          </cell>
          <cell r="H41">
            <v>13</v>
          </cell>
          <cell r="I41">
            <v>20</v>
          </cell>
          <cell r="J41">
            <v>34</v>
          </cell>
          <cell r="K41">
            <v>59</v>
          </cell>
          <cell r="L41">
            <v>39</v>
          </cell>
          <cell r="M41">
            <v>101</v>
          </cell>
          <cell r="N41">
            <v>27</v>
          </cell>
          <cell r="O41">
            <v>27</v>
          </cell>
          <cell r="P41">
            <v>64</v>
          </cell>
          <cell r="Q41">
            <v>13</v>
          </cell>
          <cell r="R41">
            <v>116</v>
          </cell>
          <cell r="S41">
            <v>23</v>
          </cell>
          <cell r="T41">
            <v>536</v>
          </cell>
        </row>
        <row r="42">
          <cell r="G42" t="str">
            <v>105107-HOSPITAL VICUÑA</v>
          </cell>
          <cell r="H42">
            <v>7</v>
          </cell>
          <cell r="I42">
            <v>9</v>
          </cell>
          <cell r="J42">
            <v>6</v>
          </cell>
          <cell r="K42">
            <v>7</v>
          </cell>
          <cell r="L42">
            <v>10</v>
          </cell>
          <cell r="M42">
            <v>19</v>
          </cell>
          <cell r="N42">
            <v>9</v>
          </cell>
          <cell r="O42">
            <v>5</v>
          </cell>
          <cell r="P42">
            <v>10</v>
          </cell>
          <cell r="Q42">
            <v>3</v>
          </cell>
          <cell r="R42">
            <v>7</v>
          </cell>
          <cell r="S42">
            <v>14</v>
          </cell>
          <cell r="T42">
            <v>106</v>
          </cell>
        </row>
        <row r="43">
          <cell r="G43" t="str">
            <v>105467-P.S.R. DIAGUITAS</v>
          </cell>
          <cell r="H43">
            <v>3</v>
          </cell>
          <cell r="I43">
            <v>2</v>
          </cell>
          <cell r="J43">
            <v>3</v>
          </cell>
          <cell r="K43">
            <v>10</v>
          </cell>
          <cell r="L43">
            <v>5</v>
          </cell>
          <cell r="M43">
            <v>3</v>
          </cell>
          <cell r="N43">
            <v>3</v>
          </cell>
          <cell r="O43">
            <v>3</v>
          </cell>
          <cell r="P43">
            <v>5</v>
          </cell>
          <cell r="Q43">
            <v>0</v>
          </cell>
          <cell r="R43">
            <v>5</v>
          </cell>
          <cell r="S43">
            <v>0</v>
          </cell>
          <cell r="T43">
            <v>42</v>
          </cell>
        </row>
        <row r="44">
          <cell r="G44" t="str">
            <v>105468-P.S.R. EL MOLLE</v>
          </cell>
          <cell r="H44">
            <v>0</v>
          </cell>
          <cell r="I44">
            <v>0</v>
          </cell>
          <cell r="J44">
            <v>2</v>
          </cell>
          <cell r="K44">
            <v>3</v>
          </cell>
          <cell r="L44">
            <v>0</v>
          </cell>
          <cell r="M44">
            <v>0</v>
          </cell>
          <cell r="N44">
            <v>0</v>
          </cell>
          <cell r="O44">
            <v>1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6</v>
          </cell>
        </row>
        <row r="45">
          <cell r="G45" t="str">
            <v>105469-P.S.R. EL TAMBO</v>
          </cell>
          <cell r="H45">
            <v>0</v>
          </cell>
          <cell r="I45">
            <v>3</v>
          </cell>
          <cell r="J45">
            <v>0</v>
          </cell>
          <cell r="K45">
            <v>12</v>
          </cell>
          <cell r="L45">
            <v>1</v>
          </cell>
          <cell r="M45">
            <v>36</v>
          </cell>
          <cell r="N45">
            <v>0</v>
          </cell>
          <cell r="O45">
            <v>2</v>
          </cell>
          <cell r="P45">
            <v>6</v>
          </cell>
          <cell r="Q45">
            <v>1</v>
          </cell>
          <cell r="R45">
            <v>1</v>
          </cell>
          <cell r="S45">
            <v>0</v>
          </cell>
          <cell r="T45">
            <v>62</v>
          </cell>
        </row>
        <row r="46">
          <cell r="G46" t="str">
            <v>105470-P.S.R. HUANTA</v>
          </cell>
          <cell r="J46">
            <v>0</v>
          </cell>
          <cell r="O46">
            <v>0</v>
          </cell>
          <cell r="P46">
            <v>1</v>
          </cell>
          <cell r="Q46">
            <v>0</v>
          </cell>
          <cell r="R46">
            <v>100</v>
          </cell>
          <cell r="S46">
            <v>0</v>
          </cell>
          <cell r="T46">
            <v>101</v>
          </cell>
        </row>
        <row r="47">
          <cell r="G47" t="str">
            <v>105471-P.S.R. PERALILLO</v>
          </cell>
          <cell r="H47">
            <v>1</v>
          </cell>
          <cell r="I47">
            <v>0</v>
          </cell>
          <cell r="J47">
            <v>2</v>
          </cell>
          <cell r="K47">
            <v>5</v>
          </cell>
          <cell r="L47">
            <v>8</v>
          </cell>
          <cell r="M47">
            <v>0</v>
          </cell>
          <cell r="N47">
            <v>4</v>
          </cell>
          <cell r="O47">
            <v>0</v>
          </cell>
          <cell r="P47">
            <v>19</v>
          </cell>
          <cell r="Q47">
            <v>0</v>
          </cell>
          <cell r="S47">
            <v>3</v>
          </cell>
          <cell r="T47">
            <v>42</v>
          </cell>
        </row>
        <row r="48">
          <cell r="G48" t="str">
            <v>105472-P.S.R. RIVADAVIA</v>
          </cell>
          <cell r="H48">
            <v>2</v>
          </cell>
          <cell r="I48">
            <v>6</v>
          </cell>
          <cell r="J48">
            <v>8</v>
          </cell>
          <cell r="K48">
            <v>4</v>
          </cell>
          <cell r="L48">
            <v>6</v>
          </cell>
          <cell r="M48">
            <v>15</v>
          </cell>
          <cell r="N48">
            <v>5</v>
          </cell>
          <cell r="O48">
            <v>1</v>
          </cell>
          <cell r="P48">
            <v>14</v>
          </cell>
          <cell r="Q48">
            <v>6</v>
          </cell>
          <cell r="R48">
            <v>0</v>
          </cell>
          <cell r="S48">
            <v>0</v>
          </cell>
          <cell r="T48">
            <v>67</v>
          </cell>
        </row>
        <row r="49">
          <cell r="G49" t="str">
            <v>105473-P.S.R. TALCUNA</v>
          </cell>
          <cell r="H49">
            <v>0</v>
          </cell>
          <cell r="I49">
            <v>0</v>
          </cell>
          <cell r="J49">
            <v>2</v>
          </cell>
          <cell r="K49">
            <v>2</v>
          </cell>
          <cell r="L49">
            <v>1</v>
          </cell>
          <cell r="M49">
            <v>0</v>
          </cell>
          <cell r="O49">
            <v>0</v>
          </cell>
          <cell r="P49">
            <v>6</v>
          </cell>
          <cell r="Q49">
            <v>0</v>
          </cell>
          <cell r="R49">
            <v>1</v>
          </cell>
          <cell r="S49">
            <v>0</v>
          </cell>
          <cell r="T49">
            <v>12</v>
          </cell>
        </row>
        <row r="50">
          <cell r="G50" t="str">
            <v>105474-P.S.R. CHAPILCA</v>
          </cell>
          <cell r="H50">
            <v>0</v>
          </cell>
          <cell r="J50">
            <v>1</v>
          </cell>
          <cell r="K50">
            <v>1</v>
          </cell>
          <cell r="L50">
            <v>4</v>
          </cell>
          <cell r="M50">
            <v>3</v>
          </cell>
          <cell r="N50">
            <v>1</v>
          </cell>
          <cell r="O50">
            <v>1</v>
          </cell>
          <cell r="P50">
            <v>1</v>
          </cell>
          <cell r="Q50">
            <v>2</v>
          </cell>
          <cell r="R50">
            <v>0</v>
          </cell>
          <cell r="S50">
            <v>3</v>
          </cell>
          <cell r="T50">
            <v>17</v>
          </cell>
        </row>
        <row r="51">
          <cell r="G51" t="str">
            <v>105502-P.S.R. CALINGASTA</v>
          </cell>
          <cell r="H51">
            <v>0</v>
          </cell>
          <cell r="I51">
            <v>0</v>
          </cell>
          <cell r="J51">
            <v>10</v>
          </cell>
          <cell r="K51">
            <v>15</v>
          </cell>
          <cell r="L51">
            <v>4</v>
          </cell>
          <cell r="M51">
            <v>25</v>
          </cell>
          <cell r="N51">
            <v>1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3</v>
          </cell>
          <cell r="T51">
            <v>58</v>
          </cell>
        </row>
        <row r="52">
          <cell r="G52" t="str">
            <v>105509-P.S.R. GUALLIGUAICA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M52">
            <v>0</v>
          </cell>
          <cell r="N52">
            <v>4</v>
          </cell>
          <cell r="O52">
            <v>14</v>
          </cell>
          <cell r="P52">
            <v>2</v>
          </cell>
          <cell r="Q52">
            <v>1</v>
          </cell>
          <cell r="R52">
            <v>2</v>
          </cell>
          <cell r="S52">
            <v>0</v>
          </cell>
          <cell r="T52">
            <v>23</v>
          </cell>
        </row>
        <row r="53">
          <cell r="G53" t="str">
            <v>04201-ILLAPEL</v>
          </cell>
          <cell r="H53">
            <v>64</v>
          </cell>
          <cell r="I53">
            <v>92</v>
          </cell>
          <cell r="J53">
            <v>49</v>
          </cell>
          <cell r="K53">
            <v>33</v>
          </cell>
          <cell r="L53">
            <v>79</v>
          </cell>
          <cell r="M53">
            <v>87</v>
          </cell>
          <cell r="N53">
            <v>57</v>
          </cell>
          <cell r="O53">
            <v>36</v>
          </cell>
          <cell r="P53">
            <v>58</v>
          </cell>
          <cell r="Q53">
            <v>57</v>
          </cell>
          <cell r="R53">
            <v>175</v>
          </cell>
          <cell r="S53">
            <v>109</v>
          </cell>
          <cell r="T53">
            <v>896</v>
          </cell>
        </row>
        <row r="54">
          <cell r="G54" t="str">
            <v>105103-HOSPITAL ILLAPEL</v>
          </cell>
          <cell r="H54">
            <v>16</v>
          </cell>
          <cell r="I54">
            <v>66</v>
          </cell>
          <cell r="J54">
            <v>20</v>
          </cell>
          <cell r="K54">
            <v>13</v>
          </cell>
          <cell r="L54">
            <v>12</v>
          </cell>
          <cell r="M54">
            <v>9</v>
          </cell>
          <cell r="N54">
            <v>21</v>
          </cell>
          <cell r="O54">
            <v>21</v>
          </cell>
          <cell r="P54">
            <v>18</v>
          </cell>
          <cell r="Q54">
            <v>16</v>
          </cell>
          <cell r="R54">
            <v>82</v>
          </cell>
          <cell r="S54">
            <v>89</v>
          </cell>
          <cell r="T54">
            <v>383</v>
          </cell>
        </row>
        <row r="55">
          <cell r="G55" t="str">
            <v>105326-CESFAM SAN RAFAEL</v>
          </cell>
          <cell r="H55">
            <v>33</v>
          </cell>
          <cell r="I55">
            <v>11</v>
          </cell>
          <cell r="J55">
            <v>7</v>
          </cell>
          <cell r="K55">
            <v>0</v>
          </cell>
          <cell r="L55">
            <v>26</v>
          </cell>
          <cell r="M55">
            <v>52</v>
          </cell>
          <cell r="N55">
            <v>21</v>
          </cell>
          <cell r="O55">
            <v>7</v>
          </cell>
          <cell r="P55">
            <v>8</v>
          </cell>
          <cell r="Q55">
            <v>35</v>
          </cell>
          <cell r="R55">
            <v>44</v>
          </cell>
          <cell r="S55">
            <v>20</v>
          </cell>
          <cell r="T55">
            <v>264</v>
          </cell>
        </row>
        <row r="56">
          <cell r="G56" t="str">
            <v xml:space="preserve">105443-P.S.R. CARCAMO                   </v>
          </cell>
          <cell r="J56">
            <v>1</v>
          </cell>
          <cell r="K56">
            <v>6</v>
          </cell>
          <cell r="L56">
            <v>8</v>
          </cell>
          <cell r="M56">
            <v>14</v>
          </cell>
          <cell r="N56">
            <v>3</v>
          </cell>
          <cell r="O56">
            <v>1</v>
          </cell>
          <cell r="R56">
            <v>10</v>
          </cell>
          <cell r="T56">
            <v>43</v>
          </cell>
        </row>
        <row r="57">
          <cell r="G57" t="str">
            <v>105444-P.S.R. HUINTIL</v>
          </cell>
          <cell r="H57">
            <v>7</v>
          </cell>
          <cell r="I57">
            <v>3</v>
          </cell>
          <cell r="J57">
            <v>0</v>
          </cell>
          <cell r="K57">
            <v>0</v>
          </cell>
          <cell r="L57">
            <v>1</v>
          </cell>
          <cell r="M57">
            <v>0</v>
          </cell>
          <cell r="N57">
            <v>1</v>
          </cell>
          <cell r="O57">
            <v>2</v>
          </cell>
          <cell r="P57">
            <v>2</v>
          </cell>
          <cell r="Q57">
            <v>0</v>
          </cell>
          <cell r="R57">
            <v>1</v>
          </cell>
          <cell r="S57">
            <v>0</v>
          </cell>
          <cell r="T57">
            <v>17</v>
          </cell>
        </row>
        <row r="58">
          <cell r="G58" t="str">
            <v>105445-P.S.R. LIMAHUIDA</v>
          </cell>
          <cell r="H58">
            <v>2</v>
          </cell>
          <cell r="I58">
            <v>2</v>
          </cell>
          <cell r="J58">
            <v>2</v>
          </cell>
          <cell r="L58">
            <v>4</v>
          </cell>
          <cell r="M58">
            <v>1</v>
          </cell>
          <cell r="N58">
            <v>2</v>
          </cell>
          <cell r="O58">
            <v>1</v>
          </cell>
          <cell r="P58">
            <v>1</v>
          </cell>
          <cell r="Q58">
            <v>2</v>
          </cell>
          <cell r="R58">
            <v>1</v>
          </cell>
          <cell r="T58">
            <v>18</v>
          </cell>
        </row>
        <row r="59">
          <cell r="G59" t="str">
            <v>105446-P.S.R. MATANCILLA</v>
          </cell>
          <cell r="J59">
            <v>0</v>
          </cell>
          <cell r="M59">
            <v>0</v>
          </cell>
          <cell r="N59">
            <v>0</v>
          </cell>
          <cell r="P59">
            <v>2</v>
          </cell>
          <cell r="R59">
            <v>2</v>
          </cell>
          <cell r="T59">
            <v>4</v>
          </cell>
        </row>
        <row r="60">
          <cell r="G60" t="str">
            <v>105447-P.S.R. PERALILLO</v>
          </cell>
          <cell r="H60">
            <v>0</v>
          </cell>
          <cell r="J60">
            <v>0</v>
          </cell>
          <cell r="K60">
            <v>1</v>
          </cell>
          <cell r="L60">
            <v>2</v>
          </cell>
          <cell r="M60">
            <v>0</v>
          </cell>
          <cell r="N60">
            <v>5</v>
          </cell>
          <cell r="P60">
            <v>12</v>
          </cell>
          <cell r="Q60">
            <v>2</v>
          </cell>
          <cell r="R60">
            <v>0</v>
          </cell>
          <cell r="T60">
            <v>22</v>
          </cell>
        </row>
        <row r="61">
          <cell r="G61" t="str">
            <v>105448-P.S.R. SANTA VIRGINIA</v>
          </cell>
          <cell r="I61">
            <v>1</v>
          </cell>
          <cell r="J61">
            <v>8</v>
          </cell>
          <cell r="K61">
            <v>7</v>
          </cell>
          <cell r="L61">
            <v>11</v>
          </cell>
          <cell r="M61">
            <v>0</v>
          </cell>
          <cell r="N61">
            <v>0</v>
          </cell>
          <cell r="O61">
            <v>0</v>
          </cell>
          <cell r="T61">
            <v>27</v>
          </cell>
        </row>
        <row r="62">
          <cell r="G62" t="str">
            <v>105449-P.S.R. TUNGA NORTE</v>
          </cell>
          <cell r="I62">
            <v>0</v>
          </cell>
          <cell r="J62">
            <v>0</v>
          </cell>
          <cell r="K62">
            <v>0</v>
          </cell>
          <cell r="L62">
            <v>1</v>
          </cell>
          <cell r="M62">
            <v>0</v>
          </cell>
          <cell r="O62">
            <v>0</v>
          </cell>
          <cell r="P62">
            <v>5</v>
          </cell>
          <cell r="Q62">
            <v>0</v>
          </cell>
          <cell r="R62">
            <v>10</v>
          </cell>
          <cell r="T62">
            <v>16</v>
          </cell>
        </row>
        <row r="63">
          <cell r="G63" t="str">
            <v>105485-P.S.R. PLAN DE HORNOS</v>
          </cell>
          <cell r="H63">
            <v>2</v>
          </cell>
          <cell r="I63">
            <v>0</v>
          </cell>
          <cell r="J63">
            <v>0</v>
          </cell>
          <cell r="K63">
            <v>1</v>
          </cell>
          <cell r="L63">
            <v>1</v>
          </cell>
          <cell r="M63">
            <v>0</v>
          </cell>
          <cell r="N63">
            <v>2</v>
          </cell>
          <cell r="O63">
            <v>1</v>
          </cell>
          <cell r="P63">
            <v>1</v>
          </cell>
          <cell r="Q63">
            <v>0</v>
          </cell>
          <cell r="R63">
            <v>9</v>
          </cell>
          <cell r="T63">
            <v>17</v>
          </cell>
        </row>
        <row r="64">
          <cell r="G64" t="str">
            <v>105486-P.S.R. TUNGA SUR</v>
          </cell>
          <cell r="H64">
            <v>0</v>
          </cell>
          <cell r="I64">
            <v>0</v>
          </cell>
          <cell r="J64">
            <v>0</v>
          </cell>
          <cell r="L64">
            <v>2</v>
          </cell>
          <cell r="M64">
            <v>9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T64">
            <v>11</v>
          </cell>
        </row>
        <row r="65">
          <cell r="G65" t="str">
            <v>105487-P.S.R. CAÑAS UNO</v>
          </cell>
          <cell r="H65">
            <v>4</v>
          </cell>
          <cell r="I65">
            <v>9</v>
          </cell>
          <cell r="J65">
            <v>11</v>
          </cell>
          <cell r="K65">
            <v>5</v>
          </cell>
          <cell r="L65">
            <v>11</v>
          </cell>
          <cell r="M65">
            <v>1</v>
          </cell>
          <cell r="N65">
            <v>2</v>
          </cell>
          <cell r="O65">
            <v>3</v>
          </cell>
          <cell r="P65">
            <v>7</v>
          </cell>
          <cell r="Q65">
            <v>2</v>
          </cell>
          <cell r="R65">
            <v>13</v>
          </cell>
          <cell r="T65">
            <v>68</v>
          </cell>
        </row>
        <row r="66">
          <cell r="G66" t="str">
            <v>105496-P.S.R. PINTACURA SUR</v>
          </cell>
          <cell r="H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2</v>
          </cell>
          <cell r="R66">
            <v>1</v>
          </cell>
          <cell r="T66">
            <v>3</v>
          </cell>
        </row>
        <row r="67">
          <cell r="G67" t="str">
            <v>105504-P.S.R. SOCAVON</v>
          </cell>
          <cell r="H67">
            <v>0</v>
          </cell>
          <cell r="I67">
            <v>0</v>
          </cell>
          <cell r="K67">
            <v>0</v>
          </cell>
          <cell r="L67">
            <v>0</v>
          </cell>
          <cell r="M67">
            <v>1</v>
          </cell>
          <cell r="N67">
            <v>0</v>
          </cell>
          <cell r="O67">
            <v>0</v>
          </cell>
          <cell r="P67">
            <v>0</v>
          </cell>
          <cell r="R67">
            <v>2</v>
          </cell>
          <cell r="T67">
            <v>3</v>
          </cell>
        </row>
        <row r="68">
          <cell r="G68" t="str">
            <v>04202-CANELA</v>
          </cell>
          <cell r="H68">
            <v>57</v>
          </cell>
          <cell r="I68">
            <v>22</v>
          </cell>
          <cell r="J68">
            <v>58</v>
          </cell>
          <cell r="K68">
            <v>23</v>
          </cell>
          <cell r="L68">
            <v>17</v>
          </cell>
          <cell r="M68">
            <v>19</v>
          </cell>
          <cell r="N68">
            <v>10</v>
          </cell>
          <cell r="O68">
            <v>31</v>
          </cell>
          <cell r="P68">
            <v>16</v>
          </cell>
          <cell r="Q68">
            <v>11</v>
          </cell>
          <cell r="R68">
            <v>18</v>
          </cell>
          <cell r="S68">
            <v>7</v>
          </cell>
          <cell r="T68">
            <v>289</v>
          </cell>
        </row>
        <row r="69">
          <cell r="G69" t="str">
            <v>105309-CES. RURAL CANELA</v>
          </cell>
          <cell r="H69">
            <v>19</v>
          </cell>
          <cell r="I69">
            <v>2</v>
          </cell>
          <cell r="J69">
            <v>26</v>
          </cell>
          <cell r="K69">
            <v>4</v>
          </cell>
          <cell r="L69">
            <v>8</v>
          </cell>
          <cell r="M69">
            <v>2</v>
          </cell>
          <cell r="N69">
            <v>4</v>
          </cell>
          <cell r="O69">
            <v>13</v>
          </cell>
          <cell r="P69">
            <v>11</v>
          </cell>
          <cell r="Q69">
            <v>4</v>
          </cell>
          <cell r="R69">
            <v>15</v>
          </cell>
          <cell r="S69">
            <v>3</v>
          </cell>
          <cell r="T69">
            <v>111</v>
          </cell>
        </row>
        <row r="70">
          <cell r="G70" t="str">
            <v xml:space="preserve">105450-P.S.R. MINCHA NORTE            </v>
          </cell>
          <cell r="H70">
            <v>10</v>
          </cell>
          <cell r="I70">
            <v>4</v>
          </cell>
          <cell r="J70">
            <v>7</v>
          </cell>
          <cell r="K70">
            <v>7</v>
          </cell>
          <cell r="L70">
            <v>3</v>
          </cell>
          <cell r="M70">
            <v>4</v>
          </cell>
          <cell r="N70">
            <v>1</v>
          </cell>
          <cell r="O70">
            <v>3</v>
          </cell>
          <cell r="P70">
            <v>0</v>
          </cell>
          <cell r="Q70">
            <v>3</v>
          </cell>
          <cell r="R70">
            <v>0</v>
          </cell>
          <cell r="S70">
            <v>0</v>
          </cell>
          <cell r="T70">
            <v>42</v>
          </cell>
        </row>
        <row r="71">
          <cell r="G71" t="str">
            <v>105451-P.S.R. AGUA FRIA</v>
          </cell>
          <cell r="H71">
            <v>4</v>
          </cell>
          <cell r="I71">
            <v>3</v>
          </cell>
          <cell r="K71">
            <v>3</v>
          </cell>
          <cell r="L71">
            <v>1</v>
          </cell>
          <cell r="N71">
            <v>2</v>
          </cell>
          <cell r="O71">
            <v>0</v>
          </cell>
          <cell r="P71">
            <v>0</v>
          </cell>
          <cell r="Q71">
            <v>0</v>
          </cell>
          <cell r="R71">
            <v>1</v>
          </cell>
          <cell r="S71">
            <v>1</v>
          </cell>
          <cell r="T71">
            <v>15</v>
          </cell>
        </row>
        <row r="72">
          <cell r="G72" t="str">
            <v>105482-P.S.R. CANELA ALTA</v>
          </cell>
          <cell r="H72">
            <v>5</v>
          </cell>
          <cell r="I72">
            <v>0</v>
          </cell>
          <cell r="J72">
            <v>4</v>
          </cell>
          <cell r="K72">
            <v>7</v>
          </cell>
          <cell r="L72">
            <v>1</v>
          </cell>
          <cell r="M72">
            <v>9</v>
          </cell>
          <cell r="N72">
            <v>3</v>
          </cell>
          <cell r="O72">
            <v>6</v>
          </cell>
          <cell r="P72">
            <v>5</v>
          </cell>
          <cell r="Q72">
            <v>0</v>
          </cell>
          <cell r="R72">
            <v>1</v>
          </cell>
          <cell r="S72">
            <v>3</v>
          </cell>
          <cell r="T72">
            <v>44</v>
          </cell>
        </row>
        <row r="73">
          <cell r="G73" t="str">
            <v>105483-P.S.R. LOS RULOS</v>
          </cell>
          <cell r="H73">
            <v>2</v>
          </cell>
          <cell r="I73">
            <v>5</v>
          </cell>
          <cell r="J73">
            <v>0</v>
          </cell>
          <cell r="K73">
            <v>0</v>
          </cell>
          <cell r="L73">
            <v>3</v>
          </cell>
          <cell r="M73">
            <v>2</v>
          </cell>
          <cell r="O73">
            <v>3</v>
          </cell>
          <cell r="P73">
            <v>0</v>
          </cell>
          <cell r="Q73">
            <v>0</v>
          </cell>
          <cell r="R73">
            <v>1</v>
          </cell>
          <cell r="T73">
            <v>16</v>
          </cell>
        </row>
        <row r="74">
          <cell r="G74" t="str">
            <v>105484-P.S.R. HUENTELAUQUEN</v>
          </cell>
          <cell r="H74">
            <v>1</v>
          </cell>
          <cell r="I74">
            <v>0</v>
          </cell>
          <cell r="J74">
            <v>15</v>
          </cell>
          <cell r="K74">
            <v>1</v>
          </cell>
          <cell r="L74">
            <v>0</v>
          </cell>
          <cell r="M74">
            <v>0</v>
          </cell>
          <cell r="N74">
            <v>0</v>
          </cell>
          <cell r="O74">
            <v>4</v>
          </cell>
          <cell r="P74">
            <v>0</v>
          </cell>
          <cell r="Q74">
            <v>3</v>
          </cell>
          <cell r="R74">
            <v>0</v>
          </cell>
          <cell r="S74">
            <v>0</v>
          </cell>
          <cell r="T74">
            <v>24</v>
          </cell>
        </row>
        <row r="75">
          <cell r="G75" t="str">
            <v>105488-P.S.R. ESPIRITU SANTO</v>
          </cell>
          <cell r="H75">
            <v>1</v>
          </cell>
          <cell r="I75">
            <v>0</v>
          </cell>
          <cell r="K75">
            <v>0</v>
          </cell>
          <cell r="O75">
            <v>0</v>
          </cell>
          <cell r="Q75">
            <v>0</v>
          </cell>
          <cell r="T75">
            <v>1</v>
          </cell>
        </row>
        <row r="76">
          <cell r="G76" t="str">
            <v>105493-P.S.R. MINCHA SUR</v>
          </cell>
          <cell r="H76">
            <v>1</v>
          </cell>
          <cell r="I76">
            <v>0</v>
          </cell>
          <cell r="J76">
            <v>2</v>
          </cell>
          <cell r="K76">
            <v>1</v>
          </cell>
          <cell r="L76">
            <v>0</v>
          </cell>
          <cell r="M76">
            <v>2</v>
          </cell>
          <cell r="O76">
            <v>2</v>
          </cell>
          <cell r="P76">
            <v>0</v>
          </cell>
          <cell r="Q76">
            <v>1</v>
          </cell>
          <cell r="S76">
            <v>0</v>
          </cell>
          <cell r="T76">
            <v>9</v>
          </cell>
        </row>
        <row r="77">
          <cell r="G77" t="str">
            <v>105497-P.S.R. JABONERIA</v>
          </cell>
          <cell r="H77">
            <v>6</v>
          </cell>
          <cell r="I77">
            <v>3</v>
          </cell>
          <cell r="J77">
            <v>4</v>
          </cell>
          <cell r="L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  <cell r="T77">
            <v>13</v>
          </cell>
        </row>
        <row r="78">
          <cell r="G78" t="str">
            <v>105498-P.S.R. QUEBRADA DE LINARES</v>
          </cell>
          <cell r="H78">
            <v>8</v>
          </cell>
          <cell r="I78">
            <v>5</v>
          </cell>
          <cell r="J78">
            <v>0</v>
          </cell>
          <cell r="K78">
            <v>0</v>
          </cell>
          <cell r="L78">
            <v>1</v>
          </cell>
          <cell r="M78">
            <v>0</v>
          </cell>
          <cell r="O78">
            <v>0</v>
          </cell>
          <cell r="P78">
            <v>0</v>
          </cell>
          <cell r="R78">
            <v>0</v>
          </cell>
          <cell r="T78">
            <v>14</v>
          </cell>
        </row>
        <row r="79">
          <cell r="G79" t="str">
            <v>04203-LOS VILOS</v>
          </cell>
          <cell r="H79">
            <v>6</v>
          </cell>
          <cell r="I79">
            <v>11</v>
          </cell>
          <cell r="J79">
            <v>58</v>
          </cell>
          <cell r="K79">
            <v>34</v>
          </cell>
          <cell r="L79">
            <v>41</v>
          </cell>
          <cell r="M79">
            <v>30</v>
          </cell>
          <cell r="N79">
            <v>8</v>
          </cell>
          <cell r="O79">
            <v>6</v>
          </cell>
          <cell r="P79">
            <v>31</v>
          </cell>
          <cell r="Q79">
            <v>35</v>
          </cell>
          <cell r="R79">
            <v>45</v>
          </cell>
          <cell r="S79">
            <v>26</v>
          </cell>
          <cell r="T79">
            <v>331</v>
          </cell>
        </row>
        <row r="80">
          <cell r="G80" t="str">
            <v>105108-HOSPITAL LOS VILOS</v>
          </cell>
          <cell r="H80">
            <v>1</v>
          </cell>
          <cell r="I80">
            <v>7</v>
          </cell>
          <cell r="J80">
            <v>25</v>
          </cell>
          <cell r="K80">
            <v>25</v>
          </cell>
          <cell r="L80">
            <v>31</v>
          </cell>
          <cell r="M80">
            <v>1</v>
          </cell>
          <cell r="N80">
            <v>1</v>
          </cell>
          <cell r="O80">
            <v>1</v>
          </cell>
          <cell r="P80">
            <v>18</v>
          </cell>
          <cell r="Q80">
            <v>20</v>
          </cell>
          <cell r="R80">
            <v>0</v>
          </cell>
          <cell r="S80">
            <v>12</v>
          </cell>
          <cell r="T80">
            <v>142</v>
          </cell>
        </row>
        <row r="81">
          <cell r="G81" t="str">
            <v xml:space="preserve">105478-P.S.R. CAIMANES                   </v>
          </cell>
          <cell r="H81">
            <v>1</v>
          </cell>
          <cell r="I81">
            <v>3</v>
          </cell>
          <cell r="J81">
            <v>18</v>
          </cell>
          <cell r="K81">
            <v>2</v>
          </cell>
          <cell r="L81">
            <v>2</v>
          </cell>
          <cell r="M81">
            <v>13</v>
          </cell>
          <cell r="N81">
            <v>3</v>
          </cell>
          <cell r="O81">
            <v>2</v>
          </cell>
          <cell r="P81">
            <v>6</v>
          </cell>
          <cell r="Q81">
            <v>8</v>
          </cell>
          <cell r="R81">
            <v>38</v>
          </cell>
          <cell r="S81">
            <v>0</v>
          </cell>
          <cell r="T81">
            <v>96</v>
          </cell>
        </row>
        <row r="82">
          <cell r="G82" t="str">
            <v>105479-P.S.R. GUANGUALI</v>
          </cell>
          <cell r="H82">
            <v>0</v>
          </cell>
          <cell r="I82">
            <v>0</v>
          </cell>
          <cell r="J82">
            <v>2</v>
          </cell>
          <cell r="K82">
            <v>3</v>
          </cell>
          <cell r="L82">
            <v>4</v>
          </cell>
          <cell r="M82">
            <v>5</v>
          </cell>
          <cell r="N82">
            <v>2</v>
          </cell>
          <cell r="O82">
            <v>0</v>
          </cell>
          <cell r="P82">
            <v>2</v>
          </cell>
          <cell r="Q82">
            <v>4</v>
          </cell>
          <cell r="R82">
            <v>4</v>
          </cell>
          <cell r="S82">
            <v>0</v>
          </cell>
          <cell r="T82">
            <v>26</v>
          </cell>
        </row>
        <row r="83">
          <cell r="G83" t="str">
            <v>105480-P.S.R. QUILIMARI</v>
          </cell>
          <cell r="H83">
            <v>1</v>
          </cell>
          <cell r="I83">
            <v>0</v>
          </cell>
          <cell r="J83">
            <v>10</v>
          </cell>
          <cell r="K83">
            <v>2</v>
          </cell>
          <cell r="L83">
            <v>1</v>
          </cell>
          <cell r="M83">
            <v>6</v>
          </cell>
          <cell r="N83">
            <v>0</v>
          </cell>
          <cell r="O83">
            <v>1</v>
          </cell>
          <cell r="P83">
            <v>3</v>
          </cell>
          <cell r="Q83">
            <v>3</v>
          </cell>
          <cell r="R83">
            <v>0</v>
          </cell>
          <cell r="S83">
            <v>0</v>
          </cell>
          <cell r="T83">
            <v>27</v>
          </cell>
        </row>
        <row r="84">
          <cell r="G84" t="str">
            <v>105481-P.S.R. TILAMA</v>
          </cell>
          <cell r="I84">
            <v>1</v>
          </cell>
          <cell r="J84">
            <v>2</v>
          </cell>
          <cell r="K84">
            <v>0</v>
          </cell>
          <cell r="L84">
            <v>0</v>
          </cell>
          <cell r="M84">
            <v>2</v>
          </cell>
          <cell r="N84">
            <v>2</v>
          </cell>
          <cell r="O84">
            <v>2</v>
          </cell>
          <cell r="P84">
            <v>1</v>
          </cell>
          <cell r="Q84">
            <v>0</v>
          </cell>
          <cell r="R84">
            <v>0</v>
          </cell>
          <cell r="S84">
            <v>0</v>
          </cell>
          <cell r="T84">
            <v>10</v>
          </cell>
        </row>
        <row r="85">
          <cell r="G85" t="str">
            <v>105511-P.S.R. LOS CONDORES</v>
          </cell>
          <cell r="H85">
            <v>3</v>
          </cell>
          <cell r="I85">
            <v>0</v>
          </cell>
          <cell r="J85">
            <v>1</v>
          </cell>
          <cell r="K85">
            <v>2</v>
          </cell>
          <cell r="L85">
            <v>3</v>
          </cell>
          <cell r="M85">
            <v>3</v>
          </cell>
          <cell r="N85">
            <v>0</v>
          </cell>
          <cell r="P85">
            <v>1</v>
          </cell>
          <cell r="Q85">
            <v>0</v>
          </cell>
          <cell r="R85">
            <v>3</v>
          </cell>
          <cell r="S85">
            <v>14</v>
          </cell>
          <cell r="T85">
            <v>30</v>
          </cell>
        </row>
        <row r="86">
          <cell r="G86" t="str">
            <v>04204-SALAMANCA</v>
          </cell>
          <cell r="H86">
            <v>45</v>
          </cell>
          <cell r="I86">
            <v>53</v>
          </cell>
          <cell r="J86">
            <v>40</v>
          </cell>
          <cell r="K86">
            <v>73</v>
          </cell>
          <cell r="L86">
            <v>66</v>
          </cell>
          <cell r="M86">
            <v>53</v>
          </cell>
          <cell r="N86">
            <v>74</v>
          </cell>
          <cell r="O86">
            <v>57</v>
          </cell>
          <cell r="P86">
            <v>43</v>
          </cell>
          <cell r="Q86">
            <v>54</v>
          </cell>
          <cell r="R86">
            <v>80</v>
          </cell>
          <cell r="S86">
            <v>60</v>
          </cell>
          <cell r="T86">
            <v>698</v>
          </cell>
        </row>
        <row r="87">
          <cell r="G87" t="str">
            <v>105104-HOSPITAL SALAMANCA</v>
          </cell>
          <cell r="H87">
            <v>23</v>
          </cell>
          <cell r="I87">
            <v>14</v>
          </cell>
          <cell r="J87">
            <v>9</v>
          </cell>
          <cell r="K87">
            <v>12</v>
          </cell>
          <cell r="L87">
            <v>24</v>
          </cell>
          <cell r="M87">
            <v>23</v>
          </cell>
          <cell r="N87">
            <v>39</v>
          </cell>
          <cell r="O87">
            <v>21</v>
          </cell>
          <cell r="P87">
            <v>13</v>
          </cell>
          <cell r="Q87">
            <v>10</v>
          </cell>
          <cell r="R87">
            <v>42</v>
          </cell>
          <cell r="S87">
            <v>29</v>
          </cell>
          <cell r="T87">
            <v>259</v>
          </cell>
        </row>
        <row r="88">
          <cell r="G88" t="str">
            <v xml:space="preserve">105452-P.S.R. CUNCUMEN                 </v>
          </cell>
          <cell r="H88">
            <v>13</v>
          </cell>
          <cell r="I88">
            <v>31</v>
          </cell>
          <cell r="J88">
            <v>15</v>
          </cell>
          <cell r="K88">
            <v>40</v>
          </cell>
          <cell r="L88">
            <v>19</v>
          </cell>
          <cell r="M88">
            <v>14</v>
          </cell>
          <cell r="N88">
            <v>21</v>
          </cell>
          <cell r="O88">
            <v>13</v>
          </cell>
          <cell r="P88">
            <v>16</v>
          </cell>
          <cell r="Q88">
            <v>19</v>
          </cell>
          <cell r="R88">
            <v>14</v>
          </cell>
          <cell r="S88">
            <v>12</v>
          </cell>
          <cell r="T88">
            <v>227</v>
          </cell>
        </row>
        <row r="89">
          <cell r="G89" t="str">
            <v>105453-P.S.R. TRANQUILLA</v>
          </cell>
          <cell r="H89">
            <v>1</v>
          </cell>
          <cell r="I89">
            <v>1</v>
          </cell>
          <cell r="J89">
            <v>5</v>
          </cell>
          <cell r="K89">
            <v>2</v>
          </cell>
          <cell r="L89">
            <v>4</v>
          </cell>
          <cell r="M89">
            <v>3</v>
          </cell>
          <cell r="N89">
            <v>4</v>
          </cell>
          <cell r="O89">
            <v>3</v>
          </cell>
          <cell r="P89">
            <v>3</v>
          </cell>
          <cell r="Q89">
            <v>2</v>
          </cell>
          <cell r="R89">
            <v>4</v>
          </cell>
          <cell r="S89">
            <v>3</v>
          </cell>
          <cell r="T89">
            <v>35</v>
          </cell>
        </row>
        <row r="90">
          <cell r="G90" t="str">
            <v>105454-P.S.R. CUNLAGUA</v>
          </cell>
          <cell r="H90">
            <v>0</v>
          </cell>
          <cell r="I90">
            <v>1</v>
          </cell>
          <cell r="J90">
            <v>0</v>
          </cell>
          <cell r="K90">
            <v>1</v>
          </cell>
          <cell r="L90">
            <v>2</v>
          </cell>
          <cell r="M90">
            <v>0</v>
          </cell>
          <cell r="N90">
            <v>1</v>
          </cell>
          <cell r="O90">
            <v>1</v>
          </cell>
          <cell r="P90">
            <v>1</v>
          </cell>
          <cell r="Q90">
            <v>1</v>
          </cell>
          <cell r="R90">
            <v>1</v>
          </cell>
          <cell r="S90">
            <v>1</v>
          </cell>
          <cell r="T90">
            <v>10</v>
          </cell>
        </row>
        <row r="91">
          <cell r="G91" t="str">
            <v>105455-P.S.R. CHILLEPIN</v>
          </cell>
          <cell r="H91">
            <v>3</v>
          </cell>
          <cell r="I91">
            <v>1</v>
          </cell>
          <cell r="J91">
            <v>1</v>
          </cell>
          <cell r="K91">
            <v>2</v>
          </cell>
          <cell r="L91">
            <v>4</v>
          </cell>
          <cell r="M91">
            <v>3</v>
          </cell>
          <cell r="N91">
            <v>1</v>
          </cell>
          <cell r="O91">
            <v>2</v>
          </cell>
          <cell r="P91">
            <v>3</v>
          </cell>
          <cell r="Q91">
            <v>2</v>
          </cell>
          <cell r="R91">
            <v>3</v>
          </cell>
          <cell r="S91">
            <v>3</v>
          </cell>
          <cell r="T91">
            <v>28</v>
          </cell>
        </row>
        <row r="92">
          <cell r="G92" t="str">
            <v>105456-P.S.R. LLIMPO</v>
          </cell>
          <cell r="H92">
            <v>3</v>
          </cell>
          <cell r="I92">
            <v>1</v>
          </cell>
          <cell r="J92">
            <v>3</v>
          </cell>
          <cell r="K92">
            <v>3</v>
          </cell>
          <cell r="L92">
            <v>3</v>
          </cell>
          <cell r="M92">
            <v>2</v>
          </cell>
          <cell r="N92">
            <v>5</v>
          </cell>
          <cell r="O92">
            <v>3</v>
          </cell>
          <cell r="P92">
            <v>2</v>
          </cell>
          <cell r="Q92">
            <v>6</v>
          </cell>
          <cell r="R92">
            <v>2</v>
          </cell>
          <cell r="S92">
            <v>5</v>
          </cell>
          <cell r="T92">
            <v>38</v>
          </cell>
        </row>
        <row r="93">
          <cell r="G93" t="str">
            <v>105457-P.S.R. SAN AGUSTIN</v>
          </cell>
          <cell r="H93">
            <v>0</v>
          </cell>
          <cell r="I93">
            <v>2</v>
          </cell>
          <cell r="J93">
            <v>1</v>
          </cell>
          <cell r="K93">
            <v>0</v>
          </cell>
          <cell r="L93">
            <v>0</v>
          </cell>
          <cell r="M93">
            <v>2</v>
          </cell>
          <cell r="N93">
            <v>0</v>
          </cell>
          <cell r="O93">
            <v>6</v>
          </cell>
          <cell r="P93">
            <v>0</v>
          </cell>
          <cell r="Q93">
            <v>10</v>
          </cell>
          <cell r="R93">
            <v>1</v>
          </cell>
          <cell r="S93">
            <v>3</v>
          </cell>
          <cell r="T93">
            <v>25</v>
          </cell>
        </row>
        <row r="94">
          <cell r="G94" t="str">
            <v>105458-P.S.R. TAHUINCO</v>
          </cell>
          <cell r="H94">
            <v>0</v>
          </cell>
          <cell r="I94">
            <v>0</v>
          </cell>
          <cell r="J94">
            <v>1</v>
          </cell>
          <cell r="K94">
            <v>0</v>
          </cell>
          <cell r="L94">
            <v>2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R94">
            <v>2</v>
          </cell>
          <cell r="S94">
            <v>2</v>
          </cell>
          <cell r="T94">
            <v>7</v>
          </cell>
        </row>
        <row r="95">
          <cell r="G95" t="str">
            <v>105491-P.S.R. QUELEN BAJO</v>
          </cell>
          <cell r="H95">
            <v>1</v>
          </cell>
          <cell r="I95">
            <v>0</v>
          </cell>
          <cell r="J95">
            <v>2</v>
          </cell>
          <cell r="K95">
            <v>3</v>
          </cell>
          <cell r="L95">
            <v>3</v>
          </cell>
          <cell r="M95">
            <v>5</v>
          </cell>
          <cell r="N95">
            <v>2</v>
          </cell>
          <cell r="O95">
            <v>4</v>
          </cell>
          <cell r="P95">
            <v>4</v>
          </cell>
          <cell r="Q95">
            <v>2</v>
          </cell>
          <cell r="R95">
            <v>1</v>
          </cell>
          <cell r="S95">
            <v>0</v>
          </cell>
          <cell r="T95">
            <v>27</v>
          </cell>
        </row>
        <row r="96">
          <cell r="G96" t="str">
            <v>105492-P.S.R. CAMISA</v>
          </cell>
          <cell r="H96">
            <v>1</v>
          </cell>
          <cell r="I96">
            <v>0</v>
          </cell>
          <cell r="J96">
            <v>1</v>
          </cell>
          <cell r="K96">
            <v>4</v>
          </cell>
          <cell r="L96">
            <v>1</v>
          </cell>
          <cell r="M96">
            <v>0</v>
          </cell>
          <cell r="N96">
            <v>1</v>
          </cell>
          <cell r="O96">
            <v>4</v>
          </cell>
          <cell r="P96">
            <v>1</v>
          </cell>
          <cell r="Q96">
            <v>2</v>
          </cell>
          <cell r="R96">
            <v>2</v>
          </cell>
          <cell r="S96">
            <v>1</v>
          </cell>
          <cell r="T96">
            <v>18</v>
          </cell>
        </row>
        <row r="97">
          <cell r="G97" t="str">
            <v>105501-P.S.R. ARBOLEDA GRANDE</v>
          </cell>
          <cell r="H97">
            <v>0</v>
          </cell>
          <cell r="I97">
            <v>2</v>
          </cell>
          <cell r="J97">
            <v>2</v>
          </cell>
          <cell r="K97">
            <v>6</v>
          </cell>
          <cell r="L97">
            <v>4</v>
          </cell>
          <cell r="M97">
            <v>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8</v>
          </cell>
          <cell r="S97">
            <v>1</v>
          </cell>
          <cell r="T97">
            <v>24</v>
          </cell>
        </row>
        <row r="98">
          <cell r="G98" t="str">
            <v>04301-OVALLE</v>
          </cell>
          <cell r="H98">
            <v>199</v>
          </cell>
          <cell r="I98">
            <v>179</v>
          </cell>
          <cell r="J98">
            <v>305</v>
          </cell>
          <cell r="K98">
            <v>164</v>
          </cell>
          <cell r="L98">
            <v>244</v>
          </cell>
          <cell r="M98">
            <v>369</v>
          </cell>
          <cell r="N98">
            <v>300</v>
          </cell>
          <cell r="O98">
            <v>249</v>
          </cell>
          <cell r="P98">
            <v>202</v>
          </cell>
          <cell r="Q98">
            <v>131</v>
          </cell>
          <cell r="R98">
            <v>166</v>
          </cell>
          <cell r="S98">
            <v>417</v>
          </cell>
          <cell r="T98">
            <v>2925</v>
          </cell>
        </row>
        <row r="99">
          <cell r="G99" t="str">
            <v>105315-CES. RURAL C. DE TAMAYA</v>
          </cell>
          <cell r="H99">
            <v>23</v>
          </cell>
          <cell r="I99">
            <v>5</v>
          </cell>
          <cell r="J99">
            <v>61</v>
          </cell>
          <cell r="K99">
            <v>2</v>
          </cell>
          <cell r="L99">
            <v>18</v>
          </cell>
          <cell r="M99">
            <v>6</v>
          </cell>
          <cell r="N99">
            <v>16</v>
          </cell>
          <cell r="O99">
            <v>26</v>
          </cell>
          <cell r="P99">
            <v>2</v>
          </cell>
          <cell r="Q99">
            <v>0</v>
          </cell>
          <cell r="R99">
            <v>12</v>
          </cell>
          <cell r="S99">
            <v>22</v>
          </cell>
          <cell r="T99">
            <v>193</v>
          </cell>
        </row>
        <row r="100">
          <cell r="G100" t="str">
            <v>105317-CES. JORGE JORDAN D.</v>
          </cell>
          <cell r="H100">
            <v>123</v>
          </cell>
          <cell r="I100">
            <v>65</v>
          </cell>
          <cell r="J100">
            <v>130</v>
          </cell>
          <cell r="K100">
            <v>74</v>
          </cell>
          <cell r="L100">
            <v>81</v>
          </cell>
          <cell r="M100">
            <v>75</v>
          </cell>
          <cell r="N100">
            <v>87</v>
          </cell>
          <cell r="O100">
            <v>67</v>
          </cell>
          <cell r="P100">
            <v>100</v>
          </cell>
          <cell r="Q100">
            <v>3</v>
          </cell>
          <cell r="R100">
            <v>1</v>
          </cell>
          <cell r="S100">
            <v>7</v>
          </cell>
          <cell r="T100">
            <v>813</v>
          </cell>
        </row>
        <row r="101">
          <cell r="G101" t="str">
            <v>105322-CES. MARCOS MACUADA</v>
          </cell>
          <cell r="H101">
            <v>21</v>
          </cell>
          <cell r="I101">
            <v>47</v>
          </cell>
          <cell r="J101">
            <v>30</v>
          </cell>
          <cell r="K101">
            <v>45</v>
          </cell>
          <cell r="L101">
            <v>66</v>
          </cell>
          <cell r="M101">
            <v>167</v>
          </cell>
          <cell r="N101">
            <v>117</v>
          </cell>
          <cell r="O101">
            <v>53</v>
          </cell>
          <cell r="P101">
            <v>43</v>
          </cell>
          <cell r="Q101">
            <v>73</v>
          </cell>
          <cell r="R101">
            <v>82</v>
          </cell>
          <cell r="S101">
            <v>259</v>
          </cell>
          <cell r="T101">
            <v>1003</v>
          </cell>
        </row>
        <row r="102">
          <cell r="G102" t="str">
            <v>105324-CES. SOTAQUI</v>
          </cell>
          <cell r="H102">
            <v>16</v>
          </cell>
          <cell r="I102">
            <v>16</v>
          </cell>
          <cell r="J102">
            <v>17</v>
          </cell>
          <cell r="K102">
            <v>14</v>
          </cell>
          <cell r="L102">
            <v>36</v>
          </cell>
          <cell r="M102">
            <v>3</v>
          </cell>
          <cell r="N102">
            <v>2</v>
          </cell>
          <cell r="O102">
            <v>7</v>
          </cell>
          <cell r="P102">
            <v>2</v>
          </cell>
          <cell r="Q102">
            <v>3</v>
          </cell>
          <cell r="R102">
            <v>38</v>
          </cell>
          <cell r="S102">
            <v>26</v>
          </cell>
          <cell r="T102">
            <v>180</v>
          </cell>
        </row>
        <row r="103">
          <cell r="G103" t="str">
            <v>105415-P.S.R. BARRAZA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</row>
        <row r="104">
          <cell r="G104" t="str">
            <v xml:space="preserve">105416-P.S.R. CAMARICO                  </v>
          </cell>
          <cell r="I104">
            <v>1</v>
          </cell>
          <cell r="J104">
            <v>10</v>
          </cell>
          <cell r="K104">
            <v>1</v>
          </cell>
          <cell r="L104">
            <v>5</v>
          </cell>
          <cell r="M104">
            <v>8</v>
          </cell>
          <cell r="N104">
            <v>5</v>
          </cell>
          <cell r="O104">
            <v>41</v>
          </cell>
          <cell r="P104">
            <v>2</v>
          </cell>
          <cell r="Q104">
            <v>1</v>
          </cell>
          <cell r="S104">
            <v>0</v>
          </cell>
          <cell r="T104">
            <v>74</v>
          </cell>
        </row>
        <row r="105">
          <cell r="G105" t="str">
            <v>105417-P.S.R. ALCONES BAJOS</v>
          </cell>
          <cell r="I105">
            <v>5</v>
          </cell>
          <cell r="J105">
            <v>0</v>
          </cell>
          <cell r="K105">
            <v>0</v>
          </cell>
          <cell r="L105">
            <v>2</v>
          </cell>
          <cell r="M105">
            <v>1</v>
          </cell>
          <cell r="N105">
            <v>1</v>
          </cell>
          <cell r="O105">
            <v>0</v>
          </cell>
          <cell r="P105">
            <v>0</v>
          </cell>
          <cell r="S105">
            <v>20</v>
          </cell>
          <cell r="T105">
            <v>29</v>
          </cell>
        </row>
        <row r="106">
          <cell r="G106" t="str">
            <v>105419-P.S.R. LAS SOSSAS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1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1</v>
          </cell>
          <cell r="S106">
            <v>0</v>
          </cell>
          <cell r="T106">
            <v>2</v>
          </cell>
        </row>
        <row r="107">
          <cell r="G107" t="str">
            <v>105420-P.S.R. LIMARI</v>
          </cell>
          <cell r="I107">
            <v>0</v>
          </cell>
          <cell r="J107">
            <v>4</v>
          </cell>
          <cell r="K107">
            <v>7</v>
          </cell>
          <cell r="L107">
            <v>9</v>
          </cell>
          <cell r="M107">
            <v>6</v>
          </cell>
          <cell r="N107">
            <v>20</v>
          </cell>
          <cell r="O107">
            <v>2</v>
          </cell>
          <cell r="P107">
            <v>11</v>
          </cell>
          <cell r="Q107">
            <v>6</v>
          </cell>
          <cell r="R107">
            <v>3</v>
          </cell>
          <cell r="S107">
            <v>4</v>
          </cell>
          <cell r="T107">
            <v>72</v>
          </cell>
        </row>
        <row r="108">
          <cell r="G108" t="str">
            <v>105422-P.S.R. HORNILLOS</v>
          </cell>
          <cell r="J108">
            <v>2</v>
          </cell>
          <cell r="K108">
            <v>0</v>
          </cell>
          <cell r="L108">
            <v>1</v>
          </cell>
          <cell r="M108">
            <v>4</v>
          </cell>
          <cell r="O108">
            <v>0</v>
          </cell>
          <cell r="P108">
            <v>0</v>
          </cell>
          <cell r="Q108">
            <v>0</v>
          </cell>
          <cell r="S108">
            <v>1</v>
          </cell>
          <cell r="T108">
            <v>8</v>
          </cell>
        </row>
        <row r="109">
          <cell r="G109" t="str">
            <v>105437-P.S.R. CHALINGA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2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3</v>
          </cell>
        </row>
        <row r="110">
          <cell r="G110" t="str">
            <v>105439-P.S.R. CERRO BLANCO</v>
          </cell>
          <cell r="H110">
            <v>2</v>
          </cell>
          <cell r="I110">
            <v>4</v>
          </cell>
          <cell r="J110">
            <v>2</v>
          </cell>
          <cell r="K110">
            <v>2</v>
          </cell>
          <cell r="L110">
            <v>3</v>
          </cell>
          <cell r="M110">
            <v>5</v>
          </cell>
          <cell r="N110">
            <v>4</v>
          </cell>
          <cell r="O110">
            <v>0</v>
          </cell>
          <cell r="P110">
            <v>1</v>
          </cell>
          <cell r="Q110">
            <v>0</v>
          </cell>
          <cell r="S110">
            <v>0</v>
          </cell>
          <cell r="T110">
            <v>23</v>
          </cell>
        </row>
        <row r="111">
          <cell r="G111" t="str">
            <v>105507-P.S.R. HUAMALATA</v>
          </cell>
          <cell r="H111">
            <v>6</v>
          </cell>
          <cell r="I111">
            <v>6</v>
          </cell>
          <cell r="J111">
            <v>3</v>
          </cell>
          <cell r="K111">
            <v>4</v>
          </cell>
          <cell r="L111">
            <v>5</v>
          </cell>
          <cell r="M111">
            <v>8</v>
          </cell>
          <cell r="N111">
            <v>1</v>
          </cell>
          <cell r="O111">
            <v>4</v>
          </cell>
          <cell r="P111">
            <v>8</v>
          </cell>
          <cell r="Q111">
            <v>0</v>
          </cell>
          <cell r="R111">
            <v>10</v>
          </cell>
          <cell r="S111">
            <v>8</v>
          </cell>
          <cell r="T111">
            <v>63</v>
          </cell>
        </row>
        <row r="112">
          <cell r="G112" t="str">
            <v>105510-P.S.R. RECOLETA</v>
          </cell>
          <cell r="H112">
            <v>0</v>
          </cell>
          <cell r="I112">
            <v>2</v>
          </cell>
          <cell r="J112">
            <v>2</v>
          </cell>
          <cell r="K112">
            <v>1</v>
          </cell>
          <cell r="L112">
            <v>3</v>
          </cell>
          <cell r="M112">
            <v>35</v>
          </cell>
          <cell r="N112">
            <v>12</v>
          </cell>
          <cell r="O112">
            <v>0</v>
          </cell>
          <cell r="P112">
            <v>14</v>
          </cell>
          <cell r="Q112">
            <v>0</v>
          </cell>
          <cell r="R112">
            <v>2</v>
          </cell>
          <cell r="S112">
            <v>0</v>
          </cell>
          <cell r="T112">
            <v>71</v>
          </cell>
        </row>
        <row r="113">
          <cell r="G113" t="str">
            <v>105722-CECOF SAN JOSE DE LA DEHESA</v>
          </cell>
          <cell r="H113">
            <v>5</v>
          </cell>
          <cell r="I113">
            <v>22</v>
          </cell>
          <cell r="J113">
            <v>21</v>
          </cell>
          <cell r="K113">
            <v>12</v>
          </cell>
          <cell r="L113">
            <v>14</v>
          </cell>
          <cell r="M113">
            <v>40</v>
          </cell>
          <cell r="N113">
            <v>14</v>
          </cell>
          <cell r="O113">
            <v>22</v>
          </cell>
          <cell r="P113">
            <v>6</v>
          </cell>
          <cell r="Q113">
            <v>34</v>
          </cell>
          <cell r="R113">
            <v>7</v>
          </cell>
          <cell r="S113">
            <v>57</v>
          </cell>
          <cell r="T113">
            <v>254</v>
          </cell>
        </row>
        <row r="114">
          <cell r="G114" t="str">
            <v>105723-CECOF LIMARI</v>
          </cell>
          <cell r="H114">
            <v>3</v>
          </cell>
          <cell r="I114">
            <v>6</v>
          </cell>
          <cell r="J114">
            <v>22</v>
          </cell>
          <cell r="K114">
            <v>2</v>
          </cell>
          <cell r="L114">
            <v>0</v>
          </cell>
          <cell r="M114">
            <v>9</v>
          </cell>
          <cell r="N114">
            <v>21</v>
          </cell>
          <cell r="O114">
            <v>27</v>
          </cell>
          <cell r="P114">
            <v>13</v>
          </cell>
          <cell r="Q114">
            <v>10</v>
          </cell>
          <cell r="R114">
            <v>10</v>
          </cell>
          <cell r="S114">
            <v>13</v>
          </cell>
          <cell r="T114">
            <v>136</v>
          </cell>
        </row>
        <row r="115">
          <cell r="G115" t="str">
            <v>200258-CECOF LOS COPIHUES</v>
          </cell>
          <cell r="Q115">
            <v>1</v>
          </cell>
          <cell r="R115">
            <v>0</v>
          </cell>
          <cell r="S115">
            <v>0</v>
          </cell>
          <cell r="T115">
            <v>1</v>
          </cell>
        </row>
        <row r="116">
          <cell r="G116" t="str">
            <v>04302-COMBARBALÁ</v>
          </cell>
          <cell r="H116">
            <v>5</v>
          </cell>
          <cell r="I116">
            <v>13</v>
          </cell>
          <cell r="J116">
            <v>17</v>
          </cell>
          <cell r="K116">
            <v>20</v>
          </cell>
          <cell r="L116">
            <v>34</v>
          </cell>
          <cell r="M116">
            <v>52</v>
          </cell>
          <cell r="N116">
            <v>25</v>
          </cell>
          <cell r="O116">
            <v>18</v>
          </cell>
          <cell r="P116">
            <v>22</v>
          </cell>
          <cell r="Q116">
            <v>33</v>
          </cell>
          <cell r="R116">
            <v>11</v>
          </cell>
          <cell r="S116">
            <v>40</v>
          </cell>
          <cell r="T116">
            <v>290</v>
          </cell>
        </row>
        <row r="117">
          <cell r="G117" t="str">
            <v>105105-HOSPITAL COMBARBALA</v>
          </cell>
          <cell r="H117">
            <v>4</v>
          </cell>
          <cell r="I117">
            <v>7</v>
          </cell>
          <cell r="J117">
            <v>11</v>
          </cell>
          <cell r="K117">
            <v>7</v>
          </cell>
          <cell r="L117">
            <v>6</v>
          </cell>
          <cell r="M117">
            <v>5</v>
          </cell>
          <cell r="N117">
            <v>9</v>
          </cell>
          <cell r="O117">
            <v>5</v>
          </cell>
          <cell r="P117">
            <v>5</v>
          </cell>
          <cell r="Q117">
            <v>9</v>
          </cell>
          <cell r="R117">
            <v>3</v>
          </cell>
          <cell r="S117">
            <v>30</v>
          </cell>
          <cell r="T117">
            <v>101</v>
          </cell>
        </row>
        <row r="118">
          <cell r="G118" t="str">
            <v>105433-P.S.R. SAN LORENZO</v>
          </cell>
          <cell r="I118">
            <v>0</v>
          </cell>
          <cell r="J118">
            <v>0</v>
          </cell>
          <cell r="L118">
            <v>0</v>
          </cell>
          <cell r="M118">
            <v>2</v>
          </cell>
          <cell r="N118">
            <v>0</v>
          </cell>
          <cell r="O118">
            <v>1</v>
          </cell>
          <cell r="P118">
            <v>0</v>
          </cell>
          <cell r="Q118">
            <v>2</v>
          </cell>
          <cell r="R118">
            <v>0</v>
          </cell>
          <cell r="S118">
            <v>5</v>
          </cell>
          <cell r="T118">
            <v>10</v>
          </cell>
        </row>
        <row r="119">
          <cell r="G119" t="str">
            <v>105434-P.S.R. SAN MARCOS</v>
          </cell>
          <cell r="H119">
            <v>0</v>
          </cell>
          <cell r="I119">
            <v>0</v>
          </cell>
          <cell r="J119">
            <v>1</v>
          </cell>
          <cell r="K119">
            <v>5</v>
          </cell>
          <cell r="L119">
            <v>8</v>
          </cell>
          <cell r="M119">
            <v>18</v>
          </cell>
          <cell r="N119">
            <v>5</v>
          </cell>
          <cell r="O119">
            <v>4</v>
          </cell>
          <cell r="P119">
            <v>2</v>
          </cell>
          <cell r="Q119">
            <v>1</v>
          </cell>
          <cell r="R119">
            <v>2</v>
          </cell>
          <cell r="S119">
            <v>0</v>
          </cell>
          <cell r="T119">
            <v>46</v>
          </cell>
        </row>
        <row r="120">
          <cell r="G120" t="str">
            <v>105441-P.S.R. MANQUEHUA</v>
          </cell>
          <cell r="H120">
            <v>1</v>
          </cell>
          <cell r="I120">
            <v>1</v>
          </cell>
          <cell r="J120">
            <v>0</v>
          </cell>
          <cell r="K120">
            <v>0</v>
          </cell>
          <cell r="L120">
            <v>1</v>
          </cell>
          <cell r="M120">
            <v>10</v>
          </cell>
          <cell r="N120">
            <v>0</v>
          </cell>
          <cell r="O120">
            <v>3</v>
          </cell>
          <cell r="P120">
            <v>1</v>
          </cell>
          <cell r="Q120">
            <v>4</v>
          </cell>
          <cell r="R120">
            <v>1</v>
          </cell>
          <cell r="S120">
            <v>0</v>
          </cell>
          <cell r="T120">
            <v>22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1</v>
          </cell>
          <cell r="N121">
            <v>1</v>
          </cell>
          <cell r="O121">
            <v>1</v>
          </cell>
          <cell r="P121">
            <v>0</v>
          </cell>
          <cell r="Q121">
            <v>0</v>
          </cell>
          <cell r="R121">
            <v>1</v>
          </cell>
          <cell r="S121">
            <v>0</v>
          </cell>
          <cell r="T121">
            <v>4</v>
          </cell>
        </row>
        <row r="122">
          <cell r="G122" t="str">
            <v>105460-P.S.R. COGOTI 18</v>
          </cell>
          <cell r="H122">
            <v>0</v>
          </cell>
          <cell r="I122">
            <v>0</v>
          </cell>
          <cell r="J122">
            <v>0</v>
          </cell>
          <cell r="K122">
            <v>1</v>
          </cell>
          <cell r="L122">
            <v>8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10</v>
          </cell>
        </row>
        <row r="123">
          <cell r="G123" t="str">
            <v>105461-P.S.R. EL HUACHO</v>
          </cell>
          <cell r="H123">
            <v>0</v>
          </cell>
          <cell r="I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Q123">
            <v>1</v>
          </cell>
          <cell r="S123">
            <v>0</v>
          </cell>
          <cell r="T123">
            <v>1</v>
          </cell>
        </row>
        <row r="124">
          <cell r="G124" t="str">
            <v>105462-P.S.R. EL SAUCE</v>
          </cell>
          <cell r="H124">
            <v>0</v>
          </cell>
          <cell r="I124">
            <v>0</v>
          </cell>
          <cell r="J124">
            <v>0</v>
          </cell>
          <cell r="K124">
            <v>4</v>
          </cell>
          <cell r="L124">
            <v>2</v>
          </cell>
          <cell r="M124">
            <v>1</v>
          </cell>
          <cell r="N124">
            <v>1</v>
          </cell>
          <cell r="O124">
            <v>1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9</v>
          </cell>
        </row>
        <row r="125">
          <cell r="G125" t="str">
            <v>105463-P.S.R. QUILITAPIA</v>
          </cell>
          <cell r="H125">
            <v>0</v>
          </cell>
          <cell r="I125">
            <v>3</v>
          </cell>
          <cell r="J125">
            <v>1</v>
          </cell>
          <cell r="K125">
            <v>0</v>
          </cell>
          <cell r="L125">
            <v>0</v>
          </cell>
          <cell r="M125">
            <v>4</v>
          </cell>
          <cell r="N125">
            <v>1</v>
          </cell>
          <cell r="O125">
            <v>2</v>
          </cell>
          <cell r="P125">
            <v>9</v>
          </cell>
          <cell r="Q125">
            <v>3</v>
          </cell>
          <cell r="R125">
            <v>0</v>
          </cell>
          <cell r="S125">
            <v>0</v>
          </cell>
          <cell r="T125">
            <v>23</v>
          </cell>
        </row>
        <row r="126">
          <cell r="G126" t="str">
            <v>105464-P.S.R. LA LIGUA</v>
          </cell>
          <cell r="H126">
            <v>0</v>
          </cell>
          <cell r="I126">
            <v>1</v>
          </cell>
          <cell r="J126">
            <v>0</v>
          </cell>
          <cell r="K126">
            <v>1</v>
          </cell>
          <cell r="L126">
            <v>5</v>
          </cell>
          <cell r="M126">
            <v>4</v>
          </cell>
          <cell r="N126">
            <v>1</v>
          </cell>
          <cell r="O126">
            <v>0</v>
          </cell>
          <cell r="P126">
            <v>1</v>
          </cell>
          <cell r="Q126">
            <v>7</v>
          </cell>
          <cell r="R126">
            <v>0</v>
          </cell>
          <cell r="S126">
            <v>0</v>
          </cell>
          <cell r="T126">
            <v>20</v>
          </cell>
        </row>
        <row r="127">
          <cell r="G127" t="str">
            <v>105465-P.S.R. RAMADILLA</v>
          </cell>
          <cell r="H127">
            <v>0</v>
          </cell>
          <cell r="I127">
            <v>0</v>
          </cell>
          <cell r="J127">
            <v>0</v>
          </cell>
          <cell r="K127">
            <v>1</v>
          </cell>
          <cell r="L127">
            <v>0</v>
          </cell>
          <cell r="M127">
            <v>5</v>
          </cell>
          <cell r="N127">
            <v>2</v>
          </cell>
          <cell r="O127">
            <v>0</v>
          </cell>
          <cell r="P127">
            <v>1</v>
          </cell>
          <cell r="Q127">
            <v>2</v>
          </cell>
          <cell r="R127">
            <v>2</v>
          </cell>
          <cell r="S127">
            <v>0</v>
          </cell>
          <cell r="T127">
            <v>13</v>
          </cell>
        </row>
        <row r="128">
          <cell r="G128" t="str">
            <v>105466-P.S.R. VALLE HERMOSO</v>
          </cell>
          <cell r="H128">
            <v>0</v>
          </cell>
          <cell r="I128">
            <v>0</v>
          </cell>
          <cell r="K128">
            <v>1</v>
          </cell>
          <cell r="L128">
            <v>2</v>
          </cell>
          <cell r="N128">
            <v>3</v>
          </cell>
          <cell r="O128">
            <v>1</v>
          </cell>
          <cell r="P128">
            <v>0</v>
          </cell>
          <cell r="Q128">
            <v>0</v>
          </cell>
          <cell r="R128">
            <v>2</v>
          </cell>
          <cell r="S128">
            <v>1</v>
          </cell>
          <cell r="T128">
            <v>10</v>
          </cell>
        </row>
        <row r="129">
          <cell r="G129" t="str">
            <v>105490-P.S.R. EL DURAZNO</v>
          </cell>
          <cell r="H129">
            <v>0</v>
          </cell>
          <cell r="I129">
            <v>1</v>
          </cell>
          <cell r="J129">
            <v>4</v>
          </cell>
          <cell r="K129">
            <v>0</v>
          </cell>
          <cell r="L129">
            <v>2</v>
          </cell>
          <cell r="M129">
            <v>2</v>
          </cell>
          <cell r="N129">
            <v>1</v>
          </cell>
          <cell r="O129">
            <v>0</v>
          </cell>
          <cell r="P129">
            <v>3</v>
          </cell>
          <cell r="Q129">
            <v>4</v>
          </cell>
          <cell r="S129">
            <v>4</v>
          </cell>
          <cell r="T129">
            <v>21</v>
          </cell>
        </row>
        <row r="130">
          <cell r="G130" t="str">
            <v>04304-MONTE PATRIA</v>
          </cell>
          <cell r="H130">
            <v>15</v>
          </cell>
          <cell r="I130">
            <v>34</v>
          </cell>
          <cell r="J130">
            <v>55</v>
          </cell>
          <cell r="K130">
            <v>51</v>
          </cell>
          <cell r="L130">
            <v>72</v>
          </cell>
          <cell r="M130">
            <v>236</v>
          </cell>
          <cell r="N130">
            <v>30</v>
          </cell>
          <cell r="O130">
            <v>94</v>
          </cell>
          <cell r="P130">
            <v>82</v>
          </cell>
          <cell r="Q130">
            <v>90</v>
          </cell>
          <cell r="R130">
            <v>84</v>
          </cell>
          <cell r="S130">
            <v>137</v>
          </cell>
          <cell r="T130">
            <v>980</v>
          </cell>
        </row>
        <row r="131">
          <cell r="G131" t="str">
            <v>105307-CES. RURAL MONTE PATRIA</v>
          </cell>
          <cell r="H131">
            <v>0</v>
          </cell>
          <cell r="I131">
            <v>15</v>
          </cell>
          <cell r="J131">
            <v>8</v>
          </cell>
          <cell r="K131">
            <v>9</v>
          </cell>
          <cell r="L131">
            <v>20</v>
          </cell>
          <cell r="M131">
            <v>91</v>
          </cell>
          <cell r="N131">
            <v>9</v>
          </cell>
          <cell r="O131">
            <v>70</v>
          </cell>
          <cell r="P131">
            <v>44</v>
          </cell>
          <cell r="Q131">
            <v>7</v>
          </cell>
          <cell r="R131">
            <v>20</v>
          </cell>
          <cell r="S131">
            <v>26</v>
          </cell>
          <cell r="T131">
            <v>319</v>
          </cell>
        </row>
        <row r="132">
          <cell r="G132" t="str">
            <v>105311-CES. RURAL CHAÑARAL ALTO</v>
          </cell>
          <cell r="H132">
            <v>2</v>
          </cell>
          <cell r="I132">
            <v>0</v>
          </cell>
          <cell r="J132">
            <v>15</v>
          </cell>
          <cell r="K132">
            <v>0</v>
          </cell>
          <cell r="L132">
            <v>6</v>
          </cell>
          <cell r="M132">
            <v>59</v>
          </cell>
          <cell r="N132">
            <v>6</v>
          </cell>
          <cell r="O132">
            <v>3</v>
          </cell>
          <cell r="P132">
            <v>14</v>
          </cell>
          <cell r="Q132">
            <v>26</v>
          </cell>
          <cell r="R132">
            <v>27</v>
          </cell>
          <cell r="S132">
            <v>1</v>
          </cell>
          <cell r="T132">
            <v>159</v>
          </cell>
        </row>
        <row r="133">
          <cell r="G133" t="str">
            <v>105312-CES. RURAL CAREN</v>
          </cell>
          <cell r="H133">
            <v>0</v>
          </cell>
          <cell r="I133">
            <v>0</v>
          </cell>
          <cell r="J133">
            <v>0</v>
          </cell>
          <cell r="K133">
            <v>4</v>
          </cell>
          <cell r="L133">
            <v>13</v>
          </cell>
          <cell r="M133">
            <v>8</v>
          </cell>
          <cell r="N133">
            <v>1</v>
          </cell>
          <cell r="O133">
            <v>8</v>
          </cell>
          <cell r="P133">
            <v>10</v>
          </cell>
          <cell r="Q133">
            <v>3</v>
          </cell>
          <cell r="R133">
            <v>0</v>
          </cell>
          <cell r="S133">
            <v>31</v>
          </cell>
          <cell r="T133">
            <v>78</v>
          </cell>
        </row>
        <row r="134">
          <cell r="G134" t="str">
            <v>105318-CES. RURAL EL PALQUI</v>
          </cell>
          <cell r="H134">
            <v>8</v>
          </cell>
          <cell r="I134">
            <v>12</v>
          </cell>
          <cell r="J134">
            <v>25</v>
          </cell>
          <cell r="K134">
            <v>8</v>
          </cell>
          <cell r="L134">
            <v>13</v>
          </cell>
          <cell r="M134">
            <v>57</v>
          </cell>
          <cell r="N134">
            <v>6</v>
          </cell>
          <cell r="O134">
            <v>4</v>
          </cell>
          <cell r="P134">
            <v>6</v>
          </cell>
          <cell r="Q134">
            <v>30</v>
          </cell>
          <cell r="R134">
            <v>24</v>
          </cell>
          <cell r="S134">
            <v>59</v>
          </cell>
          <cell r="T134">
            <v>252</v>
          </cell>
        </row>
        <row r="135">
          <cell r="G135" t="str">
            <v>105425-P.S.R. CHILECITO</v>
          </cell>
          <cell r="H135">
            <v>3</v>
          </cell>
          <cell r="I135">
            <v>2</v>
          </cell>
          <cell r="J135">
            <v>0</v>
          </cell>
          <cell r="K135">
            <v>0</v>
          </cell>
          <cell r="L135">
            <v>0</v>
          </cell>
          <cell r="M135">
            <v>2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1</v>
          </cell>
          <cell r="T135">
            <v>8</v>
          </cell>
        </row>
        <row r="136">
          <cell r="G136" t="str">
            <v>105427-P.S.R. HACIENDA VALDIVIA</v>
          </cell>
          <cell r="H136">
            <v>0</v>
          </cell>
          <cell r="I136">
            <v>3</v>
          </cell>
          <cell r="J136">
            <v>2</v>
          </cell>
          <cell r="K136">
            <v>4</v>
          </cell>
          <cell r="L136">
            <v>4</v>
          </cell>
          <cell r="M136">
            <v>2</v>
          </cell>
          <cell r="N136">
            <v>0</v>
          </cell>
          <cell r="O136">
            <v>2</v>
          </cell>
          <cell r="P136">
            <v>1</v>
          </cell>
          <cell r="Q136">
            <v>6</v>
          </cell>
          <cell r="R136">
            <v>3</v>
          </cell>
          <cell r="S136">
            <v>2</v>
          </cell>
          <cell r="T136">
            <v>29</v>
          </cell>
        </row>
        <row r="137">
          <cell r="G137" t="str">
            <v>105428-P.S.R. HUATULAME</v>
          </cell>
          <cell r="I137">
            <v>0</v>
          </cell>
          <cell r="J137">
            <v>1</v>
          </cell>
          <cell r="K137">
            <v>1</v>
          </cell>
          <cell r="L137">
            <v>0</v>
          </cell>
          <cell r="M137">
            <v>0</v>
          </cell>
          <cell r="N137">
            <v>0</v>
          </cell>
          <cell r="P137">
            <v>0</v>
          </cell>
          <cell r="Q137">
            <v>0</v>
          </cell>
          <cell r="R137">
            <v>3</v>
          </cell>
          <cell r="T137">
            <v>5</v>
          </cell>
        </row>
        <row r="138">
          <cell r="G138" t="str">
            <v>105430-P.S.R. MIALQUI</v>
          </cell>
          <cell r="H138">
            <v>1</v>
          </cell>
          <cell r="I138">
            <v>0</v>
          </cell>
          <cell r="J138">
            <v>1</v>
          </cell>
          <cell r="L138">
            <v>3</v>
          </cell>
          <cell r="M138">
            <v>3</v>
          </cell>
          <cell r="N138">
            <v>3</v>
          </cell>
          <cell r="O138">
            <v>1</v>
          </cell>
          <cell r="P138">
            <v>0</v>
          </cell>
          <cell r="Q138">
            <v>1</v>
          </cell>
          <cell r="S138">
            <v>1</v>
          </cell>
          <cell r="T138">
            <v>14</v>
          </cell>
        </row>
        <row r="139">
          <cell r="G139" t="str">
            <v>105431-P.S.R. PEDREGAL</v>
          </cell>
          <cell r="H139">
            <v>0</v>
          </cell>
          <cell r="I139">
            <v>1</v>
          </cell>
          <cell r="J139">
            <v>1</v>
          </cell>
          <cell r="K139">
            <v>7</v>
          </cell>
          <cell r="L139">
            <v>3</v>
          </cell>
          <cell r="M139">
            <v>5</v>
          </cell>
          <cell r="N139">
            <v>2</v>
          </cell>
          <cell r="O139">
            <v>4</v>
          </cell>
          <cell r="P139">
            <v>1</v>
          </cell>
          <cell r="Q139">
            <v>3</v>
          </cell>
          <cell r="R139">
            <v>4</v>
          </cell>
          <cell r="S139">
            <v>10</v>
          </cell>
          <cell r="T139">
            <v>41</v>
          </cell>
        </row>
        <row r="140">
          <cell r="G140" t="str">
            <v>105432-P.S.R. RAPEL</v>
          </cell>
          <cell r="H140">
            <v>1</v>
          </cell>
          <cell r="I140">
            <v>0</v>
          </cell>
          <cell r="J140">
            <v>0</v>
          </cell>
          <cell r="K140">
            <v>16</v>
          </cell>
          <cell r="L140">
            <v>3</v>
          </cell>
          <cell r="M140">
            <v>8</v>
          </cell>
          <cell r="N140">
            <v>3</v>
          </cell>
          <cell r="O140">
            <v>0</v>
          </cell>
          <cell r="P140">
            <v>1</v>
          </cell>
          <cell r="Q140">
            <v>1</v>
          </cell>
          <cell r="R140">
            <v>2</v>
          </cell>
          <cell r="S140">
            <v>4</v>
          </cell>
          <cell r="T140">
            <v>39</v>
          </cell>
        </row>
        <row r="141">
          <cell r="G141" t="str">
            <v>105435-P.S.R. TULAHUEN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3</v>
          </cell>
          <cell r="Q141">
            <v>12</v>
          </cell>
          <cell r="R141">
            <v>0</v>
          </cell>
          <cell r="S141">
            <v>1</v>
          </cell>
          <cell r="T141">
            <v>16</v>
          </cell>
        </row>
        <row r="142">
          <cell r="G142" t="str">
            <v>105436-P.S.R. EL MAITEN</v>
          </cell>
          <cell r="H142">
            <v>0</v>
          </cell>
          <cell r="I142">
            <v>1</v>
          </cell>
          <cell r="J142">
            <v>2</v>
          </cell>
          <cell r="K142">
            <v>2</v>
          </cell>
          <cell r="L142">
            <v>2</v>
          </cell>
          <cell r="M142">
            <v>1</v>
          </cell>
          <cell r="N142">
            <v>0</v>
          </cell>
          <cell r="O142">
            <v>2</v>
          </cell>
          <cell r="P142">
            <v>2</v>
          </cell>
          <cell r="Q142">
            <v>1</v>
          </cell>
          <cell r="R142">
            <v>1</v>
          </cell>
          <cell r="S142">
            <v>1</v>
          </cell>
          <cell r="T142">
            <v>15</v>
          </cell>
        </row>
        <row r="143">
          <cell r="G143" t="str">
            <v>105489-P.S.R. RAMADAS DE TULAHUEN</v>
          </cell>
          <cell r="K143">
            <v>0</v>
          </cell>
          <cell r="L143">
            <v>5</v>
          </cell>
          <cell r="T143">
            <v>5</v>
          </cell>
        </row>
        <row r="144">
          <cell r="G144" t="str">
            <v>04304-PUNITAQUI</v>
          </cell>
          <cell r="H144">
            <v>0</v>
          </cell>
          <cell r="I144">
            <v>0</v>
          </cell>
          <cell r="J144">
            <v>44</v>
          </cell>
          <cell r="K144">
            <v>0</v>
          </cell>
          <cell r="L144">
            <v>0</v>
          </cell>
          <cell r="M144">
            <v>78</v>
          </cell>
          <cell r="N144">
            <v>0</v>
          </cell>
          <cell r="O144">
            <v>117</v>
          </cell>
          <cell r="P144">
            <v>5</v>
          </cell>
          <cell r="Q144">
            <v>1</v>
          </cell>
          <cell r="R144">
            <v>0</v>
          </cell>
          <cell r="S144">
            <v>0</v>
          </cell>
          <cell r="T144">
            <v>245</v>
          </cell>
        </row>
        <row r="145">
          <cell r="G145" t="str">
            <v>105308-CES. RURAL PUNITAQUI</v>
          </cell>
          <cell r="H145">
            <v>0</v>
          </cell>
          <cell r="I145">
            <v>0</v>
          </cell>
          <cell r="J145">
            <v>44</v>
          </cell>
          <cell r="K145">
            <v>0</v>
          </cell>
          <cell r="L145">
            <v>0</v>
          </cell>
          <cell r="M145">
            <v>78</v>
          </cell>
          <cell r="N145">
            <v>0</v>
          </cell>
          <cell r="O145">
            <v>117</v>
          </cell>
          <cell r="P145">
            <v>5</v>
          </cell>
          <cell r="Q145">
            <v>1</v>
          </cell>
          <cell r="R145">
            <v>0</v>
          </cell>
          <cell r="S145">
            <v>0</v>
          </cell>
          <cell r="T145">
            <v>245</v>
          </cell>
        </row>
        <row r="146">
          <cell r="G146" t="str">
            <v>105440-P.S.R. DIVISADERO</v>
          </cell>
          <cell r="H146">
            <v>0</v>
          </cell>
          <cell r="I146">
            <v>0</v>
          </cell>
          <cell r="J146">
            <v>0</v>
          </cell>
          <cell r="L146">
            <v>0</v>
          </cell>
          <cell r="M146">
            <v>0</v>
          </cell>
          <cell r="O146">
            <v>0</v>
          </cell>
          <cell r="P146">
            <v>0</v>
          </cell>
          <cell r="S146">
            <v>0</v>
          </cell>
          <cell r="T146">
            <v>0</v>
          </cell>
        </row>
        <row r="147">
          <cell r="G147" t="str">
            <v>105442-P.S.R. SAN PEDRO DE QUILES</v>
          </cell>
          <cell r="M147">
            <v>0</v>
          </cell>
          <cell r="T147">
            <v>0</v>
          </cell>
        </row>
        <row r="148">
          <cell r="G148" t="str">
            <v xml:space="preserve">105508-P.S.R. EL PARRAL DE QUILES  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P148">
            <v>0</v>
          </cell>
          <cell r="S148">
            <v>0</v>
          </cell>
          <cell r="T148">
            <v>0</v>
          </cell>
        </row>
        <row r="149">
          <cell r="G149" t="str">
            <v>04305-RIO HURTADO</v>
          </cell>
          <cell r="H149">
            <v>5</v>
          </cell>
          <cell r="I149">
            <v>3</v>
          </cell>
          <cell r="J149">
            <v>12</v>
          </cell>
          <cell r="K149">
            <v>11</v>
          </cell>
          <cell r="L149">
            <v>7</v>
          </cell>
          <cell r="M149">
            <v>13</v>
          </cell>
          <cell r="N149">
            <v>25</v>
          </cell>
          <cell r="O149">
            <v>11</v>
          </cell>
          <cell r="P149">
            <v>8</v>
          </cell>
          <cell r="Q149">
            <v>17</v>
          </cell>
          <cell r="R149">
            <v>11</v>
          </cell>
          <cell r="S149">
            <v>8</v>
          </cell>
          <cell r="T149">
            <v>131</v>
          </cell>
        </row>
        <row r="150">
          <cell r="G150" t="str">
            <v>105310-CES. RURAL PICHASCA</v>
          </cell>
          <cell r="H150">
            <v>1</v>
          </cell>
          <cell r="J150">
            <v>2</v>
          </cell>
          <cell r="K150">
            <v>4</v>
          </cell>
          <cell r="L150">
            <v>0</v>
          </cell>
          <cell r="M150">
            <v>7</v>
          </cell>
          <cell r="N150">
            <v>11</v>
          </cell>
          <cell r="O150">
            <v>4</v>
          </cell>
          <cell r="P150">
            <v>1</v>
          </cell>
          <cell r="Q150">
            <v>3</v>
          </cell>
          <cell r="R150">
            <v>3</v>
          </cell>
          <cell r="S150">
            <v>3</v>
          </cell>
          <cell r="T150">
            <v>39</v>
          </cell>
        </row>
        <row r="151">
          <cell r="G151" t="str">
            <v>105409-P.S.R. EL CHAÑAR</v>
          </cell>
          <cell r="H151">
            <v>2</v>
          </cell>
          <cell r="I151">
            <v>0</v>
          </cell>
          <cell r="K151">
            <v>2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0</v>
          </cell>
          <cell r="Q151">
            <v>0</v>
          </cell>
          <cell r="R151">
            <v>0</v>
          </cell>
          <cell r="S151">
            <v>1</v>
          </cell>
          <cell r="T151">
            <v>6</v>
          </cell>
        </row>
        <row r="152">
          <cell r="G152" t="str">
            <v>105410-P.S.R. HURTADO</v>
          </cell>
          <cell r="H152">
            <v>2</v>
          </cell>
          <cell r="I152">
            <v>0</v>
          </cell>
          <cell r="J152">
            <v>5</v>
          </cell>
          <cell r="K152">
            <v>1</v>
          </cell>
          <cell r="L152">
            <v>1</v>
          </cell>
          <cell r="M152">
            <v>2</v>
          </cell>
          <cell r="N152">
            <v>1</v>
          </cell>
          <cell r="O152">
            <v>3</v>
          </cell>
          <cell r="P152">
            <v>3</v>
          </cell>
          <cell r="Q152">
            <v>0</v>
          </cell>
          <cell r="R152">
            <v>1</v>
          </cell>
          <cell r="T152">
            <v>19</v>
          </cell>
        </row>
        <row r="153">
          <cell r="G153" t="str">
            <v>105411-P.S.R. LAS BREAS</v>
          </cell>
          <cell r="H153">
            <v>0</v>
          </cell>
          <cell r="I153">
            <v>0</v>
          </cell>
          <cell r="J153">
            <v>3</v>
          </cell>
          <cell r="L153">
            <v>0</v>
          </cell>
          <cell r="M153">
            <v>0</v>
          </cell>
          <cell r="N153">
            <v>3</v>
          </cell>
          <cell r="P153">
            <v>1</v>
          </cell>
          <cell r="R153">
            <v>0</v>
          </cell>
          <cell r="S153">
            <v>3</v>
          </cell>
          <cell r="T153">
            <v>10</v>
          </cell>
        </row>
        <row r="154">
          <cell r="G154" t="str">
            <v>105413-P.S.R. SAMO ALTO</v>
          </cell>
          <cell r="J154">
            <v>1</v>
          </cell>
          <cell r="K154">
            <v>4</v>
          </cell>
          <cell r="L154">
            <v>3</v>
          </cell>
          <cell r="M154">
            <v>4</v>
          </cell>
          <cell r="N154">
            <v>0</v>
          </cell>
          <cell r="O154">
            <v>1</v>
          </cell>
          <cell r="P154">
            <v>3</v>
          </cell>
          <cell r="Q154">
            <v>2</v>
          </cell>
          <cell r="R154">
            <v>1</v>
          </cell>
          <cell r="S154">
            <v>1</v>
          </cell>
          <cell r="T154">
            <v>20</v>
          </cell>
        </row>
        <row r="155">
          <cell r="G155" t="str">
            <v>105414-P.S.R. SERON</v>
          </cell>
          <cell r="H155">
            <v>0</v>
          </cell>
          <cell r="I155">
            <v>3</v>
          </cell>
          <cell r="J155">
            <v>1</v>
          </cell>
          <cell r="K155">
            <v>0</v>
          </cell>
          <cell r="L155">
            <v>1</v>
          </cell>
          <cell r="N155">
            <v>0</v>
          </cell>
          <cell r="O155">
            <v>2</v>
          </cell>
          <cell r="P155">
            <v>0</v>
          </cell>
          <cell r="Q155">
            <v>12</v>
          </cell>
          <cell r="R155">
            <v>6</v>
          </cell>
          <cell r="T155">
            <v>25</v>
          </cell>
        </row>
        <row r="156">
          <cell r="G156" t="str">
            <v>105503-P.S.R. TABAQUEROS</v>
          </cell>
          <cell r="H156">
            <v>0</v>
          </cell>
          <cell r="L156">
            <v>2</v>
          </cell>
          <cell r="M156">
            <v>0</v>
          </cell>
          <cell r="N156">
            <v>10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12</v>
          </cell>
        </row>
        <row r="157">
          <cell r="G157" t="str">
            <v>Total general</v>
          </cell>
          <cell r="H157">
            <v>812</v>
          </cell>
          <cell r="I157">
            <v>1079</v>
          </cell>
          <cell r="J157">
            <v>2052</v>
          </cell>
          <cell r="K157">
            <v>1957</v>
          </cell>
          <cell r="L157">
            <v>1709</v>
          </cell>
          <cell r="M157">
            <v>1753</v>
          </cell>
          <cell r="N157">
            <v>1361</v>
          </cell>
          <cell r="O157">
            <v>1574</v>
          </cell>
          <cell r="P157">
            <v>1470</v>
          </cell>
          <cell r="Q157">
            <v>1280</v>
          </cell>
          <cell r="R157">
            <v>1104</v>
          </cell>
          <cell r="S157">
            <v>1542</v>
          </cell>
          <cell r="T157">
            <v>17693</v>
          </cell>
        </row>
      </sheetData>
      <sheetData sheetId="1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12</v>
          </cell>
          <cell r="I3" t="str">
            <v>Total general</v>
          </cell>
        </row>
        <row r="4">
          <cell r="G4" t="str">
            <v>04101-LA SERENA</v>
          </cell>
          <cell r="H4">
            <v>436</v>
          </cell>
          <cell r="I4">
            <v>436</v>
          </cell>
        </row>
        <row r="5">
          <cell r="G5" t="str">
            <v>105300-CES. CARDENAL CARO</v>
          </cell>
          <cell r="H5">
            <v>63</v>
          </cell>
          <cell r="I5">
            <v>63</v>
          </cell>
        </row>
        <row r="6">
          <cell r="G6" t="str">
            <v>105301-CES. LAS COMPAÑIAS</v>
          </cell>
          <cell r="H6">
            <v>47</v>
          </cell>
          <cell r="I6">
            <v>47</v>
          </cell>
        </row>
        <row r="7">
          <cell r="G7" t="str">
            <v>105302-CES. PEDRO AGUIRRE C.</v>
          </cell>
          <cell r="H7">
            <v>68</v>
          </cell>
          <cell r="I7">
            <v>68</v>
          </cell>
        </row>
        <row r="8">
          <cell r="G8" t="str">
            <v>105313-CES. SCHAFFHAUSER</v>
          </cell>
          <cell r="H8">
            <v>66</v>
          </cell>
          <cell r="I8">
            <v>66</v>
          </cell>
        </row>
        <row r="9">
          <cell r="G9" t="str">
            <v>105319-CES. CARDENAL R.S.H.</v>
          </cell>
          <cell r="H9">
            <v>73</v>
          </cell>
          <cell r="I9">
            <v>73</v>
          </cell>
        </row>
        <row r="10">
          <cell r="G10" t="str">
            <v>105325-CESFAM JUAN PABLO II</v>
          </cell>
          <cell r="H10">
            <v>59</v>
          </cell>
          <cell r="I10">
            <v>59</v>
          </cell>
        </row>
        <row r="11">
          <cell r="G11" t="str">
            <v xml:space="preserve">105400-P.S.R. ALGARROBITO            </v>
          </cell>
          <cell r="H11">
            <v>17</v>
          </cell>
          <cell r="I11">
            <v>17</v>
          </cell>
        </row>
        <row r="12">
          <cell r="G12" t="str">
            <v>105401-P.S.R. LAS ROJAS</v>
          </cell>
          <cell r="H12">
            <v>5</v>
          </cell>
          <cell r="I12">
            <v>5</v>
          </cell>
        </row>
        <row r="13">
          <cell r="G13" t="str">
            <v>105402-P.S.R. EL ROMERO</v>
          </cell>
          <cell r="H13">
            <v>7</v>
          </cell>
          <cell r="I13">
            <v>7</v>
          </cell>
        </row>
        <row r="14">
          <cell r="G14" t="str">
            <v>105499-P.S.R. LAMBERT</v>
          </cell>
          <cell r="H14">
            <v>5</v>
          </cell>
          <cell r="I14">
            <v>5</v>
          </cell>
        </row>
        <row r="15">
          <cell r="G15" t="str">
            <v>105700-CECOF VILLA EL INDIO</v>
          </cell>
          <cell r="H15">
            <v>13</v>
          </cell>
          <cell r="I15">
            <v>13</v>
          </cell>
        </row>
        <row r="16">
          <cell r="G16" t="str">
            <v>105701-CECOF VILLA ALEMANIA</v>
          </cell>
          <cell r="H16">
            <v>5</v>
          </cell>
          <cell r="I16">
            <v>5</v>
          </cell>
        </row>
        <row r="17">
          <cell r="G17" t="str">
            <v>105702-CECOF VILLA LAMBERT</v>
          </cell>
          <cell r="H17">
            <v>8</v>
          </cell>
          <cell r="I17">
            <v>8</v>
          </cell>
        </row>
        <row r="18">
          <cell r="G18" t="str">
            <v>04102-COQUIMBO</v>
          </cell>
          <cell r="H18">
            <v>971</v>
          </cell>
          <cell r="I18">
            <v>971</v>
          </cell>
        </row>
        <row r="19">
          <cell r="G19" t="str">
            <v>105100-HOSPITAL COQUIMBO</v>
          </cell>
          <cell r="H19">
            <v>55</v>
          </cell>
          <cell r="I19">
            <v>55</v>
          </cell>
        </row>
        <row r="20">
          <cell r="G20" t="str">
            <v>105303-CES. SAN JUAN</v>
          </cell>
          <cell r="H20">
            <v>115</v>
          </cell>
          <cell r="I20">
            <v>115</v>
          </cell>
        </row>
        <row r="21">
          <cell r="G21" t="str">
            <v>105304-CES. SANTA CECILIA</v>
          </cell>
          <cell r="H21">
            <v>60</v>
          </cell>
          <cell r="I21">
            <v>60</v>
          </cell>
        </row>
        <row r="22">
          <cell r="G22" t="str">
            <v>105305-CES. TIERRAS BLANCAS</v>
          </cell>
          <cell r="H22">
            <v>614</v>
          </cell>
          <cell r="I22">
            <v>614</v>
          </cell>
        </row>
        <row r="23">
          <cell r="G23" t="str">
            <v>105321-CES. RURAL  TONGOY</v>
          </cell>
          <cell r="H23">
            <v>15</v>
          </cell>
          <cell r="I23">
            <v>15</v>
          </cell>
        </row>
        <row r="24">
          <cell r="G24" t="str">
            <v>105323-CES. DR. SERGIO AGUILAR</v>
          </cell>
          <cell r="H24">
            <v>59</v>
          </cell>
          <cell r="I24">
            <v>59</v>
          </cell>
        </row>
        <row r="25">
          <cell r="G25" t="str">
            <v xml:space="preserve">105404-P.S.R. EL TANGUE                         </v>
          </cell>
          <cell r="H25">
            <v>5</v>
          </cell>
          <cell r="I25">
            <v>5</v>
          </cell>
        </row>
        <row r="26">
          <cell r="G26" t="str">
            <v>105405-P.S.R. GUANAQUEROS</v>
          </cell>
          <cell r="H26">
            <v>9</v>
          </cell>
          <cell r="I26">
            <v>9</v>
          </cell>
        </row>
        <row r="27">
          <cell r="G27" t="str">
            <v>105406-P.S.R. PAN DE AZUCAR</v>
          </cell>
          <cell r="H27">
            <v>12</v>
          </cell>
          <cell r="I27">
            <v>12</v>
          </cell>
        </row>
        <row r="28">
          <cell r="G28" t="str">
            <v>105407-P.S.R. TAMBILLOS</v>
          </cell>
          <cell r="H28">
            <v>1</v>
          </cell>
          <cell r="I28">
            <v>1</v>
          </cell>
        </row>
        <row r="29">
          <cell r="G29" t="str">
            <v>105705-CECOF EL ALBA</v>
          </cell>
          <cell r="H29">
            <v>26</v>
          </cell>
          <cell r="I29">
            <v>26</v>
          </cell>
        </row>
        <row r="30">
          <cell r="G30" t="str">
            <v>04103-ANDACOLLO</v>
          </cell>
          <cell r="H30">
            <v>47</v>
          </cell>
          <cell r="I30">
            <v>47</v>
          </cell>
        </row>
        <row r="31">
          <cell r="G31" t="str">
            <v>105106-HOSPITAL ANDACOLLO</v>
          </cell>
          <cell r="H31">
            <v>47</v>
          </cell>
          <cell r="I31">
            <v>47</v>
          </cell>
        </row>
        <row r="32">
          <cell r="G32" t="str">
            <v>04104-LA HIGUERA</v>
          </cell>
          <cell r="H32">
            <v>21</v>
          </cell>
          <cell r="I32">
            <v>21</v>
          </cell>
        </row>
        <row r="33">
          <cell r="G33" t="str">
            <v>105314-CES. LA HIGUERA</v>
          </cell>
          <cell r="H33">
            <v>7</v>
          </cell>
          <cell r="I33">
            <v>7</v>
          </cell>
        </row>
        <row r="34">
          <cell r="G34" t="str">
            <v xml:space="preserve">105500-P.S.R. CALETA HORNOS        </v>
          </cell>
          <cell r="H34">
            <v>10</v>
          </cell>
          <cell r="I34">
            <v>10</v>
          </cell>
        </row>
        <row r="35">
          <cell r="G35" t="str">
            <v>105505-P.S.R. LOS CHOROS</v>
          </cell>
          <cell r="H35">
            <v>0</v>
          </cell>
          <cell r="I35">
            <v>0</v>
          </cell>
        </row>
        <row r="36">
          <cell r="G36" t="str">
            <v>105506-P.S.R. EL TRAPICHE</v>
          </cell>
          <cell r="H36">
            <v>4</v>
          </cell>
          <cell r="I36">
            <v>4</v>
          </cell>
        </row>
        <row r="37">
          <cell r="G37" t="str">
            <v>04105-PAIHUANO</v>
          </cell>
          <cell r="H37">
            <v>25</v>
          </cell>
          <cell r="I37">
            <v>25</v>
          </cell>
        </row>
        <row r="38">
          <cell r="G38" t="str">
            <v>105306-CES. PAIHUANO</v>
          </cell>
          <cell r="H38">
            <v>11</v>
          </cell>
          <cell r="I38">
            <v>11</v>
          </cell>
        </row>
        <row r="39">
          <cell r="G39" t="str">
            <v>105475-P.S.R. HORCON</v>
          </cell>
          <cell r="H39">
            <v>3</v>
          </cell>
          <cell r="I39">
            <v>3</v>
          </cell>
        </row>
        <row r="40">
          <cell r="G40" t="str">
            <v>105476-P.S.R. MONTE GRANDE</v>
          </cell>
          <cell r="H40">
            <v>4</v>
          </cell>
          <cell r="I40">
            <v>4</v>
          </cell>
        </row>
        <row r="41">
          <cell r="G41" t="str">
            <v>105477-P.S.R. PISCO ELQUI</v>
          </cell>
          <cell r="H41">
            <v>7</v>
          </cell>
          <cell r="I41">
            <v>7</v>
          </cell>
        </row>
        <row r="42">
          <cell r="G42" t="str">
            <v>04106-VICUÑA</v>
          </cell>
          <cell r="H42">
            <v>120</v>
          </cell>
          <cell r="I42">
            <v>120</v>
          </cell>
        </row>
        <row r="43">
          <cell r="G43" t="str">
            <v>105107-HOSPITAL VICUÑA</v>
          </cell>
          <cell r="H43">
            <v>62</v>
          </cell>
          <cell r="I43">
            <v>62</v>
          </cell>
        </row>
        <row r="44">
          <cell r="G44" t="str">
            <v>105467-P.S.R. DIAGUITAS</v>
          </cell>
          <cell r="H44">
            <v>13</v>
          </cell>
          <cell r="I44">
            <v>13</v>
          </cell>
        </row>
        <row r="45">
          <cell r="G45" t="str">
            <v>105468-P.S.R. EL MOLLE</v>
          </cell>
          <cell r="H45">
            <v>5</v>
          </cell>
          <cell r="I45">
            <v>5</v>
          </cell>
        </row>
        <row r="46">
          <cell r="G46" t="str">
            <v>105469-P.S.R. EL TAMBO</v>
          </cell>
          <cell r="H46">
            <v>3</v>
          </cell>
          <cell r="I46">
            <v>3</v>
          </cell>
        </row>
        <row r="47">
          <cell r="G47" t="str">
            <v>105470-P.S.R. HUANTA</v>
          </cell>
          <cell r="H47">
            <v>0</v>
          </cell>
          <cell r="I47">
            <v>0</v>
          </cell>
        </row>
        <row r="48">
          <cell r="G48" t="str">
            <v>105471-P.S.R. PERALILLO</v>
          </cell>
          <cell r="H48">
            <v>5</v>
          </cell>
          <cell r="I48">
            <v>5</v>
          </cell>
        </row>
        <row r="49">
          <cell r="G49" t="str">
            <v>105472-P.S.R. RIVADAVIA</v>
          </cell>
          <cell r="H49">
            <v>14</v>
          </cell>
          <cell r="I49">
            <v>14</v>
          </cell>
        </row>
        <row r="50">
          <cell r="G50" t="str">
            <v>105473-P.S.R. TALCUNA</v>
          </cell>
          <cell r="H50">
            <v>2</v>
          </cell>
          <cell r="I50">
            <v>2</v>
          </cell>
        </row>
        <row r="51">
          <cell r="G51" t="str">
            <v>105474-P.S.R. CHAPILCA</v>
          </cell>
          <cell r="H51">
            <v>2</v>
          </cell>
          <cell r="I51">
            <v>2</v>
          </cell>
        </row>
        <row r="52">
          <cell r="G52" t="str">
            <v>105502-P.S.R. CALINGASTA</v>
          </cell>
          <cell r="H52">
            <v>11</v>
          </cell>
          <cell r="I52">
            <v>11</v>
          </cell>
        </row>
        <row r="53">
          <cell r="G53" t="str">
            <v>105509-P.S.R. GUALLIGUAICA</v>
          </cell>
          <cell r="H53">
            <v>3</v>
          </cell>
          <cell r="I53">
            <v>3</v>
          </cell>
        </row>
        <row r="54">
          <cell r="G54" t="str">
            <v>04201-ILLAPEL</v>
          </cell>
          <cell r="H54">
            <v>126</v>
          </cell>
          <cell r="I54">
            <v>126</v>
          </cell>
        </row>
        <row r="55">
          <cell r="G55" t="str">
            <v>105103-HOSPITAL ILLAPEL</v>
          </cell>
          <cell r="H55">
            <v>58</v>
          </cell>
          <cell r="I55">
            <v>58</v>
          </cell>
        </row>
        <row r="56">
          <cell r="G56" t="str">
            <v>105326-CESFAM SAN RAFAEL</v>
          </cell>
          <cell r="H56">
            <v>30</v>
          </cell>
          <cell r="I56">
            <v>30</v>
          </cell>
        </row>
        <row r="57">
          <cell r="G57" t="str">
            <v xml:space="preserve">105443-P.S.R. CARCAMO                   </v>
          </cell>
          <cell r="H57">
            <v>7</v>
          </cell>
          <cell r="I57">
            <v>7</v>
          </cell>
        </row>
        <row r="58">
          <cell r="G58" t="str">
            <v>105444-P.S.R. HUINTIL</v>
          </cell>
          <cell r="H58">
            <v>2</v>
          </cell>
          <cell r="I58">
            <v>2</v>
          </cell>
        </row>
        <row r="59">
          <cell r="G59" t="str">
            <v>105445-P.S.R. LIMAHUIDA</v>
          </cell>
          <cell r="H59">
            <v>3</v>
          </cell>
          <cell r="I59">
            <v>3</v>
          </cell>
        </row>
        <row r="60">
          <cell r="G60" t="str">
            <v>105446-P.S.R. MATANCILLA</v>
          </cell>
          <cell r="H60">
            <v>0</v>
          </cell>
          <cell r="I60">
            <v>0</v>
          </cell>
        </row>
        <row r="61">
          <cell r="G61" t="str">
            <v>105447-P.S.R. PERALILLO</v>
          </cell>
          <cell r="H61">
            <v>1</v>
          </cell>
          <cell r="I61">
            <v>1</v>
          </cell>
        </row>
        <row r="62">
          <cell r="G62" t="str">
            <v>105448-P.S.R. SANTA VIRGINIA</v>
          </cell>
          <cell r="H62">
            <v>2</v>
          </cell>
          <cell r="I62">
            <v>2</v>
          </cell>
        </row>
        <row r="63">
          <cell r="G63" t="str">
            <v>105449-P.S.R. TUNGA NORTE</v>
          </cell>
          <cell r="H63">
            <v>1</v>
          </cell>
          <cell r="I63">
            <v>1</v>
          </cell>
        </row>
        <row r="64">
          <cell r="G64" t="str">
            <v>105485-P.S.R. PLAN DE HORNOS</v>
          </cell>
          <cell r="H64">
            <v>6</v>
          </cell>
          <cell r="I64">
            <v>6</v>
          </cell>
        </row>
        <row r="65">
          <cell r="G65" t="str">
            <v>105486-P.S.R. TUNGA SUR</v>
          </cell>
          <cell r="H65">
            <v>1</v>
          </cell>
          <cell r="I65">
            <v>1</v>
          </cell>
        </row>
        <row r="66">
          <cell r="G66" t="str">
            <v>105487-P.S.R. CAÑAS UNO</v>
          </cell>
          <cell r="H66">
            <v>12</v>
          </cell>
          <cell r="I66">
            <v>12</v>
          </cell>
        </row>
        <row r="67">
          <cell r="G67" t="str">
            <v>105496-P.S.R. PINTACURA SUR</v>
          </cell>
          <cell r="H67">
            <v>0</v>
          </cell>
          <cell r="I67">
            <v>0</v>
          </cell>
        </row>
        <row r="68">
          <cell r="G68" t="str">
            <v>105504-P.S.R. SOCAVON</v>
          </cell>
          <cell r="H68">
            <v>3</v>
          </cell>
          <cell r="I68">
            <v>3</v>
          </cell>
        </row>
        <row r="69">
          <cell r="G69" t="str">
            <v>04202-CANELA</v>
          </cell>
          <cell r="H69">
            <v>47</v>
          </cell>
          <cell r="I69">
            <v>47</v>
          </cell>
        </row>
        <row r="70">
          <cell r="G70" t="str">
            <v>105309-CES. RURAL CANELA</v>
          </cell>
          <cell r="H70">
            <v>31</v>
          </cell>
          <cell r="I70">
            <v>31</v>
          </cell>
        </row>
        <row r="71">
          <cell r="G71" t="str">
            <v xml:space="preserve">105450-P.S.R. MINCHA NORTE            </v>
          </cell>
          <cell r="H71">
            <v>6</v>
          </cell>
          <cell r="I71">
            <v>6</v>
          </cell>
        </row>
        <row r="72">
          <cell r="G72" t="str">
            <v>105451-P.S.R. AGUA FRIA</v>
          </cell>
          <cell r="H72">
            <v>0</v>
          </cell>
          <cell r="I72">
            <v>0</v>
          </cell>
        </row>
        <row r="73">
          <cell r="G73" t="str">
            <v>105482-P.S.R. CANELA ALTA</v>
          </cell>
          <cell r="H73">
            <v>3</v>
          </cell>
          <cell r="I73">
            <v>3</v>
          </cell>
        </row>
        <row r="74">
          <cell r="G74" t="str">
            <v>105483-P.S.R. LOS RULOS</v>
          </cell>
          <cell r="H74">
            <v>3</v>
          </cell>
          <cell r="I74">
            <v>3</v>
          </cell>
        </row>
        <row r="75">
          <cell r="G75" t="str">
            <v>105484-P.S.R. HUENTELAUQUEN</v>
          </cell>
          <cell r="H75">
            <v>0</v>
          </cell>
          <cell r="I75">
            <v>0</v>
          </cell>
        </row>
        <row r="76">
          <cell r="G76" t="str">
            <v>105488-P.S.R. ESPIRITU SANTO</v>
          </cell>
          <cell r="H76">
            <v>1</v>
          </cell>
          <cell r="I76">
            <v>1</v>
          </cell>
        </row>
        <row r="77">
          <cell r="G77" t="str">
            <v>105493-P.S.R. MINCHA SUR</v>
          </cell>
          <cell r="H77">
            <v>2</v>
          </cell>
          <cell r="I77">
            <v>2</v>
          </cell>
        </row>
        <row r="78">
          <cell r="G78" t="str">
            <v>105497-P.S.R. JABONERIA</v>
          </cell>
          <cell r="H78">
            <v>1</v>
          </cell>
          <cell r="I78">
            <v>1</v>
          </cell>
        </row>
        <row r="79">
          <cell r="G79" t="str">
            <v>105498-P.S.R. QUEBRADA DE LINARES</v>
          </cell>
          <cell r="H79">
            <v>0</v>
          </cell>
          <cell r="I79">
            <v>0</v>
          </cell>
        </row>
        <row r="80">
          <cell r="G80" t="str">
            <v>04203-LOS VILOS</v>
          </cell>
          <cell r="H80">
            <v>60</v>
          </cell>
          <cell r="I80">
            <v>60</v>
          </cell>
        </row>
        <row r="81">
          <cell r="G81" t="str">
            <v>105108-HOSPITAL LOS VILOS</v>
          </cell>
          <cell r="H81">
            <v>41</v>
          </cell>
          <cell r="I81">
            <v>41</v>
          </cell>
        </row>
        <row r="82">
          <cell r="G82" t="str">
            <v xml:space="preserve">105478-P.S.R. CAIMANES                   </v>
          </cell>
          <cell r="H82">
            <v>9</v>
          </cell>
          <cell r="I82">
            <v>9</v>
          </cell>
        </row>
        <row r="83">
          <cell r="G83" t="str">
            <v>105479-P.S.R. GUANGUALI</v>
          </cell>
          <cell r="H83">
            <v>2</v>
          </cell>
          <cell r="I83">
            <v>2</v>
          </cell>
        </row>
        <row r="84">
          <cell r="G84" t="str">
            <v>105480-P.S.R. QUILIMARI</v>
          </cell>
          <cell r="H84">
            <v>6</v>
          </cell>
          <cell r="I84">
            <v>6</v>
          </cell>
        </row>
        <row r="85">
          <cell r="G85" t="str">
            <v>105481-P.S.R. TILAMA</v>
          </cell>
          <cell r="H85">
            <v>2</v>
          </cell>
          <cell r="I85">
            <v>2</v>
          </cell>
        </row>
        <row r="86">
          <cell r="G86" t="str">
            <v>105511-P.S.R. LOS CONDORES</v>
          </cell>
          <cell r="H86">
            <v>0</v>
          </cell>
          <cell r="I86">
            <v>0</v>
          </cell>
        </row>
        <row r="87">
          <cell r="G87" t="str">
            <v>04204-SALAMANCA</v>
          </cell>
          <cell r="H87">
            <v>93</v>
          </cell>
          <cell r="I87">
            <v>93</v>
          </cell>
        </row>
        <row r="88">
          <cell r="G88" t="str">
            <v>105104-HOSPITAL SALAMANCA</v>
          </cell>
          <cell r="H88">
            <v>39</v>
          </cell>
          <cell r="I88">
            <v>39</v>
          </cell>
        </row>
        <row r="89">
          <cell r="G89" t="str">
            <v xml:space="preserve">105452-P.S.R. CUNCUMEN                 </v>
          </cell>
          <cell r="H89">
            <v>27</v>
          </cell>
          <cell r="I89">
            <v>27</v>
          </cell>
        </row>
        <row r="90">
          <cell r="G90" t="str">
            <v>105453-P.S.R. TRANQUILLA</v>
          </cell>
          <cell r="H90">
            <v>6</v>
          </cell>
          <cell r="I90">
            <v>6</v>
          </cell>
        </row>
        <row r="91">
          <cell r="G91" t="str">
            <v>105454-P.S.R. CUNLAGUA</v>
          </cell>
          <cell r="H91">
            <v>1</v>
          </cell>
          <cell r="I91">
            <v>1</v>
          </cell>
        </row>
        <row r="92">
          <cell r="G92" t="str">
            <v>105455-P.S.R. CHILLEPIN</v>
          </cell>
          <cell r="H92">
            <v>3</v>
          </cell>
          <cell r="I92">
            <v>3</v>
          </cell>
        </row>
        <row r="93">
          <cell r="G93" t="str">
            <v>105456-P.S.R. LLIMPO</v>
          </cell>
          <cell r="H93">
            <v>4</v>
          </cell>
          <cell r="I93">
            <v>4</v>
          </cell>
        </row>
        <row r="94">
          <cell r="G94" t="str">
            <v>105457-P.S.R. SAN AGUSTIN</v>
          </cell>
          <cell r="H94">
            <v>0</v>
          </cell>
          <cell r="I94">
            <v>0</v>
          </cell>
        </row>
        <row r="95">
          <cell r="G95" t="str">
            <v>105458-P.S.R. TAHUINCO</v>
          </cell>
          <cell r="H95">
            <v>3</v>
          </cell>
          <cell r="I95">
            <v>3</v>
          </cell>
        </row>
        <row r="96">
          <cell r="G96" t="str">
            <v>105491-P.S.R. QUELEN BAJO</v>
          </cell>
          <cell r="H96">
            <v>3</v>
          </cell>
          <cell r="I96">
            <v>3</v>
          </cell>
        </row>
        <row r="97">
          <cell r="G97" t="str">
            <v>105492-P.S.R. CAMISA</v>
          </cell>
          <cell r="H97">
            <v>3</v>
          </cell>
          <cell r="I97">
            <v>3</v>
          </cell>
        </row>
        <row r="98">
          <cell r="G98" t="str">
            <v>105501-P.S.R. ARBOLEDA GRANDE</v>
          </cell>
          <cell r="H98">
            <v>4</v>
          </cell>
          <cell r="I98">
            <v>4</v>
          </cell>
        </row>
        <row r="99">
          <cell r="G99" t="str">
            <v>04301-OVALLE</v>
          </cell>
          <cell r="H99">
            <v>335</v>
          </cell>
          <cell r="I99">
            <v>335</v>
          </cell>
        </row>
        <row r="100">
          <cell r="G100" t="str">
            <v>105315-CES. RURAL C. DE TAMAYA</v>
          </cell>
          <cell r="H100">
            <v>38</v>
          </cell>
          <cell r="I100">
            <v>38</v>
          </cell>
        </row>
        <row r="101">
          <cell r="G101" t="str">
            <v>105317-CES. JORGE JORDAN D.</v>
          </cell>
          <cell r="H101">
            <v>63</v>
          </cell>
          <cell r="I101">
            <v>63</v>
          </cell>
        </row>
        <row r="102">
          <cell r="G102" t="str">
            <v>105322-CES. MARCOS MACUADA</v>
          </cell>
          <cell r="H102">
            <v>97</v>
          </cell>
          <cell r="I102">
            <v>97</v>
          </cell>
        </row>
        <row r="103">
          <cell r="G103" t="str">
            <v>105324-CES. SOTAQUI</v>
          </cell>
          <cell r="H103">
            <v>26</v>
          </cell>
          <cell r="I103">
            <v>26</v>
          </cell>
        </row>
        <row r="104">
          <cell r="G104" t="str">
            <v>105415-P.S.R. BARRAZA</v>
          </cell>
          <cell r="H104">
            <v>3</v>
          </cell>
          <cell r="I104">
            <v>3</v>
          </cell>
        </row>
        <row r="105">
          <cell r="G105" t="str">
            <v xml:space="preserve">105416-P.S.R. CAMARICO                  </v>
          </cell>
          <cell r="H105">
            <v>12</v>
          </cell>
          <cell r="I105">
            <v>12</v>
          </cell>
        </row>
        <row r="106">
          <cell r="G106" t="str">
            <v>105417-P.S.R. ALCONES BAJOS</v>
          </cell>
          <cell r="H106">
            <v>4</v>
          </cell>
          <cell r="I106">
            <v>4</v>
          </cell>
        </row>
        <row r="107">
          <cell r="G107" t="str">
            <v>105419-P.S.R. LAS SOSSAS</v>
          </cell>
          <cell r="H107">
            <v>3</v>
          </cell>
          <cell r="I107">
            <v>3</v>
          </cell>
        </row>
        <row r="108">
          <cell r="G108" t="str">
            <v>105420-P.S.R. LIMARI</v>
          </cell>
          <cell r="H108">
            <v>5</v>
          </cell>
          <cell r="I108">
            <v>5</v>
          </cell>
        </row>
        <row r="109">
          <cell r="G109" t="str">
            <v>105422-P.S.R. HORNILLOS</v>
          </cell>
          <cell r="H109">
            <v>8</v>
          </cell>
          <cell r="I109">
            <v>8</v>
          </cell>
        </row>
        <row r="110">
          <cell r="G110" t="str">
            <v>105437-P.S.R. CHALINGA</v>
          </cell>
          <cell r="H110">
            <v>8</v>
          </cell>
          <cell r="I110">
            <v>8</v>
          </cell>
        </row>
        <row r="111">
          <cell r="G111" t="str">
            <v>105439-P.S.R. CERRO BLANCO</v>
          </cell>
          <cell r="H111">
            <v>2</v>
          </cell>
          <cell r="I111">
            <v>2</v>
          </cell>
        </row>
        <row r="112">
          <cell r="G112" t="str">
            <v>105507-P.S.R. HUAMALATA</v>
          </cell>
          <cell r="H112">
            <v>6</v>
          </cell>
          <cell r="I112">
            <v>6</v>
          </cell>
        </row>
        <row r="113">
          <cell r="G113" t="str">
            <v>105510-P.S.R. RECOLETA</v>
          </cell>
          <cell r="H113">
            <v>15</v>
          </cell>
          <cell r="I113">
            <v>15</v>
          </cell>
        </row>
        <row r="114">
          <cell r="G114" t="str">
            <v>105722-CECOF SAN JOSE DE LA DEHESA</v>
          </cell>
          <cell r="H114">
            <v>25</v>
          </cell>
          <cell r="I114">
            <v>25</v>
          </cell>
        </row>
        <row r="115">
          <cell r="G115" t="str">
            <v>105723-CECOF LIMARI</v>
          </cell>
          <cell r="H115">
            <v>17</v>
          </cell>
          <cell r="I115">
            <v>17</v>
          </cell>
        </row>
        <row r="116">
          <cell r="G116" t="str">
            <v>200258-CECOF LOS COPIHUES</v>
          </cell>
          <cell r="H116">
            <v>3</v>
          </cell>
          <cell r="I116">
            <v>3</v>
          </cell>
        </row>
        <row r="117">
          <cell r="G117" t="str">
            <v>04302-COMBARBALÁ</v>
          </cell>
          <cell r="H117">
            <v>59</v>
          </cell>
          <cell r="I117">
            <v>59</v>
          </cell>
        </row>
        <row r="118">
          <cell r="G118" t="str">
            <v>105105-HOSPITAL COMBARBALA</v>
          </cell>
          <cell r="H118">
            <v>36</v>
          </cell>
          <cell r="I118">
            <v>36</v>
          </cell>
        </row>
        <row r="119">
          <cell r="G119" t="str">
            <v>105433-P.S.R. SAN LORENZO</v>
          </cell>
          <cell r="H119">
            <v>3</v>
          </cell>
          <cell r="I119">
            <v>3</v>
          </cell>
        </row>
        <row r="120">
          <cell r="G120" t="str">
            <v>105434-P.S.R. SAN MARCOS</v>
          </cell>
          <cell r="H120">
            <v>4</v>
          </cell>
          <cell r="I120">
            <v>4</v>
          </cell>
        </row>
        <row r="121">
          <cell r="G121" t="str">
            <v>105441-P.S.R. MANQUEHUA</v>
          </cell>
          <cell r="H121">
            <v>2</v>
          </cell>
          <cell r="I121">
            <v>2</v>
          </cell>
        </row>
        <row r="122">
          <cell r="G122" t="str">
            <v xml:space="preserve">105459-P.S.R. BARRANCAS                </v>
          </cell>
          <cell r="H122">
            <v>1</v>
          </cell>
          <cell r="I122">
            <v>1</v>
          </cell>
        </row>
        <row r="123">
          <cell r="G123" t="str">
            <v>105460-P.S.R. COGOTI 18</v>
          </cell>
          <cell r="H123">
            <v>2</v>
          </cell>
          <cell r="I123">
            <v>2</v>
          </cell>
        </row>
        <row r="124">
          <cell r="G124" t="str">
            <v>105461-P.S.R. EL HUACHO</v>
          </cell>
          <cell r="H124">
            <v>2</v>
          </cell>
          <cell r="I124">
            <v>2</v>
          </cell>
        </row>
        <row r="125">
          <cell r="G125" t="str">
            <v>105462-P.S.R. EL SAUCE</v>
          </cell>
          <cell r="H125">
            <v>0</v>
          </cell>
          <cell r="I125">
            <v>0</v>
          </cell>
        </row>
        <row r="126">
          <cell r="G126" t="str">
            <v>105463-P.S.R. QUILITAPIA</v>
          </cell>
          <cell r="H126">
            <v>4</v>
          </cell>
          <cell r="I126">
            <v>4</v>
          </cell>
        </row>
        <row r="127">
          <cell r="G127" t="str">
            <v>105464-P.S.R. LA LIGUA</v>
          </cell>
          <cell r="H127">
            <v>2</v>
          </cell>
          <cell r="I127">
            <v>2</v>
          </cell>
        </row>
        <row r="128">
          <cell r="G128" t="str">
            <v>105465-P.S.R. RAMADILLA</v>
          </cell>
          <cell r="H128">
            <v>1</v>
          </cell>
          <cell r="I128">
            <v>1</v>
          </cell>
        </row>
        <row r="129">
          <cell r="G129" t="str">
            <v>105466-P.S.R. VALLE HERMOSO</v>
          </cell>
          <cell r="H129">
            <v>0</v>
          </cell>
          <cell r="I129">
            <v>0</v>
          </cell>
        </row>
        <row r="130">
          <cell r="G130" t="str">
            <v>105490-P.S.R. EL DURAZNO</v>
          </cell>
          <cell r="H130">
            <v>2</v>
          </cell>
          <cell r="I130">
            <v>2</v>
          </cell>
        </row>
        <row r="131">
          <cell r="G131" t="str">
            <v>04304-MONTE PATRIA</v>
          </cell>
          <cell r="H131">
            <v>118</v>
          </cell>
          <cell r="I131">
            <v>118</v>
          </cell>
        </row>
        <row r="132">
          <cell r="G132" t="str">
            <v>105307-CES. RURAL MONTE PATRIA</v>
          </cell>
          <cell r="H132">
            <v>36</v>
          </cell>
          <cell r="I132">
            <v>36</v>
          </cell>
        </row>
        <row r="133">
          <cell r="G133" t="str">
            <v>105311-CES. RURAL CHAÑARAL ALTO</v>
          </cell>
          <cell r="H133">
            <v>17</v>
          </cell>
          <cell r="I133">
            <v>17</v>
          </cell>
        </row>
        <row r="134">
          <cell r="G134" t="str">
            <v>105312-CES. RURAL CAREN</v>
          </cell>
          <cell r="H134">
            <v>14</v>
          </cell>
          <cell r="I134">
            <v>14</v>
          </cell>
        </row>
        <row r="135">
          <cell r="G135" t="str">
            <v>105318-CES. RURAL EL PALQUI</v>
          </cell>
          <cell r="H135">
            <v>28</v>
          </cell>
          <cell r="I135">
            <v>28</v>
          </cell>
        </row>
        <row r="136">
          <cell r="G136" t="str">
            <v>105425-P.S.R. CHILECITO</v>
          </cell>
          <cell r="H136">
            <v>2</v>
          </cell>
          <cell r="I136">
            <v>2</v>
          </cell>
        </row>
        <row r="137">
          <cell r="G137" t="str">
            <v>105427-P.S.R. HACIENDA VALDIVIA</v>
          </cell>
          <cell r="H137">
            <v>3</v>
          </cell>
          <cell r="I137">
            <v>3</v>
          </cell>
        </row>
        <row r="138">
          <cell r="G138" t="str">
            <v>105428-P.S.R. HUATULAME</v>
          </cell>
          <cell r="H138">
            <v>1</v>
          </cell>
          <cell r="I138">
            <v>1</v>
          </cell>
        </row>
        <row r="139">
          <cell r="G139" t="str">
            <v>105430-P.S.R. MIALQUI</v>
          </cell>
          <cell r="H139">
            <v>2</v>
          </cell>
          <cell r="I139">
            <v>2</v>
          </cell>
        </row>
        <row r="140">
          <cell r="G140" t="str">
            <v>105431-P.S.R. PEDREGAL</v>
          </cell>
          <cell r="H140">
            <v>6</v>
          </cell>
          <cell r="I140">
            <v>6</v>
          </cell>
        </row>
        <row r="141">
          <cell r="G141" t="str">
            <v>105432-P.S.R. RAPEL</v>
          </cell>
          <cell r="H141">
            <v>2</v>
          </cell>
          <cell r="I141">
            <v>2</v>
          </cell>
        </row>
        <row r="142">
          <cell r="G142" t="str">
            <v>105435-P.S.R. TULAHUEN</v>
          </cell>
          <cell r="H142">
            <v>3</v>
          </cell>
          <cell r="I142">
            <v>3</v>
          </cell>
        </row>
        <row r="143">
          <cell r="G143" t="str">
            <v>105436-P.S.R. EL MAITEN</v>
          </cell>
          <cell r="H143">
            <v>4</v>
          </cell>
          <cell r="I143">
            <v>4</v>
          </cell>
        </row>
        <row r="144">
          <cell r="G144" t="str">
            <v>105489-P.S.R. RAMADAS DE TULAHUEN</v>
          </cell>
          <cell r="H144">
            <v>0</v>
          </cell>
          <cell r="I144">
            <v>0</v>
          </cell>
        </row>
        <row r="145">
          <cell r="G145" t="str">
            <v>04304-PUNITAQUI</v>
          </cell>
          <cell r="H145">
            <v>70</v>
          </cell>
          <cell r="I145">
            <v>70</v>
          </cell>
        </row>
        <row r="146">
          <cell r="G146" t="str">
            <v>105308-CES. RURAL PUNITAQUI</v>
          </cell>
          <cell r="H146">
            <v>65</v>
          </cell>
          <cell r="I146">
            <v>65</v>
          </cell>
        </row>
        <row r="147">
          <cell r="G147" t="str">
            <v>105440-P.S.R. DIVISADERO</v>
          </cell>
          <cell r="H147">
            <v>3</v>
          </cell>
          <cell r="I147">
            <v>3</v>
          </cell>
        </row>
        <row r="148">
          <cell r="G148" t="str">
            <v>105442-P.S.R. SAN PEDRO DE QUILES</v>
          </cell>
          <cell r="H148">
            <v>1</v>
          </cell>
          <cell r="I148">
            <v>1</v>
          </cell>
        </row>
        <row r="149">
          <cell r="G149" t="str">
            <v xml:space="preserve">105508-P.S.R. EL PARRAL DE QUILES  </v>
          </cell>
          <cell r="H149">
            <v>1</v>
          </cell>
          <cell r="I149">
            <v>1</v>
          </cell>
        </row>
        <row r="150">
          <cell r="G150" t="str">
            <v>04305-RIO HURTADO</v>
          </cell>
          <cell r="H150">
            <v>18</v>
          </cell>
          <cell r="I150">
            <v>18</v>
          </cell>
        </row>
        <row r="151">
          <cell r="G151" t="str">
            <v>105310-CES. RURAL PICHASCA</v>
          </cell>
          <cell r="H151">
            <v>9</v>
          </cell>
          <cell r="I151">
            <v>9</v>
          </cell>
        </row>
        <row r="152">
          <cell r="G152" t="str">
            <v>105409-P.S.R. EL CHAÑAR</v>
          </cell>
          <cell r="H152">
            <v>0</v>
          </cell>
          <cell r="I152">
            <v>0</v>
          </cell>
        </row>
        <row r="153">
          <cell r="G153" t="str">
            <v>105410-P.S.R. HURTADO</v>
          </cell>
          <cell r="H153">
            <v>0</v>
          </cell>
          <cell r="I153">
            <v>0</v>
          </cell>
        </row>
        <row r="154">
          <cell r="G154" t="str">
            <v>105411-P.S.R. LAS BREAS</v>
          </cell>
          <cell r="H154">
            <v>1</v>
          </cell>
          <cell r="I154">
            <v>1</v>
          </cell>
        </row>
        <row r="155">
          <cell r="G155" t="str">
            <v>105413-P.S.R. SAMO ALTO</v>
          </cell>
          <cell r="H155">
            <v>3</v>
          </cell>
          <cell r="I155">
            <v>3</v>
          </cell>
        </row>
        <row r="156">
          <cell r="G156" t="str">
            <v>105414-P.S.R. SERON</v>
          </cell>
          <cell r="H156">
            <v>4</v>
          </cell>
          <cell r="I156">
            <v>4</v>
          </cell>
        </row>
        <row r="157">
          <cell r="G157" t="str">
            <v>105503-P.S.R. TABAQUEROS</v>
          </cell>
          <cell r="H157">
            <v>1</v>
          </cell>
          <cell r="I157">
            <v>1</v>
          </cell>
        </row>
        <row r="158">
          <cell r="G158" t="str">
            <v>Total general</v>
          </cell>
          <cell r="H158">
            <v>2546</v>
          </cell>
          <cell r="I158">
            <v>2546</v>
          </cell>
        </row>
      </sheetData>
      <sheetData sheetId="2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144</v>
          </cell>
          <cell r="I4">
            <v>223</v>
          </cell>
          <cell r="J4">
            <v>469</v>
          </cell>
          <cell r="K4">
            <v>398</v>
          </cell>
          <cell r="L4">
            <v>379</v>
          </cell>
          <cell r="M4">
            <v>328</v>
          </cell>
          <cell r="N4">
            <v>346</v>
          </cell>
          <cell r="O4">
            <v>312</v>
          </cell>
          <cell r="P4">
            <v>354</v>
          </cell>
          <cell r="Q4">
            <v>287</v>
          </cell>
          <cell r="R4">
            <v>59</v>
          </cell>
          <cell r="S4">
            <v>285</v>
          </cell>
          <cell r="T4">
            <v>3584</v>
          </cell>
        </row>
        <row r="5">
          <cell r="G5" t="str">
            <v>105300-CES. CARDENAL CARO</v>
          </cell>
          <cell r="H5">
            <v>8</v>
          </cell>
          <cell r="I5">
            <v>20</v>
          </cell>
          <cell r="J5">
            <v>14</v>
          </cell>
          <cell r="K5">
            <v>14</v>
          </cell>
          <cell r="L5">
            <v>50</v>
          </cell>
          <cell r="M5">
            <v>14</v>
          </cell>
          <cell r="N5">
            <v>19</v>
          </cell>
          <cell r="O5">
            <v>15</v>
          </cell>
          <cell r="P5">
            <v>78</v>
          </cell>
          <cell r="Q5">
            <v>35</v>
          </cell>
          <cell r="R5">
            <v>1</v>
          </cell>
          <cell r="S5">
            <v>10</v>
          </cell>
          <cell r="T5">
            <v>278</v>
          </cell>
        </row>
        <row r="6">
          <cell r="G6" t="str">
            <v>105301-CES. LAS COMPAÑIAS</v>
          </cell>
          <cell r="H6">
            <v>10</v>
          </cell>
          <cell r="I6">
            <v>28</v>
          </cell>
          <cell r="J6">
            <v>63</v>
          </cell>
          <cell r="K6">
            <v>107</v>
          </cell>
          <cell r="L6">
            <v>68</v>
          </cell>
          <cell r="M6">
            <v>33</v>
          </cell>
          <cell r="N6">
            <v>55</v>
          </cell>
          <cell r="O6">
            <v>25</v>
          </cell>
          <cell r="P6">
            <v>21</v>
          </cell>
          <cell r="Q6">
            <v>37</v>
          </cell>
          <cell r="R6">
            <v>6</v>
          </cell>
          <cell r="S6">
            <v>11</v>
          </cell>
          <cell r="T6">
            <v>464</v>
          </cell>
        </row>
        <row r="7">
          <cell r="G7" t="str">
            <v>105302-CES. PEDRO AGUIRRE C.</v>
          </cell>
          <cell r="H7">
            <v>15</v>
          </cell>
          <cell r="I7">
            <v>35</v>
          </cell>
          <cell r="J7">
            <v>61</v>
          </cell>
          <cell r="K7">
            <v>49</v>
          </cell>
          <cell r="L7">
            <v>32</v>
          </cell>
          <cell r="M7">
            <v>34</v>
          </cell>
          <cell r="N7">
            <v>57</v>
          </cell>
          <cell r="O7">
            <v>60</v>
          </cell>
          <cell r="P7">
            <v>42</v>
          </cell>
          <cell r="Q7">
            <v>14</v>
          </cell>
          <cell r="R7">
            <v>9</v>
          </cell>
          <cell r="S7">
            <v>4</v>
          </cell>
          <cell r="T7">
            <v>412</v>
          </cell>
        </row>
        <row r="8">
          <cell r="G8" t="str">
            <v>105313-CES. SCHAFFHAUSER</v>
          </cell>
          <cell r="H8">
            <v>13</v>
          </cell>
          <cell r="I8">
            <v>78</v>
          </cell>
          <cell r="J8">
            <v>172</v>
          </cell>
          <cell r="K8">
            <v>122</v>
          </cell>
          <cell r="L8">
            <v>95</v>
          </cell>
          <cell r="M8">
            <v>160</v>
          </cell>
          <cell r="N8">
            <v>124</v>
          </cell>
          <cell r="O8">
            <v>143</v>
          </cell>
          <cell r="P8">
            <v>124</v>
          </cell>
          <cell r="Q8">
            <v>99</v>
          </cell>
          <cell r="R8">
            <v>8</v>
          </cell>
          <cell r="S8">
            <v>208</v>
          </cell>
          <cell r="T8">
            <v>1346</v>
          </cell>
        </row>
        <row r="9">
          <cell r="G9" t="str">
            <v>105319-CES. CARDENAL R.S.H.</v>
          </cell>
          <cell r="H9">
            <v>49</v>
          </cell>
          <cell r="I9">
            <v>25</v>
          </cell>
          <cell r="J9">
            <v>30</v>
          </cell>
          <cell r="K9">
            <v>20</v>
          </cell>
          <cell r="L9">
            <v>27</v>
          </cell>
          <cell r="M9">
            <v>26</v>
          </cell>
          <cell r="N9">
            <v>21</v>
          </cell>
          <cell r="O9">
            <v>10</v>
          </cell>
          <cell r="P9">
            <v>49</v>
          </cell>
          <cell r="Q9">
            <v>20</v>
          </cell>
          <cell r="R9">
            <v>14</v>
          </cell>
          <cell r="S9">
            <v>17</v>
          </cell>
          <cell r="T9">
            <v>308</v>
          </cell>
        </row>
        <row r="10">
          <cell r="G10" t="str">
            <v>105325-CESFAM JUAN PABLO II</v>
          </cell>
          <cell r="H10">
            <v>16</v>
          </cell>
          <cell r="I10">
            <v>10</v>
          </cell>
          <cell r="J10">
            <v>31</v>
          </cell>
          <cell r="K10">
            <v>51</v>
          </cell>
          <cell r="L10">
            <v>69</v>
          </cell>
          <cell r="M10">
            <v>27</v>
          </cell>
          <cell r="N10">
            <v>40</v>
          </cell>
          <cell r="O10">
            <v>27</v>
          </cell>
          <cell r="P10">
            <v>6</v>
          </cell>
          <cell r="Q10">
            <v>43</v>
          </cell>
          <cell r="R10">
            <v>5</v>
          </cell>
          <cell r="S10">
            <v>17</v>
          </cell>
          <cell r="T10">
            <v>342</v>
          </cell>
        </row>
        <row r="11">
          <cell r="G11" t="str">
            <v xml:space="preserve">105400-P.S.R. ALGARROBITO            </v>
          </cell>
          <cell r="H11">
            <v>0</v>
          </cell>
          <cell r="I11">
            <v>0</v>
          </cell>
          <cell r="J11">
            <v>11</v>
          </cell>
          <cell r="K11">
            <v>3</v>
          </cell>
          <cell r="L11">
            <v>12</v>
          </cell>
          <cell r="M11">
            <v>9</v>
          </cell>
          <cell r="N11">
            <v>8</v>
          </cell>
          <cell r="O11">
            <v>10</v>
          </cell>
          <cell r="P11">
            <v>5</v>
          </cell>
          <cell r="Q11">
            <v>10</v>
          </cell>
          <cell r="R11">
            <v>2</v>
          </cell>
          <cell r="S11">
            <v>7</v>
          </cell>
          <cell r="T11">
            <v>77</v>
          </cell>
        </row>
        <row r="12">
          <cell r="G12" t="str">
            <v>105401-P.S.R. LAS ROJAS</v>
          </cell>
          <cell r="H12">
            <v>3</v>
          </cell>
          <cell r="I12">
            <v>0</v>
          </cell>
          <cell r="J12">
            <v>0</v>
          </cell>
          <cell r="K12">
            <v>0</v>
          </cell>
          <cell r="L12">
            <v>2</v>
          </cell>
          <cell r="M12">
            <v>0</v>
          </cell>
          <cell r="N12">
            <v>0</v>
          </cell>
          <cell r="O12">
            <v>5</v>
          </cell>
          <cell r="P12">
            <v>9</v>
          </cell>
          <cell r="Q12">
            <v>5</v>
          </cell>
          <cell r="S12">
            <v>1</v>
          </cell>
          <cell r="T12">
            <v>25</v>
          </cell>
        </row>
        <row r="13">
          <cell r="G13" t="str">
            <v>105402-P.S.R. EL ROMERO</v>
          </cell>
          <cell r="H13">
            <v>0</v>
          </cell>
          <cell r="I13">
            <v>0</v>
          </cell>
          <cell r="J13">
            <v>1</v>
          </cell>
          <cell r="K13">
            <v>3</v>
          </cell>
          <cell r="L13">
            <v>7</v>
          </cell>
          <cell r="M13">
            <v>6</v>
          </cell>
          <cell r="N13">
            <v>4</v>
          </cell>
          <cell r="O13">
            <v>2</v>
          </cell>
          <cell r="P13">
            <v>1</v>
          </cell>
          <cell r="Q13">
            <v>0</v>
          </cell>
          <cell r="S13">
            <v>3</v>
          </cell>
          <cell r="T13">
            <v>27</v>
          </cell>
        </row>
        <row r="14">
          <cell r="G14" t="str">
            <v>105499-P.S.R. LAMBERT</v>
          </cell>
          <cell r="H14">
            <v>0</v>
          </cell>
          <cell r="I14">
            <v>0</v>
          </cell>
          <cell r="J14">
            <v>0</v>
          </cell>
          <cell r="K14">
            <v>2</v>
          </cell>
          <cell r="L14">
            <v>0</v>
          </cell>
          <cell r="M14">
            <v>2</v>
          </cell>
          <cell r="N14">
            <v>1</v>
          </cell>
          <cell r="O14">
            <v>1</v>
          </cell>
          <cell r="P14">
            <v>4</v>
          </cell>
          <cell r="Q14">
            <v>0</v>
          </cell>
          <cell r="R14">
            <v>0</v>
          </cell>
          <cell r="S14">
            <v>0</v>
          </cell>
          <cell r="T14">
            <v>10</v>
          </cell>
        </row>
        <row r="15">
          <cell r="G15" t="str">
            <v>105700-CECOF VILLA EL INDIO</v>
          </cell>
          <cell r="H15">
            <v>2</v>
          </cell>
          <cell r="I15">
            <v>6</v>
          </cell>
          <cell r="J15">
            <v>23</v>
          </cell>
          <cell r="K15">
            <v>9</v>
          </cell>
          <cell r="L15">
            <v>8</v>
          </cell>
          <cell r="M15">
            <v>2</v>
          </cell>
          <cell r="N15">
            <v>10</v>
          </cell>
          <cell r="O15">
            <v>2</v>
          </cell>
          <cell r="P15">
            <v>4</v>
          </cell>
          <cell r="Q15">
            <v>7</v>
          </cell>
          <cell r="R15">
            <v>4</v>
          </cell>
          <cell r="S15">
            <v>2</v>
          </cell>
          <cell r="T15">
            <v>79</v>
          </cell>
        </row>
        <row r="16">
          <cell r="G16" t="str">
            <v>105701-CECOF VILLA ALEMANIA</v>
          </cell>
          <cell r="H16">
            <v>0</v>
          </cell>
          <cell r="I16">
            <v>2</v>
          </cell>
          <cell r="J16">
            <v>3</v>
          </cell>
          <cell r="K16">
            <v>1</v>
          </cell>
          <cell r="L16">
            <v>0</v>
          </cell>
          <cell r="M16">
            <v>8</v>
          </cell>
          <cell r="N16">
            <v>3</v>
          </cell>
          <cell r="O16">
            <v>1</v>
          </cell>
          <cell r="P16">
            <v>6</v>
          </cell>
          <cell r="Q16">
            <v>5</v>
          </cell>
          <cell r="R16">
            <v>8</v>
          </cell>
          <cell r="S16">
            <v>4</v>
          </cell>
          <cell r="T16">
            <v>41</v>
          </cell>
        </row>
        <row r="17">
          <cell r="G17" t="str">
            <v>105702-CECOF VILLA LAMBERT</v>
          </cell>
          <cell r="H17">
            <v>28</v>
          </cell>
          <cell r="I17">
            <v>19</v>
          </cell>
          <cell r="J17">
            <v>60</v>
          </cell>
          <cell r="K17">
            <v>17</v>
          </cell>
          <cell r="L17">
            <v>9</v>
          </cell>
          <cell r="M17">
            <v>7</v>
          </cell>
          <cell r="N17">
            <v>4</v>
          </cell>
          <cell r="O17">
            <v>11</v>
          </cell>
          <cell r="P17">
            <v>5</v>
          </cell>
          <cell r="Q17">
            <v>12</v>
          </cell>
          <cell r="R17">
            <v>2</v>
          </cell>
          <cell r="S17">
            <v>1</v>
          </cell>
          <cell r="T17">
            <v>175</v>
          </cell>
        </row>
        <row r="18">
          <cell r="G18" t="str">
            <v>04102-COQUIMBO</v>
          </cell>
          <cell r="H18">
            <v>326</v>
          </cell>
          <cell r="I18">
            <v>286</v>
          </cell>
          <cell r="J18">
            <v>310</v>
          </cell>
          <cell r="K18">
            <v>278</v>
          </cell>
          <cell r="L18">
            <v>293</v>
          </cell>
          <cell r="M18">
            <v>267</v>
          </cell>
          <cell r="N18">
            <v>309</v>
          </cell>
          <cell r="O18">
            <v>341</v>
          </cell>
          <cell r="P18">
            <v>364</v>
          </cell>
          <cell r="Q18">
            <v>359</v>
          </cell>
          <cell r="R18">
            <v>302</v>
          </cell>
          <cell r="S18">
            <v>560</v>
          </cell>
          <cell r="T18">
            <v>3995</v>
          </cell>
        </row>
        <row r="19">
          <cell r="G19" t="str">
            <v>105303-CES. SAN JUAN</v>
          </cell>
          <cell r="H19">
            <v>64</v>
          </cell>
          <cell r="I19">
            <v>68</v>
          </cell>
          <cell r="J19">
            <v>46</v>
          </cell>
          <cell r="K19">
            <v>31</v>
          </cell>
          <cell r="L19">
            <v>43</v>
          </cell>
          <cell r="M19">
            <v>73</v>
          </cell>
          <cell r="N19">
            <v>72</v>
          </cell>
          <cell r="O19">
            <v>68</v>
          </cell>
          <cell r="P19">
            <v>64</v>
          </cell>
          <cell r="Q19">
            <v>67</v>
          </cell>
          <cell r="R19">
            <v>84</v>
          </cell>
          <cell r="S19">
            <v>191</v>
          </cell>
          <cell r="T19">
            <v>871</v>
          </cell>
        </row>
        <row r="20">
          <cell r="G20" t="str">
            <v>105304-CES. SANTA CECILIA</v>
          </cell>
          <cell r="H20">
            <v>63</v>
          </cell>
          <cell r="I20">
            <v>58</v>
          </cell>
          <cell r="J20">
            <v>53</v>
          </cell>
          <cell r="K20">
            <v>75</v>
          </cell>
          <cell r="L20">
            <v>45</v>
          </cell>
          <cell r="M20">
            <v>33</v>
          </cell>
          <cell r="N20">
            <v>35</v>
          </cell>
          <cell r="O20">
            <v>54</v>
          </cell>
          <cell r="P20">
            <v>134</v>
          </cell>
          <cell r="Q20">
            <v>48</v>
          </cell>
          <cell r="R20">
            <v>21</v>
          </cell>
          <cell r="S20">
            <v>73</v>
          </cell>
          <cell r="T20">
            <v>692</v>
          </cell>
        </row>
        <row r="21">
          <cell r="G21" t="str">
            <v>105305-CES. TIERRAS BLANCAS</v>
          </cell>
          <cell r="H21">
            <v>48</v>
          </cell>
          <cell r="I21">
            <v>39</v>
          </cell>
          <cell r="J21">
            <v>77</v>
          </cell>
          <cell r="K21">
            <v>44</v>
          </cell>
          <cell r="L21">
            <v>70</v>
          </cell>
          <cell r="M21">
            <v>61</v>
          </cell>
          <cell r="N21">
            <v>58</v>
          </cell>
          <cell r="O21">
            <v>48</v>
          </cell>
          <cell r="P21">
            <v>43</v>
          </cell>
          <cell r="Q21">
            <v>48</v>
          </cell>
          <cell r="R21">
            <v>50</v>
          </cell>
          <cell r="S21">
            <v>56</v>
          </cell>
          <cell r="T21">
            <v>642</v>
          </cell>
        </row>
        <row r="22">
          <cell r="G22" t="str">
            <v>105321-CES. RURAL  TONGOY</v>
          </cell>
          <cell r="H22">
            <v>12</v>
          </cell>
          <cell r="I22">
            <v>6</v>
          </cell>
          <cell r="J22">
            <v>12</v>
          </cell>
          <cell r="K22">
            <v>22</v>
          </cell>
          <cell r="L22">
            <v>13</v>
          </cell>
          <cell r="M22">
            <v>4</v>
          </cell>
          <cell r="N22">
            <v>6</v>
          </cell>
          <cell r="O22">
            <v>10</v>
          </cell>
          <cell r="P22">
            <v>16</v>
          </cell>
          <cell r="Q22">
            <v>23</v>
          </cell>
          <cell r="R22">
            <v>3</v>
          </cell>
          <cell r="S22">
            <v>5</v>
          </cell>
          <cell r="T22">
            <v>132</v>
          </cell>
        </row>
        <row r="23">
          <cell r="G23" t="str">
            <v>105323-CES. DR. SERGIO AGUILAR</v>
          </cell>
          <cell r="H23">
            <v>115</v>
          </cell>
          <cell r="I23">
            <v>106</v>
          </cell>
          <cell r="J23">
            <v>91</v>
          </cell>
          <cell r="K23">
            <v>90</v>
          </cell>
          <cell r="L23">
            <v>105</v>
          </cell>
          <cell r="M23">
            <v>86</v>
          </cell>
          <cell r="N23">
            <v>119</v>
          </cell>
          <cell r="O23">
            <v>139</v>
          </cell>
          <cell r="P23">
            <v>94</v>
          </cell>
          <cell r="Q23">
            <v>159</v>
          </cell>
          <cell r="R23">
            <v>128</v>
          </cell>
          <cell r="S23">
            <v>222</v>
          </cell>
          <cell r="T23">
            <v>1454</v>
          </cell>
        </row>
        <row r="24">
          <cell r="G24" t="str">
            <v xml:space="preserve">105404-P.S.R. EL TANGUE                         </v>
          </cell>
          <cell r="H24">
            <v>8</v>
          </cell>
          <cell r="I24">
            <v>2</v>
          </cell>
          <cell r="J24">
            <v>2</v>
          </cell>
          <cell r="K24">
            <v>3</v>
          </cell>
          <cell r="L24">
            <v>3</v>
          </cell>
          <cell r="M24">
            <v>3</v>
          </cell>
          <cell r="N24">
            <v>2</v>
          </cell>
          <cell r="O24">
            <v>4</v>
          </cell>
          <cell r="P24">
            <v>0</v>
          </cell>
          <cell r="Q24">
            <v>2</v>
          </cell>
          <cell r="R24">
            <v>1</v>
          </cell>
          <cell r="S24">
            <v>9</v>
          </cell>
          <cell r="T24">
            <v>39</v>
          </cell>
        </row>
        <row r="25">
          <cell r="G25" t="str">
            <v>105405-P.S.R. GUANAQUEROS</v>
          </cell>
          <cell r="H25">
            <v>2</v>
          </cell>
          <cell r="I25">
            <v>0</v>
          </cell>
          <cell r="J25">
            <v>3</v>
          </cell>
          <cell r="K25">
            <v>4</v>
          </cell>
          <cell r="L25">
            <v>6</v>
          </cell>
          <cell r="M25">
            <v>2</v>
          </cell>
          <cell r="N25">
            <v>0</v>
          </cell>
          <cell r="O25">
            <v>3</v>
          </cell>
          <cell r="P25">
            <v>1</v>
          </cell>
          <cell r="Q25">
            <v>5</v>
          </cell>
          <cell r="R25">
            <v>1</v>
          </cell>
          <cell r="S25">
            <v>0</v>
          </cell>
          <cell r="T25">
            <v>27</v>
          </cell>
        </row>
        <row r="26">
          <cell r="G26" t="str">
            <v>105406-P.S.R. PAN DE AZUCAR</v>
          </cell>
          <cell r="H26">
            <v>13</v>
          </cell>
          <cell r="I26">
            <v>3</v>
          </cell>
          <cell r="J26">
            <v>21</v>
          </cell>
          <cell r="K26">
            <v>4</v>
          </cell>
          <cell r="L26">
            <v>6</v>
          </cell>
          <cell r="M26">
            <v>4</v>
          </cell>
          <cell r="N26">
            <v>13</v>
          </cell>
          <cell r="O26">
            <v>7</v>
          </cell>
          <cell r="P26">
            <v>10</v>
          </cell>
          <cell r="Q26">
            <v>5</v>
          </cell>
          <cell r="R26">
            <v>14</v>
          </cell>
          <cell r="S26">
            <v>4</v>
          </cell>
          <cell r="T26">
            <v>104</v>
          </cell>
        </row>
        <row r="27">
          <cell r="G27" t="str">
            <v>105407-P.S.R. TAMBILLOS</v>
          </cell>
          <cell r="H27">
            <v>1</v>
          </cell>
          <cell r="I27">
            <v>0</v>
          </cell>
          <cell r="J27">
            <v>3</v>
          </cell>
          <cell r="K27">
            <v>1</v>
          </cell>
          <cell r="L27">
            <v>1</v>
          </cell>
          <cell r="M27">
            <v>1</v>
          </cell>
          <cell r="N27">
            <v>0</v>
          </cell>
          <cell r="O27">
            <v>7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14</v>
          </cell>
        </row>
        <row r="28">
          <cell r="G28" t="str">
            <v>105705-CECOF EL ALBA</v>
          </cell>
          <cell r="H28">
            <v>0</v>
          </cell>
          <cell r="I28">
            <v>4</v>
          </cell>
          <cell r="J28">
            <v>2</v>
          </cell>
          <cell r="K28">
            <v>4</v>
          </cell>
          <cell r="L28">
            <v>1</v>
          </cell>
          <cell r="M28">
            <v>0</v>
          </cell>
          <cell r="N28">
            <v>4</v>
          </cell>
          <cell r="O28">
            <v>1</v>
          </cell>
          <cell r="P28">
            <v>2</v>
          </cell>
          <cell r="Q28">
            <v>2</v>
          </cell>
          <cell r="R28">
            <v>0</v>
          </cell>
          <cell r="S28">
            <v>0</v>
          </cell>
          <cell r="T28">
            <v>20</v>
          </cell>
        </row>
        <row r="29">
          <cell r="G29" t="str">
            <v>04103-ANDACOLLO</v>
          </cell>
          <cell r="H29">
            <v>12</v>
          </cell>
          <cell r="I29">
            <v>65</v>
          </cell>
          <cell r="J29">
            <v>42</v>
          </cell>
          <cell r="K29">
            <v>41</v>
          </cell>
          <cell r="L29">
            <v>16</v>
          </cell>
          <cell r="M29">
            <v>12</v>
          </cell>
          <cell r="N29">
            <v>7</v>
          </cell>
          <cell r="O29">
            <v>6</v>
          </cell>
          <cell r="P29">
            <v>27</v>
          </cell>
          <cell r="Q29">
            <v>26</v>
          </cell>
          <cell r="R29">
            <v>2</v>
          </cell>
          <cell r="S29">
            <v>13</v>
          </cell>
          <cell r="T29">
            <v>269</v>
          </cell>
        </row>
        <row r="30">
          <cell r="G30" t="str">
            <v>105106-HOSPITAL ANDACOLLO</v>
          </cell>
          <cell r="H30">
            <v>12</v>
          </cell>
          <cell r="I30">
            <v>65</v>
          </cell>
          <cell r="J30">
            <v>42</v>
          </cell>
          <cell r="K30">
            <v>41</v>
          </cell>
          <cell r="L30">
            <v>16</v>
          </cell>
          <cell r="M30">
            <v>12</v>
          </cell>
          <cell r="N30">
            <v>7</v>
          </cell>
          <cell r="O30">
            <v>6</v>
          </cell>
          <cell r="P30">
            <v>27</v>
          </cell>
          <cell r="Q30">
            <v>26</v>
          </cell>
          <cell r="R30">
            <v>2</v>
          </cell>
          <cell r="S30">
            <v>13</v>
          </cell>
          <cell r="T30">
            <v>269</v>
          </cell>
        </row>
        <row r="31">
          <cell r="G31" t="str">
            <v>04104-LA HIGUERA</v>
          </cell>
          <cell r="I31">
            <v>0</v>
          </cell>
          <cell r="J31">
            <v>0</v>
          </cell>
          <cell r="K31">
            <v>1</v>
          </cell>
          <cell r="L31">
            <v>3</v>
          </cell>
          <cell r="M31">
            <v>0</v>
          </cell>
          <cell r="N31">
            <v>1</v>
          </cell>
          <cell r="O31">
            <v>1</v>
          </cell>
          <cell r="P31">
            <v>1</v>
          </cell>
          <cell r="Q31">
            <v>1</v>
          </cell>
          <cell r="R31">
            <v>1</v>
          </cell>
          <cell r="S31">
            <v>0</v>
          </cell>
          <cell r="T31">
            <v>9</v>
          </cell>
        </row>
        <row r="32">
          <cell r="G32" t="str">
            <v>105314-CES. LA HIGUERA</v>
          </cell>
          <cell r="K32">
            <v>1</v>
          </cell>
          <cell r="L32">
            <v>2</v>
          </cell>
          <cell r="M32">
            <v>0</v>
          </cell>
          <cell r="O32">
            <v>0</v>
          </cell>
          <cell r="P32">
            <v>0</v>
          </cell>
          <cell r="Q32">
            <v>1</v>
          </cell>
          <cell r="R32">
            <v>0</v>
          </cell>
          <cell r="S32">
            <v>0</v>
          </cell>
          <cell r="T32">
            <v>4</v>
          </cell>
        </row>
        <row r="33">
          <cell r="G33" t="str">
            <v xml:space="preserve">105500-P.S.R. CALETA HORNOS        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P33">
            <v>0</v>
          </cell>
          <cell r="Q33">
            <v>0</v>
          </cell>
          <cell r="T33">
            <v>0</v>
          </cell>
        </row>
        <row r="34">
          <cell r="G34" t="str">
            <v>105505-P.S.R. LOS CHOROS</v>
          </cell>
          <cell r="L34">
            <v>1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1</v>
          </cell>
        </row>
        <row r="35">
          <cell r="G35" t="str">
            <v>105506-P.S.R. EL TRAPICHE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N35">
            <v>1</v>
          </cell>
          <cell r="O35">
            <v>1</v>
          </cell>
          <cell r="P35">
            <v>1</v>
          </cell>
          <cell r="R35">
            <v>1</v>
          </cell>
          <cell r="T35">
            <v>4</v>
          </cell>
        </row>
        <row r="36">
          <cell r="G36" t="str">
            <v>04105-PAIHUANO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4</v>
          </cell>
          <cell r="N36">
            <v>3</v>
          </cell>
          <cell r="O36">
            <v>15</v>
          </cell>
          <cell r="P36">
            <v>6</v>
          </cell>
          <cell r="Q36">
            <v>2</v>
          </cell>
          <cell r="R36">
            <v>1</v>
          </cell>
          <cell r="S36">
            <v>0</v>
          </cell>
          <cell r="T36">
            <v>31</v>
          </cell>
        </row>
        <row r="37">
          <cell r="G37" t="str">
            <v>105306-CES. PAIHUANO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2</v>
          </cell>
          <cell r="O37">
            <v>14</v>
          </cell>
          <cell r="P37">
            <v>4</v>
          </cell>
          <cell r="Q37">
            <v>1</v>
          </cell>
          <cell r="R37">
            <v>0</v>
          </cell>
          <cell r="S37">
            <v>0</v>
          </cell>
          <cell r="T37">
            <v>21</v>
          </cell>
        </row>
        <row r="38">
          <cell r="G38" t="str">
            <v>105475-P.S.R. HORCON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1</v>
          </cell>
          <cell r="O38">
            <v>1</v>
          </cell>
          <cell r="P38">
            <v>0</v>
          </cell>
          <cell r="Q38">
            <v>0</v>
          </cell>
          <cell r="R38">
            <v>1</v>
          </cell>
          <cell r="T38">
            <v>3</v>
          </cell>
        </row>
        <row r="39">
          <cell r="G39" t="str">
            <v>105476-P.S.R. MONTE GRANDE</v>
          </cell>
          <cell r="H39">
            <v>0</v>
          </cell>
          <cell r="J39">
            <v>0</v>
          </cell>
          <cell r="K39">
            <v>0</v>
          </cell>
          <cell r="M39">
            <v>0</v>
          </cell>
          <cell r="N39">
            <v>0</v>
          </cell>
          <cell r="O39">
            <v>0</v>
          </cell>
          <cell r="R39">
            <v>0</v>
          </cell>
          <cell r="S39">
            <v>0</v>
          </cell>
          <cell r="T39">
            <v>0</v>
          </cell>
        </row>
        <row r="40">
          <cell r="G40" t="str">
            <v>105477-P.S.R. PISCO ELQUI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4</v>
          </cell>
          <cell r="N40">
            <v>0</v>
          </cell>
          <cell r="O40">
            <v>0</v>
          </cell>
          <cell r="P40">
            <v>2</v>
          </cell>
          <cell r="Q40">
            <v>1</v>
          </cell>
          <cell r="R40">
            <v>0</v>
          </cell>
          <cell r="S40">
            <v>0</v>
          </cell>
          <cell r="T40">
            <v>7</v>
          </cell>
        </row>
        <row r="41">
          <cell r="G41" t="str">
            <v>04106-VICUÑA</v>
          </cell>
          <cell r="H41">
            <v>41</v>
          </cell>
          <cell r="I41">
            <v>19</v>
          </cell>
          <cell r="J41">
            <v>32</v>
          </cell>
          <cell r="K41">
            <v>49</v>
          </cell>
          <cell r="L41">
            <v>30</v>
          </cell>
          <cell r="M41">
            <v>33</v>
          </cell>
          <cell r="N41">
            <v>23</v>
          </cell>
          <cell r="O41">
            <v>15</v>
          </cell>
          <cell r="P41">
            <v>58</v>
          </cell>
          <cell r="Q41">
            <v>22</v>
          </cell>
          <cell r="R41">
            <v>26</v>
          </cell>
          <cell r="S41">
            <v>56</v>
          </cell>
          <cell r="T41">
            <v>404</v>
          </cell>
        </row>
        <row r="42">
          <cell r="G42" t="str">
            <v>105107-HOSPITAL VICUÑA</v>
          </cell>
          <cell r="H42">
            <v>26</v>
          </cell>
          <cell r="I42">
            <v>5</v>
          </cell>
          <cell r="J42">
            <v>7</v>
          </cell>
          <cell r="K42">
            <v>12</v>
          </cell>
          <cell r="L42">
            <v>14</v>
          </cell>
          <cell r="M42">
            <v>12</v>
          </cell>
          <cell r="N42">
            <v>11</v>
          </cell>
          <cell r="O42">
            <v>10</v>
          </cell>
          <cell r="P42">
            <v>5</v>
          </cell>
          <cell r="Q42">
            <v>8</v>
          </cell>
          <cell r="R42">
            <v>8</v>
          </cell>
          <cell r="S42">
            <v>13</v>
          </cell>
          <cell r="T42">
            <v>131</v>
          </cell>
        </row>
        <row r="43">
          <cell r="G43" t="str">
            <v>105467-P.S.R. DIAGUITAS</v>
          </cell>
          <cell r="H43">
            <v>7</v>
          </cell>
          <cell r="I43">
            <v>6</v>
          </cell>
          <cell r="J43">
            <v>0</v>
          </cell>
          <cell r="K43">
            <v>2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4</v>
          </cell>
          <cell r="Q43">
            <v>0</v>
          </cell>
          <cell r="R43">
            <v>0</v>
          </cell>
          <cell r="S43">
            <v>5</v>
          </cell>
          <cell r="T43">
            <v>25</v>
          </cell>
        </row>
        <row r="44">
          <cell r="G44" t="str">
            <v>105468-P.S.R. EL MOLLE</v>
          </cell>
          <cell r="H44">
            <v>0</v>
          </cell>
          <cell r="I44">
            <v>0</v>
          </cell>
          <cell r="J44">
            <v>1</v>
          </cell>
          <cell r="K44">
            <v>4</v>
          </cell>
          <cell r="L44">
            <v>0</v>
          </cell>
          <cell r="M44">
            <v>0</v>
          </cell>
          <cell r="N44">
            <v>1</v>
          </cell>
          <cell r="O44">
            <v>1</v>
          </cell>
          <cell r="P44">
            <v>0</v>
          </cell>
          <cell r="Q44">
            <v>9</v>
          </cell>
          <cell r="R44">
            <v>0</v>
          </cell>
          <cell r="S44">
            <v>0</v>
          </cell>
          <cell r="T44">
            <v>16</v>
          </cell>
        </row>
        <row r="45">
          <cell r="G45" t="str">
            <v>105469-P.S.R. EL TAMBO</v>
          </cell>
          <cell r="H45">
            <v>0</v>
          </cell>
          <cell r="I45">
            <v>1</v>
          </cell>
          <cell r="J45">
            <v>0</v>
          </cell>
          <cell r="K45">
            <v>4</v>
          </cell>
          <cell r="L45">
            <v>1</v>
          </cell>
          <cell r="M45">
            <v>6</v>
          </cell>
          <cell r="N45">
            <v>1</v>
          </cell>
          <cell r="O45">
            <v>1</v>
          </cell>
          <cell r="P45">
            <v>8</v>
          </cell>
          <cell r="Q45">
            <v>1</v>
          </cell>
          <cell r="R45">
            <v>0</v>
          </cell>
          <cell r="S45">
            <v>1</v>
          </cell>
          <cell r="T45">
            <v>24</v>
          </cell>
        </row>
        <row r="46">
          <cell r="G46" t="str">
            <v>105470-P.S.R. HUANTA</v>
          </cell>
          <cell r="J46">
            <v>0</v>
          </cell>
          <cell r="O46">
            <v>1</v>
          </cell>
          <cell r="P46">
            <v>1</v>
          </cell>
          <cell r="Q46">
            <v>0</v>
          </cell>
          <cell r="R46">
            <v>8</v>
          </cell>
          <cell r="S46">
            <v>0</v>
          </cell>
          <cell r="T46">
            <v>10</v>
          </cell>
        </row>
        <row r="47">
          <cell r="G47" t="str">
            <v>105471-P.S.R. PERALILLO</v>
          </cell>
          <cell r="H47">
            <v>0</v>
          </cell>
          <cell r="I47">
            <v>0</v>
          </cell>
          <cell r="J47">
            <v>10</v>
          </cell>
          <cell r="K47">
            <v>12</v>
          </cell>
          <cell r="L47">
            <v>7</v>
          </cell>
          <cell r="M47">
            <v>0</v>
          </cell>
          <cell r="N47">
            <v>5</v>
          </cell>
          <cell r="O47">
            <v>0</v>
          </cell>
          <cell r="P47">
            <v>24</v>
          </cell>
          <cell r="Q47">
            <v>0</v>
          </cell>
          <cell r="S47">
            <v>13</v>
          </cell>
          <cell r="T47">
            <v>71</v>
          </cell>
        </row>
        <row r="48">
          <cell r="G48" t="str">
            <v>105472-P.S.R. RIVADAVIA</v>
          </cell>
          <cell r="H48">
            <v>8</v>
          </cell>
          <cell r="I48">
            <v>7</v>
          </cell>
          <cell r="J48">
            <v>1</v>
          </cell>
          <cell r="K48">
            <v>2</v>
          </cell>
          <cell r="L48">
            <v>2</v>
          </cell>
          <cell r="M48">
            <v>6</v>
          </cell>
          <cell r="N48">
            <v>0</v>
          </cell>
          <cell r="O48">
            <v>1</v>
          </cell>
          <cell r="P48">
            <v>8</v>
          </cell>
          <cell r="Q48">
            <v>0</v>
          </cell>
          <cell r="R48">
            <v>0</v>
          </cell>
          <cell r="S48">
            <v>5</v>
          </cell>
          <cell r="T48">
            <v>40</v>
          </cell>
        </row>
        <row r="49">
          <cell r="G49" t="str">
            <v>105473-P.S.R. TALCUNA</v>
          </cell>
          <cell r="H49">
            <v>0</v>
          </cell>
          <cell r="I49">
            <v>0</v>
          </cell>
          <cell r="J49">
            <v>7</v>
          </cell>
          <cell r="K49">
            <v>0</v>
          </cell>
          <cell r="L49">
            <v>0</v>
          </cell>
          <cell r="M49">
            <v>0</v>
          </cell>
          <cell r="O49">
            <v>1</v>
          </cell>
          <cell r="P49">
            <v>6</v>
          </cell>
          <cell r="Q49">
            <v>0</v>
          </cell>
          <cell r="R49">
            <v>8</v>
          </cell>
          <cell r="S49">
            <v>14</v>
          </cell>
          <cell r="T49">
            <v>36</v>
          </cell>
        </row>
        <row r="50">
          <cell r="G50" t="str">
            <v>105474-P.S.R. CHAPILCA</v>
          </cell>
          <cell r="H50">
            <v>0</v>
          </cell>
          <cell r="J50">
            <v>2</v>
          </cell>
          <cell r="K50">
            <v>0</v>
          </cell>
          <cell r="L50">
            <v>3</v>
          </cell>
          <cell r="M50">
            <v>1</v>
          </cell>
          <cell r="N50">
            <v>1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7</v>
          </cell>
        </row>
        <row r="51">
          <cell r="G51" t="str">
            <v>105502-P.S.R. CALINGASTA</v>
          </cell>
          <cell r="H51">
            <v>0</v>
          </cell>
          <cell r="I51">
            <v>0</v>
          </cell>
          <cell r="J51">
            <v>4</v>
          </cell>
          <cell r="K51">
            <v>13</v>
          </cell>
          <cell r="L51">
            <v>3</v>
          </cell>
          <cell r="M51">
            <v>8</v>
          </cell>
          <cell r="N51">
            <v>2</v>
          </cell>
          <cell r="O51">
            <v>0</v>
          </cell>
          <cell r="P51">
            <v>0</v>
          </cell>
          <cell r="Q51">
            <v>1</v>
          </cell>
          <cell r="R51">
            <v>0</v>
          </cell>
          <cell r="S51">
            <v>4</v>
          </cell>
          <cell r="T51">
            <v>35</v>
          </cell>
        </row>
        <row r="52">
          <cell r="G52" t="str">
            <v>105509-P.S.R. GUALLIGUAICA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M52">
            <v>0</v>
          </cell>
          <cell r="N52">
            <v>1</v>
          </cell>
          <cell r="O52">
            <v>0</v>
          </cell>
          <cell r="P52">
            <v>2</v>
          </cell>
          <cell r="Q52">
            <v>3</v>
          </cell>
          <cell r="R52">
            <v>2</v>
          </cell>
          <cell r="S52">
            <v>1</v>
          </cell>
          <cell r="T52">
            <v>9</v>
          </cell>
        </row>
        <row r="53">
          <cell r="G53" t="str">
            <v>04201-ILLAPEL</v>
          </cell>
          <cell r="H53">
            <v>50</v>
          </cell>
          <cell r="I53">
            <v>27</v>
          </cell>
          <cell r="J53">
            <v>32</v>
          </cell>
          <cell r="K53">
            <v>45</v>
          </cell>
          <cell r="L53">
            <v>40</v>
          </cell>
          <cell r="M53">
            <v>71</v>
          </cell>
          <cell r="N53">
            <v>32</v>
          </cell>
          <cell r="O53">
            <v>73</v>
          </cell>
          <cell r="P53">
            <v>30</v>
          </cell>
          <cell r="Q53">
            <v>51</v>
          </cell>
          <cell r="R53">
            <v>120</v>
          </cell>
          <cell r="S53">
            <v>70</v>
          </cell>
          <cell r="T53">
            <v>641</v>
          </cell>
        </row>
        <row r="54">
          <cell r="G54" t="str">
            <v>105103-HOSPITAL ILLAPEL</v>
          </cell>
          <cell r="H54">
            <v>13</v>
          </cell>
          <cell r="I54">
            <v>10</v>
          </cell>
          <cell r="J54">
            <v>21</v>
          </cell>
          <cell r="K54">
            <v>27</v>
          </cell>
          <cell r="L54">
            <v>9</v>
          </cell>
          <cell r="M54">
            <v>11</v>
          </cell>
          <cell r="N54">
            <v>9</v>
          </cell>
          <cell r="O54">
            <v>41</v>
          </cell>
          <cell r="P54">
            <v>13</v>
          </cell>
          <cell r="Q54">
            <v>23</v>
          </cell>
          <cell r="R54">
            <v>74</v>
          </cell>
          <cell r="S54">
            <v>61</v>
          </cell>
          <cell r="T54">
            <v>312</v>
          </cell>
        </row>
        <row r="55">
          <cell r="G55" t="str">
            <v>105326-CESFAM SAN RAFAEL</v>
          </cell>
          <cell r="H55">
            <v>31</v>
          </cell>
          <cell r="I55">
            <v>5</v>
          </cell>
          <cell r="J55">
            <v>2</v>
          </cell>
          <cell r="K55">
            <v>0</v>
          </cell>
          <cell r="L55">
            <v>18</v>
          </cell>
          <cell r="M55">
            <v>40</v>
          </cell>
          <cell r="N55">
            <v>18</v>
          </cell>
          <cell r="O55">
            <v>8</v>
          </cell>
          <cell r="P55">
            <v>12</v>
          </cell>
          <cell r="Q55">
            <v>21</v>
          </cell>
          <cell r="R55">
            <v>19</v>
          </cell>
          <cell r="S55">
            <v>9</v>
          </cell>
          <cell r="T55">
            <v>183</v>
          </cell>
        </row>
        <row r="56">
          <cell r="G56" t="str">
            <v xml:space="preserve">105443-P.S.R. CARCAMO                   </v>
          </cell>
          <cell r="J56">
            <v>1</v>
          </cell>
          <cell r="K56">
            <v>6</v>
          </cell>
          <cell r="L56">
            <v>2</v>
          </cell>
          <cell r="M56">
            <v>6</v>
          </cell>
          <cell r="N56">
            <v>0</v>
          </cell>
          <cell r="O56">
            <v>7</v>
          </cell>
          <cell r="R56">
            <v>7</v>
          </cell>
          <cell r="T56">
            <v>29</v>
          </cell>
        </row>
        <row r="57">
          <cell r="G57" t="str">
            <v>105444-P.S.R. HUINTIL</v>
          </cell>
          <cell r="H57">
            <v>1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5</v>
          </cell>
          <cell r="P57">
            <v>3</v>
          </cell>
          <cell r="Q57">
            <v>2</v>
          </cell>
          <cell r="R57">
            <v>1</v>
          </cell>
          <cell r="S57">
            <v>0</v>
          </cell>
          <cell r="T57">
            <v>12</v>
          </cell>
        </row>
        <row r="58">
          <cell r="G58" t="str">
            <v>105445-P.S.R. LIMAHUIDA</v>
          </cell>
          <cell r="H58">
            <v>0</v>
          </cell>
          <cell r="I58">
            <v>0</v>
          </cell>
          <cell r="J58">
            <v>2</v>
          </cell>
          <cell r="L58">
            <v>1</v>
          </cell>
          <cell r="M58">
            <v>2</v>
          </cell>
          <cell r="N58">
            <v>2</v>
          </cell>
          <cell r="O58">
            <v>2</v>
          </cell>
          <cell r="P58">
            <v>1</v>
          </cell>
          <cell r="Q58">
            <v>0</v>
          </cell>
          <cell r="R58">
            <v>1</v>
          </cell>
          <cell r="T58">
            <v>11</v>
          </cell>
        </row>
        <row r="59">
          <cell r="G59" t="str">
            <v>105446-P.S.R. MATANCILLA</v>
          </cell>
          <cell r="J59">
            <v>0</v>
          </cell>
          <cell r="M59">
            <v>0</v>
          </cell>
          <cell r="N59">
            <v>0</v>
          </cell>
          <cell r="P59">
            <v>0</v>
          </cell>
          <cell r="R59">
            <v>0</v>
          </cell>
          <cell r="T59">
            <v>0</v>
          </cell>
        </row>
        <row r="60">
          <cell r="G60" t="str">
            <v>105447-P.S.R. PERALILLO</v>
          </cell>
          <cell r="H60">
            <v>0</v>
          </cell>
          <cell r="J60">
            <v>0</v>
          </cell>
          <cell r="K60">
            <v>2</v>
          </cell>
          <cell r="L60">
            <v>0</v>
          </cell>
          <cell r="M60">
            <v>4</v>
          </cell>
          <cell r="N60">
            <v>1</v>
          </cell>
          <cell r="P60">
            <v>0</v>
          </cell>
          <cell r="Q60">
            <v>5</v>
          </cell>
          <cell r="R60">
            <v>4</v>
          </cell>
          <cell r="T60">
            <v>16</v>
          </cell>
        </row>
        <row r="61">
          <cell r="G61" t="str">
            <v>105448-P.S.R. SANTA VIRGINIA</v>
          </cell>
          <cell r="I61">
            <v>0</v>
          </cell>
          <cell r="J61">
            <v>3</v>
          </cell>
          <cell r="K61">
            <v>4</v>
          </cell>
          <cell r="L61">
            <v>3</v>
          </cell>
          <cell r="M61">
            <v>0</v>
          </cell>
          <cell r="N61">
            <v>0</v>
          </cell>
          <cell r="O61">
            <v>0</v>
          </cell>
          <cell r="T61">
            <v>10</v>
          </cell>
        </row>
        <row r="62">
          <cell r="G62" t="str">
            <v>105449-P.S.R. TUNGA NORTE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O62">
            <v>0</v>
          </cell>
          <cell r="P62">
            <v>0</v>
          </cell>
          <cell r="Q62">
            <v>0</v>
          </cell>
          <cell r="R62">
            <v>5</v>
          </cell>
          <cell r="T62">
            <v>5</v>
          </cell>
        </row>
        <row r="63">
          <cell r="G63" t="str">
            <v>105485-P.S.R. PLAN DE HORNOS</v>
          </cell>
          <cell r="H63">
            <v>0</v>
          </cell>
          <cell r="I63">
            <v>3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1</v>
          </cell>
          <cell r="O63">
            <v>1</v>
          </cell>
          <cell r="P63">
            <v>0</v>
          </cell>
          <cell r="Q63">
            <v>0</v>
          </cell>
          <cell r="R63">
            <v>0</v>
          </cell>
          <cell r="T63">
            <v>5</v>
          </cell>
        </row>
        <row r="64">
          <cell r="G64" t="str">
            <v>105486-P.S.R. TUNGA SUR</v>
          </cell>
          <cell r="H64">
            <v>1</v>
          </cell>
          <cell r="I64">
            <v>0</v>
          </cell>
          <cell r="J64">
            <v>1</v>
          </cell>
          <cell r="L64">
            <v>1</v>
          </cell>
          <cell r="M64">
            <v>5</v>
          </cell>
          <cell r="N64">
            <v>1</v>
          </cell>
          <cell r="O64">
            <v>0</v>
          </cell>
          <cell r="P64">
            <v>0</v>
          </cell>
          <cell r="Q64">
            <v>0</v>
          </cell>
          <cell r="T64">
            <v>9</v>
          </cell>
        </row>
        <row r="65">
          <cell r="G65" t="str">
            <v>105487-P.S.R. CAÑAS UNO</v>
          </cell>
          <cell r="H65">
            <v>3</v>
          </cell>
          <cell r="I65">
            <v>9</v>
          </cell>
          <cell r="J65">
            <v>2</v>
          </cell>
          <cell r="K65">
            <v>6</v>
          </cell>
          <cell r="L65">
            <v>6</v>
          </cell>
          <cell r="M65">
            <v>0</v>
          </cell>
          <cell r="N65">
            <v>0</v>
          </cell>
          <cell r="O65">
            <v>9</v>
          </cell>
          <cell r="P65">
            <v>0</v>
          </cell>
          <cell r="Q65">
            <v>0</v>
          </cell>
          <cell r="R65">
            <v>3</v>
          </cell>
          <cell r="T65">
            <v>38</v>
          </cell>
        </row>
        <row r="66">
          <cell r="G66" t="str">
            <v>105496-P.S.R. PINTACURA SUR</v>
          </cell>
          <cell r="H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R66">
            <v>0</v>
          </cell>
          <cell r="T66">
            <v>0</v>
          </cell>
        </row>
        <row r="67">
          <cell r="G67" t="str">
            <v>105504-P.S.R. SOCAVON</v>
          </cell>
          <cell r="H67">
            <v>1</v>
          </cell>
          <cell r="I67">
            <v>0</v>
          </cell>
          <cell r="K67">
            <v>0</v>
          </cell>
          <cell r="L67">
            <v>0</v>
          </cell>
          <cell r="M67">
            <v>3</v>
          </cell>
          <cell r="N67">
            <v>0</v>
          </cell>
          <cell r="O67">
            <v>0</v>
          </cell>
          <cell r="P67">
            <v>1</v>
          </cell>
          <cell r="R67">
            <v>6</v>
          </cell>
          <cell r="T67">
            <v>11</v>
          </cell>
        </row>
        <row r="68">
          <cell r="G68" t="str">
            <v>04202-CANELA</v>
          </cell>
          <cell r="H68">
            <v>51</v>
          </cell>
          <cell r="I68">
            <v>11</v>
          </cell>
          <cell r="J68">
            <v>35</v>
          </cell>
          <cell r="K68">
            <v>22</v>
          </cell>
          <cell r="L68">
            <v>10</v>
          </cell>
          <cell r="M68">
            <v>6</v>
          </cell>
          <cell r="N68">
            <v>11</v>
          </cell>
          <cell r="O68">
            <v>16</v>
          </cell>
          <cell r="P68">
            <v>7</v>
          </cell>
          <cell r="Q68">
            <v>32</v>
          </cell>
          <cell r="R68">
            <v>11</v>
          </cell>
          <cell r="S68">
            <v>5</v>
          </cell>
          <cell r="T68">
            <v>217</v>
          </cell>
        </row>
        <row r="69">
          <cell r="G69" t="str">
            <v>105309-CES. RURAL CANELA</v>
          </cell>
          <cell r="H69">
            <v>19</v>
          </cell>
          <cell r="I69">
            <v>2</v>
          </cell>
          <cell r="J69">
            <v>9</v>
          </cell>
          <cell r="K69">
            <v>2</v>
          </cell>
          <cell r="L69">
            <v>3</v>
          </cell>
          <cell r="M69">
            <v>2</v>
          </cell>
          <cell r="N69">
            <v>0</v>
          </cell>
          <cell r="O69">
            <v>6</v>
          </cell>
          <cell r="P69">
            <v>1</v>
          </cell>
          <cell r="Q69">
            <v>32</v>
          </cell>
          <cell r="R69">
            <v>6</v>
          </cell>
          <cell r="S69">
            <v>1</v>
          </cell>
          <cell r="T69">
            <v>83</v>
          </cell>
        </row>
        <row r="70">
          <cell r="G70" t="str">
            <v xml:space="preserve">105450-P.S.R. MINCHA NORTE            </v>
          </cell>
          <cell r="H70">
            <v>3</v>
          </cell>
          <cell r="I70">
            <v>0</v>
          </cell>
          <cell r="J70">
            <v>2</v>
          </cell>
          <cell r="K70">
            <v>5</v>
          </cell>
          <cell r="L70">
            <v>2</v>
          </cell>
          <cell r="M70">
            <v>3</v>
          </cell>
          <cell r="N70">
            <v>1</v>
          </cell>
          <cell r="O70">
            <v>4</v>
          </cell>
          <cell r="P70">
            <v>1</v>
          </cell>
          <cell r="Q70">
            <v>0</v>
          </cell>
          <cell r="R70">
            <v>0</v>
          </cell>
          <cell r="S70">
            <v>0</v>
          </cell>
          <cell r="T70">
            <v>21</v>
          </cell>
        </row>
        <row r="71">
          <cell r="G71" t="str">
            <v>105451-P.S.R. AGUA FRIA</v>
          </cell>
          <cell r="H71">
            <v>3</v>
          </cell>
          <cell r="I71">
            <v>2</v>
          </cell>
          <cell r="K71">
            <v>2</v>
          </cell>
          <cell r="L71">
            <v>2</v>
          </cell>
          <cell r="N71">
            <v>4</v>
          </cell>
          <cell r="O71">
            <v>0</v>
          </cell>
          <cell r="P71">
            <v>2</v>
          </cell>
          <cell r="Q71">
            <v>0</v>
          </cell>
          <cell r="R71">
            <v>4</v>
          </cell>
          <cell r="S71">
            <v>1</v>
          </cell>
          <cell r="T71">
            <v>20</v>
          </cell>
        </row>
        <row r="72">
          <cell r="G72" t="str">
            <v>105482-P.S.R. CANELA ALTA</v>
          </cell>
          <cell r="H72">
            <v>2</v>
          </cell>
          <cell r="I72">
            <v>0</v>
          </cell>
          <cell r="J72">
            <v>5</v>
          </cell>
          <cell r="K72">
            <v>4</v>
          </cell>
          <cell r="L72">
            <v>3</v>
          </cell>
          <cell r="M72">
            <v>0</v>
          </cell>
          <cell r="N72">
            <v>6</v>
          </cell>
          <cell r="O72">
            <v>2</v>
          </cell>
          <cell r="P72">
            <v>3</v>
          </cell>
          <cell r="Q72">
            <v>0</v>
          </cell>
          <cell r="R72">
            <v>1</v>
          </cell>
          <cell r="S72">
            <v>3</v>
          </cell>
          <cell r="T72">
            <v>29</v>
          </cell>
        </row>
        <row r="73">
          <cell r="G73" t="str">
            <v>105483-P.S.R. LOS RULOS</v>
          </cell>
          <cell r="H73">
            <v>8</v>
          </cell>
          <cell r="I73">
            <v>2</v>
          </cell>
          <cell r="J73">
            <v>2</v>
          </cell>
          <cell r="K73">
            <v>3</v>
          </cell>
          <cell r="L73">
            <v>0</v>
          </cell>
          <cell r="M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T73">
            <v>15</v>
          </cell>
        </row>
        <row r="74">
          <cell r="G74" t="str">
            <v>105484-P.S.R. HUENTELAUQUEN</v>
          </cell>
          <cell r="H74">
            <v>4</v>
          </cell>
          <cell r="I74">
            <v>0</v>
          </cell>
          <cell r="J74">
            <v>14</v>
          </cell>
          <cell r="K74">
            <v>3</v>
          </cell>
          <cell r="L74">
            <v>0</v>
          </cell>
          <cell r="M74">
            <v>0</v>
          </cell>
          <cell r="N74">
            <v>0</v>
          </cell>
          <cell r="O74">
            <v>2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23</v>
          </cell>
        </row>
        <row r="75">
          <cell r="G75" t="str">
            <v>105488-P.S.R. ESPIRITU SANTO</v>
          </cell>
          <cell r="H75">
            <v>0</v>
          </cell>
          <cell r="I75">
            <v>1</v>
          </cell>
          <cell r="K75">
            <v>0</v>
          </cell>
          <cell r="O75">
            <v>0</v>
          </cell>
          <cell r="Q75">
            <v>0</v>
          </cell>
          <cell r="T75">
            <v>1</v>
          </cell>
        </row>
        <row r="76">
          <cell r="G76" t="str">
            <v>105493-P.S.R. MINCHA SUR</v>
          </cell>
          <cell r="H76">
            <v>3</v>
          </cell>
          <cell r="I76">
            <v>0</v>
          </cell>
          <cell r="J76">
            <v>1</v>
          </cell>
          <cell r="K76">
            <v>2</v>
          </cell>
          <cell r="L76">
            <v>0</v>
          </cell>
          <cell r="M76">
            <v>1</v>
          </cell>
          <cell r="O76">
            <v>2</v>
          </cell>
          <cell r="P76">
            <v>0</v>
          </cell>
          <cell r="Q76">
            <v>0</v>
          </cell>
          <cell r="S76">
            <v>0</v>
          </cell>
          <cell r="T76">
            <v>9</v>
          </cell>
        </row>
        <row r="77">
          <cell r="G77" t="str">
            <v>105497-P.S.R. JABONERIA</v>
          </cell>
          <cell r="H77">
            <v>6</v>
          </cell>
          <cell r="I77">
            <v>2</v>
          </cell>
          <cell r="J77">
            <v>1</v>
          </cell>
          <cell r="L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  <cell r="T77">
            <v>9</v>
          </cell>
        </row>
        <row r="78">
          <cell r="G78" t="str">
            <v>105498-P.S.R. QUEBRADA DE LINARES</v>
          </cell>
          <cell r="H78">
            <v>3</v>
          </cell>
          <cell r="I78">
            <v>2</v>
          </cell>
          <cell r="J78">
            <v>1</v>
          </cell>
          <cell r="K78">
            <v>1</v>
          </cell>
          <cell r="L78">
            <v>0</v>
          </cell>
          <cell r="M78">
            <v>0</v>
          </cell>
          <cell r="O78">
            <v>0</v>
          </cell>
          <cell r="P78">
            <v>0</v>
          </cell>
          <cell r="R78">
            <v>0</v>
          </cell>
          <cell r="T78">
            <v>7</v>
          </cell>
        </row>
        <row r="79">
          <cell r="G79" t="str">
            <v>04203-LOS VILOS</v>
          </cell>
          <cell r="H79">
            <v>9</v>
          </cell>
          <cell r="I79">
            <v>17</v>
          </cell>
          <cell r="J79">
            <v>48</v>
          </cell>
          <cell r="K79">
            <v>24</v>
          </cell>
          <cell r="L79">
            <v>22</v>
          </cell>
          <cell r="M79">
            <v>17</v>
          </cell>
          <cell r="N79">
            <v>6</v>
          </cell>
          <cell r="O79">
            <v>11</v>
          </cell>
          <cell r="P79">
            <v>44</v>
          </cell>
          <cell r="Q79">
            <v>15</v>
          </cell>
          <cell r="R79">
            <v>25</v>
          </cell>
          <cell r="S79">
            <v>17</v>
          </cell>
          <cell r="T79">
            <v>255</v>
          </cell>
        </row>
        <row r="80">
          <cell r="G80" t="str">
            <v>105108-HOSPITAL LOS VILOS</v>
          </cell>
          <cell r="H80">
            <v>8</v>
          </cell>
          <cell r="I80">
            <v>17</v>
          </cell>
          <cell r="J80">
            <v>13</v>
          </cell>
          <cell r="K80">
            <v>13</v>
          </cell>
          <cell r="L80">
            <v>11</v>
          </cell>
          <cell r="M80">
            <v>3</v>
          </cell>
          <cell r="N80">
            <v>1</v>
          </cell>
          <cell r="O80">
            <v>7</v>
          </cell>
          <cell r="P80">
            <v>34</v>
          </cell>
          <cell r="Q80">
            <v>8</v>
          </cell>
          <cell r="R80">
            <v>4</v>
          </cell>
          <cell r="S80">
            <v>11</v>
          </cell>
          <cell r="T80">
            <v>130</v>
          </cell>
        </row>
        <row r="81">
          <cell r="G81" t="str">
            <v xml:space="preserve">105478-P.S.R. CAIMANES                   </v>
          </cell>
          <cell r="H81">
            <v>0</v>
          </cell>
          <cell r="I81">
            <v>0</v>
          </cell>
          <cell r="J81">
            <v>21</v>
          </cell>
          <cell r="K81">
            <v>4</v>
          </cell>
          <cell r="L81">
            <v>1</v>
          </cell>
          <cell r="M81">
            <v>7</v>
          </cell>
          <cell r="N81">
            <v>3</v>
          </cell>
          <cell r="O81">
            <v>3</v>
          </cell>
          <cell r="P81">
            <v>6</v>
          </cell>
          <cell r="Q81">
            <v>4</v>
          </cell>
          <cell r="R81">
            <v>18</v>
          </cell>
          <cell r="S81">
            <v>0</v>
          </cell>
          <cell r="T81">
            <v>67</v>
          </cell>
        </row>
        <row r="82">
          <cell r="G82" t="str">
            <v>105479-P.S.R. GUANGUALI</v>
          </cell>
          <cell r="H82">
            <v>0</v>
          </cell>
          <cell r="I82">
            <v>0</v>
          </cell>
          <cell r="J82">
            <v>0</v>
          </cell>
          <cell r="K82">
            <v>3</v>
          </cell>
          <cell r="L82">
            <v>5</v>
          </cell>
          <cell r="M82">
            <v>3</v>
          </cell>
          <cell r="N82">
            <v>2</v>
          </cell>
          <cell r="O82">
            <v>0</v>
          </cell>
          <cell r="P82">
            <v>1</v>
          </cell>
          <cell r="Q82">
            <v>1</v>
          </cell>
          <cell r="R82">
            <v>0</v>
          </cell>
          <cell r="S82">
            <v>0</v>
          </cell>
          <cell r="T82">
            <v>15</v>
          </cell>
        </row>
        <row r="83">
          <cell r="G83" t="str">
            <v>105480-P.S.R. QUILIMARI</v>
          </cell>
          <cell r="H83">
            <v>0</v>
          </cell>
          <cell r="I83">
            <v>0</v>
          </cell>
          <cell r="J83">
            <v>8</v>
          </cell>
          <cell r="K83">
            <v>4</v>
          </cell>
          <cell r="L83">
            <v>4</v>
          </cell>
          <cell r="M83">
            <v>1</v>
          </cell>
          <cell r="N83">
            <v>0</v>
          </cell>
          <cell r="O83">
            <v>1</v>
          </cell>
          <cell r="P83">
            <v>0</v>
          </cell>
          <cell r="Q83">
            <v>0</v>
          </cell>
          <cell r="R83">
            <v>0</v>
          </cell>
          <cell r="S83">
            <v>2</v>
          </cell>
          <cell r="T83">
            <v>20</v>
          </cell>
        </row>
        <row r="84">
          <cell r="G84" t="str">
            <v>105481-P.S.R. TILAMA</v>
          </cell>
          <cell r="I84">
            <v>0</v>
          </cell>
          <cell r="J84">
            <v>4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1</v>
          </cell>
          <cell r="Q84">
            <v>0</v>
          </cell>
          <cell r="R84">
            <v>3</v>
          </cell>
          <cell r="S84">
            <v>0</v>
          </cell>
          <cell r="T84">
            <v>8</v>
          </cell>
        </row>
        <row r="85">
          <cell r="G85" t="str">
            <v>105511-P.S.R. LOS CONDORES</v>
          </cell>
          <cell r="H85">
            <v>1</v>
          </cell>
          <cell r="I85">
            <v>0</v>
          </cell>
          <cell r="J85">
            <v>2</v>
          </cell>
          <cell r="K85">
            <v>0</v>
          </cell>
          <cell r="L85">
            <v>1</v>
          </cell>
          <cell r="M85">
            <v>3</v>
          </cell>
          <cell r="N85">
            <v>0</v>
          </cell>
          <cell r="P85">
            <v>2</v>
          </cell>
          <cell r="Q85">
            <v>2</v>
          </cell>
          <cell r="R85">
            <v>0</v>
          </cell>
          <cell r="S85">
            <v>4</v>
          </cell>
          <cell r="T85">
            <v>15</v>
          </cell>
        </row>
        <row r="86">
          <cell r="G86" t="str">
            <v>04204-SALAMANCA</v>
          </cell>
          <cell r="H86">
            <v>32</v>
          </cell>
          <cell r="I86">
            <v>44</v>
          </cell>
          <cell r="J86">
            <v>50</v>
          </cell>
          <cell r="K86">
            <v>68</v>
          </cell>
          <cell r="L86">
            <v>60</v>
          </cell>
          <cell r="M86">
            <v>63</v>
          </cell>
          <cell r="N86">
            <v>57</v>
          </cell>
          <cell r="O86">
            <v>85</v>
          </cell>
          <cell r="P86">
            <v>44</v>
          </cell>
          <cell r="Q86">
            <v>58</v>
          </cell>
          <cell r="R86">
            <v>34</v>
          </cell>
          <cell r="S86">
            <v>52</v>
          </cell>
          <cell r="T86">
            <v>647</v>
          </cell>
        </row>
        <row r="87">
          <cell r="G87" t="str">
            <v>105104-HOSPITAL SALAMANCA</v>
          </cell>
          <cell r="H87">
            <v>10</v>
          </cell>
          <cell r="I87">
            <v>10</v>
          </cell>
          <cell r="J87">
            <v>8</v>
          </cell>
          <cell r="K87">
            <v>20</v>
          </cell>
          <cell r="L87">
            <v>23</v>
          </cell>
          <cell r="M87">
            <v>26</v>
          </cell>
          <cell r="N87">
            <v>18</v>
          </cell>
          <cell r="O87">
            <v>40</v>
          </cell>
          <cell r="P87">
            <v>9</v>
          </cell>
          <cell r="Q87">
            <v>18</v>
          </cell>
          <cell r="R87">
            <v>3</v>
          </cell>
          <cell r="S87">
            <v>9</v>
          </cell>
          <cell r="T87">
            <v>194</v>
          </cell>
        </row>
        <row r="88">
          <cell r="G88" t="str">
            <v xml:space="preserve">105452-P.S.R. CUNCUMEN                 </v>
          </cell>
          <cell r="H88">
            <v>10</v>
          </cell>
          <cell r="I88">
            <v>13</v>
          </cell>
          <cell r="J88">
            <v>19</v>
          </cell>
          <cell r="K88">
            <v>21</v>
          </cell>
          <cell r="L88">
            <v>14</v>
          </cell>
          <cell r="M88">
            <v>15</v>
          </cell>
          <cell r="N88">
            <v>17</v>
          </cell>
          <cell r="O88">
            <v>19</v>
          </cell>
          <cell r="P88">
            <v>17</v>
          </cell>
          <cell r="Q88">
            <v>20</v>
          </cell>
          <cell r="R88">
            <v>16</v>
          </cell>
          <cell r="S88">
            <v>22</v>
          </cell>
          <cell r="T88">
            <v>203</v>
          </cell>
        </row>
        <row r="89">
          <cell r="G89" t="str">
            <v>105453-P.S.R. TRANQUILLA</v>
          </cell>
          <cell r="H89">
            <v>3</v>
          </cell>
          <cell r="I89">
            <v>4</v>
          </cell>
          <cell r="J89">
            <v>6</v>
          </cell>
          <cell r="K89">
            <v>2</v>
          </cell>
          <cell r="L89">
            <v>6</v>
          </cell>
          <cell r="M89">
            <v>10</v>
          </cell>
          <cell r="N89">
            <v>5</v>
          </cell>
          <cell r="O89">
            <v>9</v>
          </cell>
          <cell r="P89">
            <v>6</v>
          </cell>
          <cell r="Q89">
            <v>6</v>
          </cell>
          <cell r="R89">
            <v>5</v>
          </cell>
          <cell r="S89">
            <v>6</v>
          </cell>
          <cell r="T89">
            <v>68</v>
          </cell>
        </row>
        <row r="90">
          <cell r="G90" t="str">
            <v>105454-P.S.R. CUNLAGUA</v>
          </cell>
          <cell r="H90">
            <v>0</v>
          </cell>
          <cell r="I90">
            <v>3</v>
          </cell>
          <cell r="J90">
            <v>0</v>
          </cell>
          <cell r="K90">
            <v>0</v>
          </cell>
          <cell r="L90">
            <v>2</v>
          </cell>
          <cell r="M90">
            <v>0</v>
          </cell>
          <cell r="N90">
            <v>1</v>
          </cell>
          <cell r="O90">
            <v>0</v>
          </cell>
          <cell r="P90">
            <v>1</v>
          </cell>
          <cell r="Q90">
            <v>0</v>
          </cell>
          <cell r="R90">
            <v>0</v>
          </cell>
          <cell r="S90">
            <v>1</v>
          </cell>
          <cell r="T90">
            <v>8</v>
          </cell>
        </row>
        <row r="91">
          <cell r="G91" t="str">
            <v>105455-P.S.R. CHILLEPIN</v>
          </cell>
          <cell r="H91">
            <v>5</v>
          </cell>
          <cell r="I91">
            <v>1</v>
          </cell>
          <cell r="J91">
            <v>0</v>
          </cell>
          <cell r="K91">
            <v>2</v>
          </cell>
          <cell r="L91">
            <v>0</v>
          </cell>
          <cell r="M91">
            <v>3</v>
          </cell>
          <cell r="N91">
            <v>2</v>
          </cell>
          <cell r="O91">
            <v>2</v>
          </cell>
          <cell r="P91">
            <v>3</v>
          </cell>
          <cell r="Q91">
            <v>2</v>
          </cell>
          <cell r="R91">
            <v>2</v>
          </cell>
          <cell r="S91">
            <v>4</v>
          </cell>
          <cell r="T91">
            <v>26</v>
          </cell>
        </row>
        <row r="92">
          <cell r="G92" t="str">
            <v>105456-P.S.R. LLIMPO</v>
          </cell>
          <cell r="H92">
            <v>2</v>
          </cell>
          <cell r="I92">
            <v>2</v>
          </cell>
          <cell r="J92">
            <v>4</v>
          </cell>
          <cell r="K92">
            <v>4</v>
          </cell>
          <cell r="L92">
            <v>5</v>
          </cell>
          <cell r="M92">
            <v>1</v>
          </cell>
          <cell r="N92">
            <v>5</v>
          </cell>
          <cell r="O92">
            <v>3</v>
          </cell>
          <cell r="P92">
            <v>4</v>
          </cell>
          <cell r="Q92">
            <v>6</v>
          </cell>
          <cell r="R92">
            <v>1</v>
          </cell>
          <cell r="S92">
            <v>2</v>
          </cell>
          <cell r="T92">
            <v>39</v>
          </cell>
        </row>
        <row r="93">
          <cell r="G93" t="str">
            <v>105457-P.S.R. SAN AGUSTIN</v>
          </cell>
          <cell r="H93">
            <v>0</v>
          </cell>
          <cell r="I93">
            <v>3</v>
          </cell>
          <cell r="J93">
            <v>3</v>
          </cell>
          <cell r="K93">
            <v>4</v>
          </cell>
          <cell r="L93">
            <v>2</v>
          </cell>
          <cell r="M93">
            <v>0</v>
          </cell>
          <cell r="N93">
            <v>2</v>
          </cell>
          <cell r="O93">
            <v>1</v>
          </cell>
          <cell r="P93">
            <v>0</v>
          </cell>
          <cell r="Q93">
            <v>0</v>
          </cell>
          <cell r="R93">
            <v>1</v>
          </cell>
          <cell r="S93">
            <v>6</v>
          </cell>
          <cell r="T93">
            <v>22</v>
          </cell>
        </row>
        <row r="94">
          <cell r="G94" t="str">
            <v>105458-P.S.R. TAHUINCO</v>
          </cell>
          <cell r="H94">
            <v>0</v>
          </cell>
          <cell r="I94">
            <v>0</v>
          </cell>
          <cell r="J94">
            <v>2</v>
          </cell>
          <cell r="K94">
            <v>4</v>
          </cell>
          <cell r="L94">
            <v>3</v>
          </cell>
          <cell r="M94">
            <v>0</v>
          </cell>
          <cell r="N94">
            <v>2</v>
          </cell>
          <cell r="O94">
            <v>4</v>
          </cell>
          <cell r="P94">
            <v>0</v>
          </cell>
          <cell r="R94">
            <v>0</v>
          </cell>
          <cell r="S94">
            <v>1</v>
          </cell>
          <cell r="T94">
            <v>16</v>
          </cell>
        </row>
        <row r="95">
          <cell r="G95" t="str">
            <v>105491-P.S.R. QUELEN BAJO</v>
          </cell>
          <cell r="H95">
            <v>1</v>
          </cell>
          <cell r="I95">
            <v>3</v>
          </cell>
          <cell r="J95">
            <v>1</v>
          </cell>
          <cell r="K95">
            <v>2</v>
          </cell>
          <cell r="L95">
            <v>4</v>
          </cell>
          <cell r="M95">
            <v>5</v>
          </cell>
          <cell r="N95">
            <v>3</v>
          </cell>
          <cell r="O95">
            <v>4</v>
          </cell>
          <cell r="P95">
            <v>3</v>
          </cell>
          <cell r="Q95">
            <v>3</v>
          </cell>
          <cell r="R95">
            <v>2</v>
          </cell>
          <cell r="S95">
            <v>1</v>
          </cell>
          <cell r="T95">
            <v>32</v>
          </cell>
        </row>
        <row r="96">
          <cell r="G96" t="str">
            <v>105492-P.S.R. CAMISA</v>
          </cell>
          <cell r="H96">
            <v>1</v>
          </cell>
          <cell r="I96">
            <v>0</v>
          </cell>
          <cell r="J96">
            <v>1</v>
          </cell>
          <cell r="K96">
            <v>4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  <cell r="P96">
            <v>0</v>
          </cell>
          <cell r="Q96">
            <v>2</v>
          </cell>
          <cell r="R96">
            <v>1</v>
          </cell>
          <cell r="S96">
            <v>0</v>
          </cell>
          <cell r="T96">
            <v>10</v>
          </cell>
        </row>
        <row r="97">
          <cell r="G97" t="str">
            <v>105501-P.S.R. ARBOLEDA GRANDE</v>
          </cell>
          <cell r="H97">
            <v>0</v>
          </cell>
          <cell r="I97">
            <v>5</v>
          </cell>
          <cell r="J97">
            <v>6</v>
          </cell>
          <cell r="K97">
            <v>5</v>
          </cell>
          <cell r="L97">
            <v>1</v>
          </cell>
          <cell r="M97">
            <v>3</v>
          </cell>
          <cell r="N97">
            <v>2</v>
          </cell>
          <cell r="O97">
            <v>2</v>
          </cell>
          <cell r="P97">
            <v>1</v>
          </cell>
          <cell r="Q97">
            <v>1</v>
          </cell>
          <cell r="R97">
            <v>3</v>
          </cell>
          <cell r="S97">
            <v>0</v>
          </cell>
          <cell r="T97">
            <v>29</v>
          </cell>
        </row>
        <row r="98">
          <cell r="G98" t="str">
            <v>04301-OVALLE</v>
          </cell>
          <cell r="H98">
            <v>176</v>
          </cell>
          <cell r="I98">
            <v>122</v>
          </cell>
          <cell r="J98">
            <v>211</v>
          </cell>
          <cell r="K98">
            <v>203</v>
          </cell>
          <cell r="L98">
            <v>168</v>
          </cell>
          <cell r="M98">
            <v>228</v>
          </cell>
          <cell r="N98">
            <v>172</v>
          </cell>
          <cell r="O98">
            <v>198</v>
          </cell>
          <cell r="P98">
            <v>126</v>
          </cell>
          <cell r="Q98">
            <v>87</v>
          </cell>
          <cell r="R98">
            <v>76</v>
          </cell>
          <cell r="S98">
            <v>238</v>
          </cell>
          <cell r="T98">
            <v>2005</v>
          </cell>
        </row>
        <row r="99">
          <cell r="G99" t="str">
            <v>105315-CES. RURAL C. DE TAMAYA</v>
          </cell>
          <cell r="H99">
            <v>13</v>
          </cell>
          <cell r="I99">
            <v>1</v>
          </cell>
          <cell r="J99">
            <v>24</v>
          </cell>
          <cell r="K99">
            <v>7</v>
          </cell>
          <cell r="L99">
            <v>7</v>
          </cell>
          <cell r="M99">
            <v>8</v>
          </cell>
          <cell r="N99">
            <v>9</v>
          </cell>
          <cell r="O99">
            <v>3</v>
          </cell>
          <cell r="P99">
            <v>5</v>
          </cell>
          <cell r="Q99">
            <v>2</v>
          </cell>
          <cell r="R99">
            <v>5</v>
          </cell>
          <cell r="S99">
            <v>14</v>
          </cell>
          <cell r="T99">
            <v>98</v>
          </cell>
        </row>
        <row r="100">
          <cell r="G100" t="str">
            <v>105317-CES. JORGE JORDAN D.</v>
          </cell>
          <cell r="H100">
            <v>114</v>
          </cell>
          <cell r="I100">
            <v>41</v>
          </cell>
          <cell r="J100">
            <v>81</v>
          </cell>
          <cell r="K100">
            <v>82</v>
          </cell>
          <cell r="L100">
            <v>85</v>
          </cell>
          <cell r="M100">
            <v>69</v>
          </cell>
          <cell r="N100">
            <v>59</v>
          </cell>
          <cell r="O100">
            <v>47</v>
          </cell>
          <cell r="P100">
            <v>45</v>
          </cell>
          <cell r="Q100">
            <v>4</v>
          </cell>
          <cell r="R100">
            <v>1</v>
          </cell>
          <cell r="S100">
            <v>0</v>
          </cell>
          <cell r="T100">
            <v>628</v>
          </cell>
        </row>
        <row r="101">
          <cell r="G101" t="str">
            <v>105322-CES. MARCOS MACUADA</v>
          </cell>
          <cell r="H101">
            <v>30</v>
          </cell>
          <cell r="I101">
            <v>33</v>
          </cell>
          <cell r="J101">
            <v>65</v>
          </cell>
          <cell r="K101">
            <v>55</v>
          </cell>
          <cell r="L101">
            <v>34</v>
          </cell>
          <cell r="M101">
            <v>93</v>
          </cell>
          <cell r="N101">
            <v>58</v>
          </cell>
          <cell r="O101">
            <v>117</v>
          </cell>
          <cell r="P101">
            <v>54</v>
          </cell>
          <cell r="Q101">
            <v>54</v>
          </cell>
          <cell r="R101">
            <v>48</v>
          </cell>
          <cell r="S101">
            <v>141</v>
          </cell>
          <cell r="T101">
            <v>782</v>
          </cell>
        </row>
        <row r="102">
          <cell r="G102" t="str">
            <v>105324-CES. SOTAQUI</v>
          </cell>
          <cell r="H102">
            <v>5</v>
          </cell>
          <cell r="I102">
            <v>5</v>
          </cell>
          <cell r="J102">
            <v>6</v>
          </cell>
          <cell r="K102">
            <v>17</v>
          </cell>
          <cell r="L102">
            <v>5</v>
          </cell>
          <cell r="M102">
            <v>8</v>
          </cell>
          <cell r="N102">
            <v>2</v>
          </cell>
          <cell r="O102">
            <v>8</v>
          </cell>
          <cell r="P102">
            <v>6</v>
          </cell>
          <cell r="Q102">
            <v>6</v>
          </cell>
          <cell r="R102">
            <v>8</v>
          </cell>
          <cell r="S102">
            <v>27</v>
          </cell>
          <cell r="T102">
            <v>103</v>
          </cell>
        </row>
        <row r="103">
          <cell r="G103" t="str">
            <v>105415-P.S.R. BARRAZA</v>
          </cell>
          <cell r="H103">
            <v>0</v>
          </cell>
          <cell r="I103">
            <v>0</v>
          </cell>
          <cell r="J103">
            <v>1</v>
          </cell>
          <cell r="K103">
            <v>2</v>
          </cell>
          <cell r="L103">
            <v>2</v>
          </cell>
          <cell r="M103">
            <v>0</v>
          </cell>
          <cell r="N103">
            <v>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7</v>
          </cell>
        </row>
        <row r="104">
          <cell r="G104" t="str">
            <v xml:space="preserve">105416-P.S.R. CAMARICO                  </v>
          </cell>
          <cell r="I104">
            <v>0</v>
          </cell>
          <cell r="J104">
            <v>5</v>
          </cell>
          <cell r="K104">
            <v>4</v>
          </cell>
          <cell r="L104">
            <v>5</v>
          </cell>
          <cell r="M104">
            <v>2</v>
          </cell>
          <cell r="N104">
            <v>2</v>
          </cell>
          <cell r="O104">
            <v>0</v>
          </cell>
          <cell r="P104">
            <v>1</v>
          </cell>
          <cell r="Q104">
            <v>1</v>
          </cell>
          <cell r="S104">
            <v>2</v>
          </cell>
          <cell r="T104">
            <v>22</v>
          </cell>
        </row>
        <row r="105">
          <cell r="G105" t="str">
            <v>105417-P.S.R. ALCONES BAJOS</v>
          </cell>
          <cell r="I105">
            <v>3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S105">
            <v>6</v>
          </cell>
          <cell r="T105">
            <v>9</v>
          </cell>
        </row>
        <row r="106">
          <cell r="G106" t="str">
            <v>105419-P.S.R. LAS SOSSAS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1</v>
          </cell>
          <cell r="S106">
            <v>0</v>
          </cell>
          <cell r="T106">
            <v>1</v>
          </cell>
        </row>
        <row r="107">
          <cell r="G107" t="str">
            <v>105420-P.S.R. LIMARI</v>
          </cell>
          <cell r="I107">
            <v>0</v>
          </cell>
          <cell r="J107">
            <v>4</v>
          </cell>
          <cell r="K107">
            <v>0</v>
          </cell>
          <cell r="L107">
            <v>4</v>
          </cell>
          <cell r="M107">
            <v>1</v>
          </cell>
          <cell r="N107">
            <v>1</v>
          </cell>
          <cell r="O107">
            <v>1</v>
          </cell>
          <cell r="P107">
            <v>6</v>
          </cell>
          <cell r="Q107">
            <v>1</v>
          </cell>
          <cell r="R107">
            <v>3</v>
          </cell>
          <cell r="S107">
            <v>3</v>
          </cell>
          <cell r="T107">
            <v>24</v>
          </cell>
        </row>
        <row r="108">
          <cell r="G108" t="str">
            <v>105422-P.S.R. HORNILLOS</v>
          </cell>
          <cell r="J108">
            <v>0</v>
          </cell>
          <cell r="K108">
            <v>0</v>
          </cell>
          <cell r="L108">
            <v>0</v>
          </cell>
          <cell r="M108">
            <v>1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  <cell r="T108">
            <v>1</v>
          </cell>
        </row>
        <row r="109">
          <cell r="G109" t="str">
            <v>105437-P.S.R. CHALINGA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O109">
            <v>1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1</v>
          </cell>
        </row>
        <row r="110">
          <cell r="G110" t="str">
            <v>105439-P.S.R. CERRO BLANCO</v>
          </cell>
          <cell r="H110">
            <v>0</v>
          </cell>
          <cell r="I110">
            <v>1</v>
          </cell>
          <cell r="J110">
            <v>0</v>
          </cell>
          <cell r="K110">
            <v>4</v>
          </cell>
          <cell r="L110">
            <v>0</v>
          </cell>
          <cell r="M110">
            <v>8</v>
          </cell>
          <cell r="N110">
            <v>4</v>
          </cell>
          <cell r="O110">
            <v>0</v>
          </cell>
          <cell r="P110">
            <v>0</v>
          </cell>
          <cell r="Q110">
            <v>0</v>
          </cell>
          <cell r="S110">
            <v>0</v>
          </cell>
          <cell r="T110">
            <v>17</v>
          </cell>
        </row>
        <row r="111">
          <cell r="G111" t="str">
            <v>105507-P.S.R. HUAMALATA</v>
          </cell>
          <cell r="H111">
            <v>1</v>
          </cell>
          <cell r="I111">
            <v>2</v>
          </cell>
          <cell r="J111">
            <v>4</v>
          </cell>
          <cell r="K111">
            <v>5</v>
          </cell>
          <cell r="L111">
            <v>5</v>
          </cell>
          <cell r="M111">
            <v>1</v>
          </cell>
          <cell r="N111">
            <v>4</v>
          </cell>
          <cell r="O111">
            <v>3</v>
          </cell>
          <cell r="P111">
            <v>1</v>
          </cell>
          <cell r="Q111">
            <v>0</v>
          </cell>
          <cell r="R111">
            <v>5</v>
          </cell>
          <cell r="S111">
            <v>4</v>
          </cell>
          <cell r="T111">
            <v>35</v>
          </cell>
        </row>
        <row r="112">
          <cell r="G112" t="str">
            <v>105510-P.S.R. RECOLETA</v>
          </cell>
          <cell r="H112">
            <v>1</v>
          </cell>
          <cell r="I112">
            <v>1</v>
          </cell>
          <cell r="J112">
            <v>6</v>
          </cell>
          <cell r="K112">
            <v>4</v>
          </cell>
          <cell r="L112">
            <v>1</v>
          </cell>
          <cell r="M112">
            <v>3</v>
          </cell>
          <cell r="N112">
            <v>5</v>
          </cell>
          <cell r="O112">
            <v>2</v>
          </cell>
          <cell r="P112">
            <v>0</v>
          </cell>
          <cell r="Q112">
            <v>1</v>
          </cell>
          <cell r="R112">
            <v>0</v>
          </cell>
          <cell r="S112">
            <v>1</v>
          </cell>
          <cell r="T112">
            <v>25</v>
          </cell>
        </row>
        <row r="113">
          <cell r="G113" t="str">
            <v>105722-CECOF SAN JOSE DE LA DEHESA</v>
          </cell>
          <cell r="H113">
            <v>11</v>
          </cell>
          <cell r="I113">
            <v>30</v>
          </cell>
          <cell r="J113">
            <v>12</v>
          </cell>
          <cell r="K113">
            <v>20</v>
          </cell>
          <cell r="L113">
            <v>17</v>
          </cell>
          <cell r="M113">
            <v>23</v>
          </cell>
          <cell r="N113">
            <v>16</v>
          </cell>
          <cell r="O113">
            <v>11</v>
          </cell>
          <cell r="P113">
            <v>3</v>
          </cell>
          <cell r="Q113">
            <v>1</v>
          </cell>
          <cell r="R113">
            <v>1</v>
          </cell>
          <cell r="S113">
            <v>8</v>
          </cell>
          <cell r="T113">
            <v>153</v>
          </cell>
        </row>
        <row r="114">
          <cell r="G114" t="str">
            <v>105723-CECOF LIMARI</v>
          </cell>
          <cell r="H114">
            <v>1</v>
          </cell>
          <cell r="I114">
            <v>5</v>
          </cell>
          <cell r="J114">
            <v>3</v>
          </cell>
          <cell r="K114">
            <v>3</v>
          </cell>
          <cell r="L114">
            <v>3</v>
          </cell>
          <cell r="M114">
            <v>11</v>
          </cell>
          <cell r="N114">
            <v>10</v>
          </cell>
          <cell r="O114">
            <v>5</v>
          </cell>
          <cell r="P114">
            <v>5</v>
          </cell>
          <cell r="Q114">
            <v>14</v>
          </cell>
          <cell r="R114">
            <v>4</v>
          </cell>
          <cell r="S114">
            <v>32</v>
          </cell>
          <cell r="T114">
            <v>96</v>
          </cell>
        </row>
        <row r="115">
          <cell r="G115" t="str">
            <v>200258-CECOF LOS COPIHUES</v>
          </cell>
          <cell r="Q115">
            <v>3</v>
          </cell>
          <cell r="R115">
            <v>0</v>
          </cell>
          <cell r="S115">
            <v>0</v>
          </cell>
          <cell r="T115">
            <v>3</v>
          </cell>
        </row>
        <row r="116">
          <cell r="G116" t="str">
            <v>04302-COMBARBALÁ</v>
          </cell>
          <cell r="H116">
            <v>16</v>
          </cell>
          <cell r="I116">
            <v>17</v>
          </cell>
          <cell r="J116">
            <v>20</v>
          </cell>
          <cell r="K116">
            <v>29</v>
          </cell>
          <cell r="L116">
            <v>32</v>
          </cell>
          <cell r="M116">
            <v>28</v>
          </cell>
          <cell r="N116">
            <v>9</v>
          </cell>
          <cell r="O116">
            <v>24</v>
          </cell>
          <cell r="P116">
            <v>37</v>
          </cell>
          <cell r="Q116">
            <v>26</v>
          </cell>
          <cell r="R116">
            <v>14</v>
          </cell>
          <cell r="S116">
            <v>34</v>
          </cell>
          <cell r="T116">
            <v>286</v>
          </cell>
        </row>
        <row r="117">
          <cell r="G117" t="str">
            <v>105105-HOSPITAL COMBARBALA</v>
          </cell>
          <cell r="H117">
            <v>10</v>
          </cell>
          <cell r="I117">
            <v>11</v>
          </cell>
          <cell r="J117">
            <v>6</v>
          </cell>
          <cell r="K117">
            <v>11</v>
          </cell>
          <cell r="L117">
            <v>8</v>
          </cell>
          <cell r="M117">
            <v>3</v>
          </cell>
          <cell r="N117">
            <v>3</v>
          </cell>
          <cell r="O117">
            <v>8</v>
          </cell>
          <cell r="P117">
            <v>13</v>
          </cell>
          <cell r="Q117">
            <v>5</v>
          </cell>
          <cell r="R117">
            <v>2</v>
          </cell>
          <cell r="S117">
            <v>29</v>
          </cell>
          <cell r="T117">
            <v>109</v>
          </cell>
        </row>
        <row r="118">
          <cell r="G118" t="str">
            <v>105433-P.S.R. SAN LORENZO</v>
          </cell>
          <cell r="I118">
            <v>0</v>
          </cell>
          <cell r="J118">
            <v>0</v>
          </cell>
          <cell r="L118">
            <v>1</v>
          </cell>
          <cell r="M118">
            <v>2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1</v>
          </cell>
          <cell r="T118">
            <v>4</v>
          </cell>
        </row>
        <row r="119">
          <cell r="G119" t="str">
            <v>105434-P.S.R. SAN MARCOS</v>
          </cell>
          <cell r="H119">
            <v>0</v>
          </cell>
          <cell r="I119">
            <v>1</v>
          </cell>
          <cell r="J119">
            <v>4</v>
          </cell>
          <cell r="K119">
            <v>1</v>
          </cell>
          <cell r="L119">
            <v>4</v>
          </cell>
          <cell r="M119">
            <v>11</v>
          </cell>
          <cell r="N119">
            <v>1</v>
          </cell>
          <cell r="O119">
            <v>0</v>
          </cell>
          <cell r="P119">
            <v>2</v>
          </cell>
          <cell r="Q119">
            <v>2</v>
          </cell>
          <cell r="R119">
            <v>1</v>
          </cell>
          <cell r="S119">
            <v>0</v>
          </cell>
          <cell r="T119">
            <v>27</v>
          </cell>
        </row>
        <row r="120">
          <cell r="G120" t="str">
            <v>105441-P.S.R. MANQUEHUA</v>
          </cell>
          <cell r="H120">
            <v>0</v>
          </cell>
          <cell r="I120">
            <v>1</v>
          </cell>
          <cell r="J120">
            <v>1</v>
          </cell>
          <cell r="K120">
            <v>1</v>
          </cell>
          <cell r="L120">
            <v>3</v>
          </cell>
          <cell r="M120">
            <v>3</v>
          </cell>
          <cell r="N120">
            <v>0</v>
          </cell>
          <cell r="O120">
            <v>2</v>
          </cell>
          <cell r="P120">
            <v>0</v>
          </cell>
          <cell r="Q120">
            <v>2</v>
          </cell>
          <cell r="R120">
            <v>7</v>
          </cell>
          <cell r="S120">
            <v>2</v>
          </cell>
          <cell r="T120">
            <v>22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>
            <v>1</v>
          </cell>
          <cell r="J121">
            <v>3</v>
          </cell>
          <cell r="K121">
            <v>2</v>
          </cell>
          <cell r="L121">
            <v>1</v>
          </cell>
          <cell r="M121">
            <v>0</v>
          </cell>
          <cell r="N121">
            <v>1</v>
          </cell>
          <cell r="O121">
            <v>1</v>
          </cell>
          <cell r="P121">
            <v>1</v>
          </cell>
          <cell r="Q121">
            <v>0</v>
          </cell>
          <cell r="R121">
            <v>1</v>
          </cell>
          <cell r="S121">
            <v>0</v>
          </cell>
          <cell r="T121">
            <v>11</v>
          </cell>
        </row>
        <row r="122">
          <cell r="G122" t="str">
            <v>105460-P.S.R. COGOTI 18</v>
          </cell>
          <cell r="H122">
            <v>1</v>
          </cell>
          <cell r="I122">
            <v>0</v>
          </cell>
          <cell r="J122">
            <v>2</v>
          </cell>
          <cell r="K122">
            <v>6</v>
          </cell>
          <cell r="L122">
            <v>0</v>
          </cell>
          <cell r="M122">
            <v>0</v>
          </cell>
          <cell r="N122">
            <v>1</v>
          </cell>
          <cell r="O122">
            <v>2</v>
          </cell>
          <cell r="P122">
            <v>1</v>
          </cell>
          <cell r="Q122">
            <v>0</v>
          </cell>
          <cell r="R122">
            <v>0</v>
          </cell>
          <cell r="S122">
            <v>0</v>
          </cell>
          <cell r="T122">
            <v>13</v>
          </cell>
        </row>
        <row r="123">
          <cell r="G123" t="str">
            <v>105461-P.S.R. EL HUACHO</v>
          </cell>
          <cell r="H123">
            <v>1</v>
          </cell>
          <cell r="I123">
            <v>0</v>
          </cell>
          <cell r="K123">
            <v>2</v>
          </cell>
          <cell r="L123">
            <v>1</v>
          </cell>
          <cell r="M123">
            <v>0</v>
          </cell>
          <cell r="N123">
            <v>0</v>
          </cell>
          <cell r="O123">
            <v>0</v>
          </cell>
          <cell r="Q123">
            <v>0</v>
          </cell>
          <cell r="S123">
            <v>0</v>
          </cell>
          <cell r="T123">
            <v>4</v>
          </cell>
        </row>
        <row r="124">
          <cell r="G124" t="str">
            <v>105462-P.S.R. EL SAUCE</v>
          </cell>
          <cell r="H124">
            <v>0</v>
          </cell>
          <cell r="I124">
            <v>0</v>
          </cell>
          <cell r="J124">
            <v>0</v>
          </cell>
          <cell r="K124">
            <v>3</v>
          </cell>
          <cell r="L124">
            <v>1</v>
          </cell>
          <cell r="M124">
            <v>1</v>
          </cell>
          <cell r="N124">
            <v>0</v>
          </cell>
          <cell r="O124">
            <v>2</v>
          </cell>
          <cell r="P124">
            <v>1</v>
          </cell>
          <cell r="Q124">
            <v>0</v>
          </cell>
          <cell r="R124">
            <v>0</v>
          </cell>
          <cell r="S124">
            <v>0</v>
          </cell>
          <cell r="T124">
            <v>8</v>
          </cell>
        </row>
        <row r="125">
          <cell r="G125" t="str">
            <v>105463-P.S.R. QUILITAPIA</v>
          </cell>
          <cell r="H125">
            <v>0</v>
          </cell>
          <cell r="I125">
            <v>2</v>
          </cell>
          <cell r="J125">
            <v>1</v>
          </cell>
          <cell r="K125">
            <v>0</v>
          </cell>
          <cell r="L125">
            <v>0</v>
          </cell>
          <cell r="M125">
            <v>4</v>
          </cell>
          <cell r="N125">
            <v>0</v>
          </cell>
          <cell r="O125">
            <v>7</v>
          </cell>
          <cell r="P125">
            <v>11</v>
          </cell>
          <cell r="Q125">
            <v>2</v>
          </cell>
          <cell r="R125">
            <v>0</v>
          </cell>
          <cell r="S125">
            <v>1</v>
          </cell>
          <cell r="T125">
            <v>28</v>
          </cell>
        </row>
        <row r="126">
          <cell r="G126" t="str">
            <v>105464-P.S.R. LA LIGUA</v>
          </cell>
          <cell r="H126">
            <v>0</v>
          </cell>
          <cell r="I126">
            <v>0</v>
          </cell>
          <cell r="J126">
            <v>0</v>
          </cell>
          <cell r="K126">
            <v>2</v>
          </cell>
          <cell r="L126">
            <v>3</v>
          </cell>
          <cell r="M126">
            <v>4</v>
          </cell>
          <cell r="N126">
            <v>1</v>
          </cell>
          <cell r="O126">
            <v>0</v>
          </cell>
          <cell r="P126">
            <v>0</v>
          </cell>
          <cell r="Q126">
            <v>7</v>
          </cell>
          <cell r="R126">
            <v>0</v>
          </cell>
          <cell r="S126">
            <v>0</v>
          </cell>
          <cell r="T126">
            <v>17</v>
          </cell>
        </row>
        <row r="127">
          <cell r="G127" t="str">
            <v>105465-P.S.R. RAMADILLA</v>
          </cell>
          <cell r="H127">
            <v>0</v>
          </cell>
          <cell r="I127">
            <v>0</v>
          </cell>
          <cell r="J127">
            <v>1</v>
          </cell>
          <cell r="K127">
            <v>0</v>
          </cell>
          <cell r="L127">
            <v>3</v>
          </cell>
          <cell r="M127">
            <v>0</v>
          </cell>
          <cell r="N127">
            <v>1</v>
          </cell>
          <cell r="O127">
            <v>1</v>
          </cell>
          <cell r="P127">
            <v>3</v>
          </cell>
          <cell r="Q127">
            <v>4</v>
          </cell>
          <cell r="R127">
            <v>1</v>
          </cell>
          <cell r="S127">
            <v>0</v>
          </cell>
          <cell r="T127">
            <v>14</v>
          </cell>
        </row>
        <row r="128">
          <cell r="G128" t="str">
            <v>105466-P.S.R. VALLE HERMOSO</v>
          </cell>
          <cell r="H128">
            <v>1</v>
          </cell>
          <cell r="I128">
            <v>0</v>
          </cell>
          <cell r="K128">
            <v>1</v>
          </cell>
          <cell r="L128">
            <v>4</v>
          </cell>
          <cell r="N128">
            <v>0</v>
          </cell>
          <cell r="O128">
            <v>1</v>
          </cell>
          <cell r="P128">
            <v>0</v>
          </cell>
          <cell r="Q128">
            <v>1</v>
          </cell>
          <cell r="R128">
            <v>2</v>
          </cell>
          <cell r="S128">
            <v>0</v>
          </cell>
          <cell r="T128">
            <v>10</v>
          </cell>
        </row>
        <row r="129">
          <cell r="G129" t="str">
            <v>105490-P.S.R. EL DURAZNO</v>
          </cell>
          <cell r="H129">
            <v>3</v>
          </cell>
          <cell r="I129">
            <v>1</v>
          </cell>
          <cell r="J129">
            <v>2</v>
          </cell>
          <cell r="K129">
            <v>0</v>
          </cell>
          <cell r="L129">
            <v>3</v>
          </cell>
          <cell r="M129">
            <v>0</v>
          </cell>
          <cell r="N129">
            <v>1</v>
          </cell>
          <cell r="O129">
            <v>0</v>
          </cell>
          <cell r="P129">
            <v>5</v>
          </cell>
          <cell r="Q129">
            <v>3</v>
          </cell>
          <cell r="S129">
            <v>1</v>
          </cell>
          <cell r="T129">
            <v>19</v>
          </cell>
        </row>
        <row r="130">
          <cell r="G130" t="str">
            <v>04304-MONTE PATRIA</v>
          </cell>
          <cell r="H130">
            <v>19</v>
          </cell>
          <cell r="I130">
            <v>15</v>
          </cell>
          <cell r="J130">
            <v>41</v>
          </cell>
          <cell r="K130">
            <v>49</v>
          </cell>
          <cell r="L130">
            <v>46</v>
          </cell>
          <cell r="M130">
            <v>143</v>
          </cell>
          <cell r="N130">
            <v>32</v>
          </cell>
          <cell r="O130">
            <v>50</v>
          </cell>
          <cell r="P130">
            <v>80</v>
          </cell>
          <cell r="Q130">
            <v>32</v>
          </cell>
          <cell r="R130">
            <v>45</v>
          </cell>
          <cell r="S130">
            <v>52</v>
          </cell>
          <cell r="T130">
            <v>604</v>
          </cell>
        </row>
        <row r="131">
          <cell r="G131" t="str">
            <v>105307-CES. RURAL MONTE PATRIA</v>
          </cell>
          <cell r="H131">
            <v>1</v>
          </cell>
          <cell r="I131">
            <v>2</v>
          </cell>
          <cell r="J131">
            <v>3</v>
          </cell>
          <cell r="K131">
            <v>3</v>
          </cell>
          <cell r="L131">
            <v>4</v>
          </cell>
          <cell r="M131">
            <v>49</v>
          </cell>
          <cell r="N131">
            <v>4</v>
          </cell>
          <cell r="O131">
            <v>25</v>
          </cell>
          <cell r="P131">
            <v>42</v>
          </cell>
          <cell r="Q131">
            <v>7</v>
          </cell>
          <cell r="R131">
            <v>12</v>
          </cell>
          <cell r="S131">
            <v>17</v>
          </cell>
          <cell r="T131">
            <v>169</v>
          </cell>
        </row>
        <row r="132">
          <cell r="G132" t="str">
            <v>105311-CES. RURAL CHAÑARAL ALTO</v>
          </cell>
          <cell r="H132">
            <v>5</v>
          </cell>
          <cell r="I132">
            <v>0</v>
          </cell>
          <cell r="J132">
            <v>11</v>
          </cell>
          <cell r="K132">
            <v>8</v>
          </cell>
          <cell r="L132">
            <v>9</v>
          </cell>
          <cell r="M132">
            <v>17</v>
          </cell>
          <cell r="N132">
            <v>7</v>
          </cell>
          <cell r="O132">
            <v>7</v>
          </cell>
          <cell r="P132">
            <v>11</v>
          </cell>
          <cell r="Q132">
            <v>10</v>
          </cell>
          <cell r="R132">
            <v>6</v>
          </cell>
          <cell r="S132">
            <v>0</v>
          </cell>
          <cell r="T132">
            <v>91</v>
          </cell>
        </row>
        <row r="133">
          <cell r="G133" t="str">
            <v>105312-CES. RURAL CAREN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3</v>
          </cell>
          <cell r="M133">
            <v>3</v>
          </cell>
          <cell r="N133">
            <v>10</v>
          </cell>
          <cell r="O133">
            <v>4</v>
          </cell>
          <cell r="P133">
            <v>9</v>
          </cell>
          <cell r="Q133">
            <v>0</v>
          </cell>
          <cell r="R133">
            <v>1</v>
          </cell>
          <cell r="S133">
            <v>13</v>
          </cell>
          <cell r="T133">
            <v>43</v>
          </cell>
        </row>
        <row r="134">
          <cell r="G134" t="str">
            <v>105318-CES. RURAL EL PALQUI</v>
          </cell>
          <cell r="H134">
            <v>7</v>
          </cell>
          <cell r="I134">
            <v>7</v>
          </cell>
          <cell r="J134">
            <v>11</v>
          </cell>
          <cell r="K134">
            <v>9</v>
          </cell>
          <cell r="L134">
            <v>7</v>
          </cell>
          <cell r="M134">
            <v>60</v>
          </cell>
          <cell r="N134">
            <v>0</v>
          </cell>
          <cell r="O134">
            <v>7</v>
          </cell>
          <cell r="P134">
            <v>5</v>
          </cell>
          <cell r="Q134">
            <v>6</v>
          </cell>
          <cell r="R134">
            <v>14</v>
          </cell>
          <cell r="S134">
            <v>13</v>
          </cell>
          <cell r="T134">
            <v>146</v>
          </cell>
        </row>
        <row r="135">
          <cell r="G135" t="str">
            <v>105425-P.S.R. CHILECITO</v>
          </cell>
          <cell r="H135">
            <v>3</v>
          </cell>
          <cell r="I135">
            <v>0</v>
          </cell>
          <cell r="J135">
            <v>3</v>
          </cell>
          <cell r="K135">
            <v>0</v>
          </cell>
          <cell r="L135">
            <v>0</v>
          </cell>
          <cell r="M135">
            <v>6</v>
          </cell>
          <cell r="N135">
            <v>1</v>
          </cell>
          <cell r="O135">
            <v>1</v>
          </cell>
          <cell r="P135">
            <v>0</v>
          </cell>
          <cell r="Q135">
            <v>0</v>
          </cell>
          <cell r="R135">
            <v>0</v>
          </cell>
          <cell r="S135">
            <v>3</v>
          </cell>
          <cell r="T135">
            <v>17</v>
          </cell>
        </row>
        <row r="136">
          <cell r="G136" t="str">
            <v>105427-P.S.R. HACIENDA VALDIVIA</v>
          </cell>
          <cell r="H136">
            <v>1</v>
          </cell>
          <cell r="I136">
            <v>1</v>
          </cell>
          <cell r="J136">
            <v>2</v>
          </cell>
          <cell r="K136">
            <v>3</v>
          </cell>
          <cell r="L136">
            <v>2</v>
          </cell>
          <cell r="M136">
            <v>3</v>
          </cell>
          <cell r="N136">
            <v>1</v>
          </cell>
          <cell r="O136">
            <v>0</v>
          </cell>
          <cell r="P136">
            <v>1</v>
          </cell>
          <cell r="Q136">
            <v>0</v>
          </cell>
          <cell r="R136">
            <v>3</v>
          </cell>
          <cell r="S136">
            <v>2</v>
          </cell>
          <cell r="T136">
            <v>19</v>
          </cell>
        </row>
        <row r="137">
          <cell r="G137" t="str">
            <v>105428-P.S.R. HUATULAME</v>
          </cell>
          <cell r="I137">
            <v>0</v>
          </cell>
          <cell r="J137">
            <v>3</v>
          </cell>
          <cell r="K137">
            <v>4</v>
          </cell>
          <cell r="L137">
            <v>1</v>
          </cell>
          <cell r="M137">
            <v>1</v>
          </cell>
          <cell r="N137">
            <v>1</v>
          </cell>
          <cell r="P137">
            <v>0</v>
          </cell>
          <cell r="Q137">
            <v>0</v>
          </cell>
          <cell r="R137">
            <v>5</v>
          </cell>
          <cell r="T137">
            <v>15</v>
          </cell>
        </row>
        <row r="138">
          <cell r="G138" t="str">
            <v>105430-P.S.R. MIALQUI</v>
          </cell>
          <cell r="H138">
            <v>0</v>
          </cell>
          <cell r="I138">
            <v>3</v>
          </cell>
          <cell r="J138">
            <v>0</v>
          </cell>
          <cell r="L138">
            <v>2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  <cell r="T138">
            <v>6</v>
          </cell>
        </row>
        <row r="139">
          <cell r="G139" t="str">
            <v>105431-P.S.R. PEDREGAL</v>
          </cell>
          <cell r="H139">
            <v>1</v>
          </cell>
          <cell r="I139">
            <v>1</v>
          </cell>
          <cell r="J139">
            <v>2</v>
          </cell>
          <cell r="K139">
            <v>4</v>
          </cell>
          <cell r="L139">
            <v>4</v>
          </cell>
          <cell r="M139">
            <v>1</v>
          </cell>
          <cell r="N139">
            <v>4</v>
          </cell>
          <cell r="O139">
            <v>2</v>
          </cell>
          <cell r="P139">
            <v>1</v>
          </cell>
          <cell r="Q139">
            <v>1</v>
          </cell>
          <cell r="R139">
            <v>2</v>
          </cell>
          <cell r="S139">
            <v>0</v>
          </cell>
          <cell r="T139">
            <v>23</v>
          </cell>
        </row>
        <row r="140">
          <cell r="G140" t="str">
            <v>105432-P.S.R. RAPEL</v>
          </cell>
          <cell r="H140">
            <v>0</v>
          </cell>
          <cell r="I140">
            <v>1</v>
          </cell>
          <cell r="J140">
            <v>3</v>
          </cell>
          <cell r="K140">
            <v>16</v>
          </cell>
          <cell r="L140">
            <v>6</v>
          </cell>
          <cell r="M140">
            <v>0</v>
          </cell>
          <cell r="N140">
            <v>4</v>
          </cell>
          <cell r="O140">
            <v>2</v>
          </cell>
          <cell r="P140">
            <v>3</v>
          </cell>
          <cell r="Q140">
            <v>4</v>
          </cell>
          <cell r="R140">
            <v>0</v>
          </cell>
          <cell r="S140">
            <v>1</v>
          </cell>
          <cell r="T140">
            <v>40</v>
          </cell>
        </row>
        <row r="141">
          <cell r="G141" t="str">
            <v>105435-P.S.R. TULAHUEN</v>
          </cell>
          <cell r="I141">
            <v>0</v>
          </cell>
          <cell r="J141">
            <v>1</v>
          </cell>
          <cell r="K141">
            <v>0</v>
          </cell>
          <cell r="L141">
            <v>1</v>
          </cell>
          <cell r="M141">
            <v>0</v>
          </cell>
          <cell r="N141">
            <v>0</v>
          </cell>
          <cell r="O141">
            <v>0</v>
          </cell>
          <cell r="P141">
            <v>6</v>
          </cell>
          <cell r="Q141">
            <v>4</v>
          </cell>
          <cell r="R141">
            <v>1</v>
          </cell>
          <cell r="S141">
            <v>1</v>
          </cell>
          <cell r="T141">
            <v>14</v>
          </cell>
        </row>
        <row r="142">
          <cell r="G142" t="str">
            <v>105436-P.S.R. EL MAITEN</v>
          </cell>
          <cell r="H142">
            <v>1</v>
          </cell>
          <cell r="I142">
            <v>0</v>
          </cell>
          <cell r="J142">
            <v>2</v>
          </cell>
          <cell r="K142">
            <v>2</v>
          </cell>
          <cell r="L142">
            <v>2</v>
          </cell>
          <cell r="M142">
            <v>2</v>
          </cell>
          <cell r="N142">
            <v>0</v>
          </cell>
          <cell r="O142">
            <v>2</v>
          </cell>
          <cell r="P142">
            <v>2</v>
          </cell>
          <cell r="Q142">
            <v>0</v>
          </cell>
          <cell r="R142">
            <v>1</v>
          </cell>
          <cell r="S142">
            <v>2</v>
          </cell>
          <cell r="T142">
            <v>16</v>
          </cell>
        </row>
        <row r="143">
          <cell r="G143" t="str">
            <v>105489-P.S.R. RAMADAS DE TULAHUEN</v>
          </cell>
          <cell r="K143">
            <v>0</v>
          </cell>
          <cell r="L143">
            <v>5</v>
          </cell>
          <cell r="T143">
            <v>5</v>
          </cell>
        </row>
        <row r="144">
          <cell r="G144" t="str">
            <v>04304-PUNITAQUI</v>
          </cell>
          <cell r="H144">
            <v>0</v>
          </cell>
          <cell r="I144">
            <v>0</v>
          </cell>
          <cell r="J144">
            <v>37</v>
          </cell>
          <cell r="K144">
            <v>10</v>
          </cell>
          <cell r="L144">
            <v>17</v>
          </cell>
          <cell r="M144">
            <v>25</v>
          </cell>
          <cell r="N144">
            <v>0</v>
          </cell>
          <cell r="O144">
            <v>22</v>
          </cell>
          <cell r="P144">
            <v>0</v>
          </cell>
          <cell r="Q144">
            <v>28</v>
          </cell>
          <cell r="R144">
            <v>1</v>
          </cell>
          <cell r="S144">
            <v>24</v>
          </cell>
          <cell r="T144">
            <v>164</v>
          </cell>
        </row>
        <row r="145">
          <cell r="G145" t="str">
            <v>105308-CES. RURAL PUNITAQUI</v>
          </cell>
          <cell r="H145">
            <v>0</v>
          </cell>
          <cell r="I145">
            <v>0</v>
          </cell>
          <cell r="J145">
            <v>37</v>
          </cell>
          <cell r="K145">
            <v>10</v>
          </cell>
          <cell r="L145">
            <v>17</v>
          </cell>
          <cell r="M145">
            <v>25</v>
          </cell>
          <cell r="N145">
            <v>0</v>
          </cell>
          <cell r="O145">
            <v>22</v>
          </cell>
          <cell r="P145">
            <v>0</v>
          </cell>
          <cell r="Q145">
            <v>28</v>
          </cell>
          <cell r="R145">
            <v>1</v>
          </cell>
          <cell r="S145">
            <v>23</v>
          </cell>
          <cell r="T145">
            <v>163</v>
          </cell>
        </row>
        <row r="146">
          <cell r="G146" t="str">
            <v>105440-P.S.R. DIVISADERO</v>
          </cell>
          <cell r="H146">
            <v>0</v>
          </cell>
          <cell r="I146">
            <v>0</v>
          </cell>
          <cell r="J146">
            <v>0</v>
          </cell>
          <cell r="L146">
            <v>0</v>
          </cell>
          <cell r="M146">
            <v>0</v>
          </cell>
          <cell r="O146">
            <v>0</v>
          </cell>
          <cell r="P146">
            <v>0</v>
          </cell>
          <cell r="S146">
            <v>0</v>
          </cell>
          <cell r="T146">
            <v>0</v>
          </cell>
        </row>
        <row r="147">
          <cell r="G147" t="str">
            <v>105442-P.S.R. SAN PEDRO DE QUILES</v>
          </cell>
          <cell r="M147">
            <v>0</v>
          </cell>
          <cell r="T147">
            <v>0</v>
          </cell>
        </row>
        <row r="148">
          <cell r="G148" t="str">
            <v xml:space="preserve">105508-P.S.R. EL PARRAL DE QUILES  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P148">
            <v>0</v>
          </cell>
          <cell r="S148">
            <v>1</v>
          </cell>
          <cell r="T148">
            <v>1</v>
          </cell>
        </row>
        <row r="149">
          <cell r="G149" t="str">
            <v>04305-RIO HURTADO</v>
          </cell>
          <cell r="H149">
            <v>25</v>
          </cell>
          <cell r="I149">
            <v>0</v>
          </cell>
          <cell r="J149">
            <v>10</v>
          </cell>
          <cell r="K149">
            <v>12</v>
          </cell>
          <cell r="L149">
            <v>7</v>
          </cell>
          <cell r="M149">
            <v>7</v>
          </cell>
          <cell r="N149">
            <v>16</v>
          </cell>
          <cell r="O149">
            <v>21</v>
          </cell>
          <cell r="P149">
            <v>7</v>
          </cell>
          <cell r="Q149">
            <v>27</v>
          </cell>
          <cell r="R149">
            <v>35</v>
          </cell>
          <cell r="S149">
            <v>13</v>
          </cell>
          <cell r="T149">
            <v>180</v>
          </cell>
        </row>
        <row r="150">
          <cell r="G150" t="str">
            <v>105310-CES. RURAL PICHASCA</v>
          </cell>
          <cell r="H150">
            <v>13</v>
          </cell>
          <cell r="J150">
            <v>1</v>
          </cell>
          <cell r="K150">
            <v>3</v>
          </cell>
          <cell r="L150">
            <v>0</v>
          </cell>
          <cell r="M150">
            <v>4</v>
          </cell>
          <cell r="N150">
            <v>9</v>
          </cell>
          <cell r="O150">
            <v>5</v>
          </cell>
          <cell r="P150">
            <v>0</v>
          </cell>
          <cell r="Q150">
            <v>1</v>
          </cell>
          <cell r="R150">
            <v>5</v>
          </cell>
          <cell r="S150">
            <v>9</v>
          </cell>
          <cell r="T150">
            <v>50</v>
          </cell>
        </row>
        <row r="151">
          <cell r="G151" t="str">
            <v>105409-P.S.R. EL CHAÑAR</v>
          </cell>
          <cell r="H151">
            <v>2</v>
          </cell>
          <cell r="I151">
            <v>0</v>
          </cell>
          <cell r="K151">
            <v>1</v>
          </cell>
          <cell r="L151">
            <v>0</v>
          </cell>
          <cell r="M151">
            <v>2</v>
          </cell>
          <cell r="N151">
            <v>0</v>
          </cell>
          <cell r="O151">
            <v>5</v>
          </cell>
          <cell r="P151">
            <v>1</v>
          </cell>
          <cell r="Q151">
            <v>0</v>
          </cell>
          <cell r="R151">
            <v>0</v>
          </cell>
          <cell r="S151">
            <v>1</v>
          </cell>
          <cell r="T151">
            <v>12</v>
          </cell>
        </row>
        <row r="152">
          <cell r="G152" t="str">
            <v>105410-P.S.R. HURTADO</v>
          </cell>
          <cell r="H152">
            <v>9</v>
          </cell>
          <cell r="I152">
            <v>0</v>
          </cell>
          <cell r="J152">
            <v>3</v>
          </cell>
          <cell r="K152">
            <v>6</v>
          </cell>
          <cell r="L152">
            <v>3</v>
          </cell>
          <cell r="M152">
            <v>1</v>
          </cell>
          <cell r="N152">
            <v>0</v>
          </cell>
          <cell r="O152">
            <v>2</v>
          </cell>
          <cell r="P152">
            <v>2</v>
          </cell>
          <cell r="Q152">
            <v>1</v>
          </cell>
          <cell r="R152">
            <v>1</v>
          </cell>
          <cell r="T152">
            <v>28</v>
          </cell>
        </row>
        <row r="153">
          <cell r="G153" t="str">
            <v>105411-P.S.R. LAS BREAS</v>
          </cell>
          <cell r="H153">
            <v>0</v>
          </cell>
          <cell r="I153">
            <v>0</v>
          </cell>
          <cell r="J153">
            <v>1</v>
          </cell>
          <cell r="L153">
            <v>0</v>
          </cell>
          <cell r="M153">
            <v>0</v>
          </cell>
          <cell r="N153">
            <v>1</v>
          </cell>
          <cell r="P153">
            <v>2</v>
          </cell>
          <cell r="R153">
            <v>3</v>
          </cell>
          <cell r="S153">
            <v>2</v>
          </cell>
          <cell r="T153">
            <v>9</v>
          </cell>
        </row>
        <row r="154">
          <cell r="G154" t="str">
            <v>105413-P.S.R. SAMO ALTO</v>
          </cell>
          <cell r="J154">
            <v>3</v>
          </cell>
          <cell r="K154">
            <v>2</v>
          </cell>
          <cell r="L154">
            <v>0</v>
          </cell>
          <cell r="M154">
            <v>0</v>
          </cell>
          <cell r="N154">
            <v>1</v>
          </cell>
          <cell r="O154">
            <v>3</v>
          </cell>
          <cell r="P154">
            <v>2</v>
          </cell>
          <cell r="Q154">
            <v>17</v>
          </cell>
          <cell r="R154">
            <v>9</v>
          </cell>
          <cell r="S154">
            <v>1</v>
          </cell>
          <cell r="T154">
            <v>38</v>
          </cell>
        </row>
        <row r="155">
          <cell r="G155" t="str">
            <v>105414-P.S.R. SERON</v>
          </cell>
          <cell r="H155">
            <v>1</v>
          </cell>
          <cell r="I155">
            <v>0</v>
          </cell>
          <cell r="J155">
            <v>2</v>
          </cell>
          <cell r="K155">
            <v>0</v>
          </cell>
          <cell r="L155">
            <v>0</v>
          </cell>
          <cell r="N155">
            <v>1</v>
          </cell>
          <cell r="O155">
            <v>6</v>
          </cell>
          <cell r="P155">
            <v>0</v>
          </cell>
          <cell r="Q155">
            <v>7</v>
          </cell>
          <cell r="R155">
            <v>11</v>
          </cell>
          <cell r="T155">
            <v>28</v>
          </cell>
        </row>
        <row r="156">
          <cell r="G156" t="str">
            <v>105503-P.S.R. TABAQUEROS</v>
          </cell>
          <cell r="H156">
            <v>0</v>
          </cell>
          <cell r="L156">
            <v>4</v>
          </cell>
          <cell r="M156">
            <v>0</v>
          </cell>
          <cell r="N156">
            <v>4</v>
          </cell>
          <cell r="O156">
            <v>0</v>
          </cell>
          <cell r="P156">
            <v>0</v>
          </cell>
          <cell r="Q156">
            <v>1</v>
          </cell>
          <cell r="R156">
            <v>6</v>
          </cell>
          <cell r="S156">
            <v>0</v>
          </cell>
          <cell r="T156">
            <v>15</v>
          </cell>
        </row>
        <row r="157">
          <cell r="G157" t="str">
            <v>Total general</v>
          </cell>
          <cell r="H157">
            <v>901</v>
          </cell>
          <cell r="I157">
            <v>846</v>
          </cell>
          <cell r="J157">
            <v>1337</v>
          </cell>
          <cell r="K157">
            <v>1229</v>
          </cell>
          <cell r="L157">
            <v>1123</v>
          </cell>
          <cell r="M157">
            <v>1232</v>
          </cell>
          <cell r="N157">
            <v>1024</v>
          </cell>
          <cell r="O157">
            <v>1190</v>
          </cell>
          <cell r="P157">
            <v>1185</v>
          </cell>
          <cell r="Q157">
            <v>1053</v>
          </cell>
          <cell r="R157">
            <v>752</v>
          </cell>
          <cell r="S157">
            <v>1419</v>
          </cell>
          <cell r="T157">
            <v>13291</v>
          </cell>
        </row>
      </sheetData>
      <sheetData sheetId="3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12</v>
          </cell>
          <cell r="I3" t="str">
            <v>Total general</v>
          </cell>
        </row>
        <row r="4">
          <cell r="G4" t="str">
            <v>04101-LA SERENA</v>
          </cell>
          <cell r="H4">
            <v>6068</v>
          </cell>
          <cell r="I4">
            <v>6068</v>
          </cell>
        </row>
        <row r="5">
          <cell r="G5" t="str">
            <v>105300-CES. CARDENAL CARO</v>
          </cell>
          <cell r="H5">
            <v>861</v>
          </cell>
          <cell r="I5">
            <v>861</v>
          </cell>
        </row>
        <row r="6">
          <cell r="G6" t="str">
            <v>105301-CES. LAS COMPAÑIAS</v>
          </cell>
          <cell r="H6">
            <v>807</v>
          </cell>
          <cell r="I6">
            <v>807</v>
          </cell>
        </row>
        <row r="7">
          <cell r="G7" t="str">
            <v>105302-CES. PEDRO AGUIRRE C.</v>
          </cell>
          <cell r="H7">
            <v>999</v>
          </cell>
          <cell r="I7">
            <v>999</v>
          </cell>
        </row>
        <row r="8">
          <cell r="G8" t="str">
            <v>105313-CES. SCHAFFHAUSER</v>
          </cell>
          <cell r="H8">
            <v>1067</v>
          </cell>
          <cell r="I8">
            <v>1067</v>
          </cell>
        </row>
        <row r="9">
          <cell r="G9" t="str">
            <v>105319-CES. CARDENAL R.S.H.</v>
          </cell>
          <cell r="H9">
            <v>851</v>
          </cell>
          <cell r="I9">
            <v>851</v>
          </cell>
        </row>
        <row r="10">
          <cell r="G10" t="str">
            <v>105325-CESFAM JUAN PABLO II</v>
          </cell>
          <cell r="H10">
            <v>738</v>
          </cell>
          <cell r="I10">
            <v>738</v>
          </cell>
        </row>
        <row r="11">
          <cell r="G11" t="str">
            <v xml:space="preserve">105400-P.S.R. ALGARROBITO            </v>
          </cell>
          <cell r="H11">
            <v>317</v>
          </cell>
          <cell r="I11">
            <v>317</v>
          </cell>
        </row>
        <row r="12">
          <cell r="G12" t="str">
            <v>105401-P.S.R. LAS ROJAS</v>
          </cell>
          <cell r="H12">
            <v>18</v>
          </cell>
          <cell r="I12">
            <v>18</v>
          </cell>
        </row>
        <row r="13">
          <cell r="G13" t="str">
            <v>105402-P.S.R. EL ROMERO</v>
          </cell>
          <cell r="H13">
            <v>31</v>
          </cell>
          <cell r="I13">
            <v>31</v>
          </cell>
        </row>
        <row r="14">
          <cell r="G14" t="str">
            <v>105499-P.S.R. LAMBERT</v>
          </cell>
          <cell r="H14">
            <v>32</v>
          </cell>
          <cell r="I14">
            <v>32</v>
          </cell>
        </row>
        <row r="15">
          <cell r="G15" t="str">
            <v>105700-CECOF VILLA EL INDIO</v>
          </cell>
          <cell r="H15">
            <v>115</v>
          </cell>
          <cell r="I15">
            <v>115</v>
          </cell>
        </row>
        <row r="16">
          <cell r="G16" t="str">
            <v>105701-CECOF VILLA ALEMANIA</v>
          </cell>
          <cell r="H16">
            <v>89</v>
          </cell>
          <cell r="I16">
            <v>89</v>
          </cell>
        </row>
        <row r="17">
          <cell r="G17" t="str">
            <v>105702-CECOF VILLA LAMBERT</v>
          </cell>
          <cell r="H17">
            <v>143</v>
          </cell>
          <cell r="I17">
            <v>143</v>
          </cell>
        </row>
        <row r="18">
          <cell r="G18" t="str">
            <v>04102-COQUIMBO</v>
          </cell>
          <cell r="H18">
            <v>8188</v>
          </cell>
          <cell r="I18">
            <v>8188</v>
          </cell>
        </row>
        <row r="19">
          <cell r="G19" t="str">
            <v>105100-HOSPITAL COQUIMBO</v>
          </cell>
          <cell r="H19">
            <v>37</v>
          </cell>
          <cell r="I19">
            <v>37</v>
          </cell>
        </row>
        <row r="20">
          <cell r="G20" t="str">
            <v>105303-CES. SAN JUAN</v>
          </cell>
          <cell r="H20">
            <v>1510</v>
          </cell>
          <cell r="I20">
            <v>1510</v>
          </cell>
        </row>
        <row r="21">
          <cell r="G21" t="str">
            <v>105304-CES. SANTA CECILIA</v>
          </cell>
          <cell r="H21">
            <v>932</v>
          </cell>
          <cell r="I21">
            <v>932</v>
          </cell>
        </row>
        <row r="22">
          <cell r="G22" t="str">
            <v>105305-CES. TIERRAS BLANCAS</v>
          </cell>
          <cell r="H22">
            <v>3332</v>
          </cell>
          <cell r="I22">
            <v>3332</v>
          </cell>
        </row>
        <row r="23">
          <cell r="G23" t="str">
            <v>105321-CES. RURAL  TONGOY</v>
          </cell>
          <cell r="H23">
            <v>283</v>
          </cell>
          <cell r="I23">
            <v>283</v>
          </cell>
        </row>
        <row r="24">
          <cell r="G24" t="str">
            <v>105323-CES. DR. SERGIO AGUILAR</v>
          </cell>
          <cell r="H24">
            <v>1532</v>
          </cell>
          <cell r="I24">
            <v>1532</v>
          </cell>
        </row>
        <row r="25">
          <cell r="G25" t="str">
            <v xml:space="preserve">105404-P.S.R. EL TANGUE                         </v>
          </cell>
          <cell r="H25">
            <v>96</v>
          </cell>
          <cell r="I25">
            <v>96</v>
          </cell>
        </row>
        <row r="26">
          <cell r="G26" t="str">
            <v>105405-P.S.R. GUANAQUEROS</v>
          </cell>
          <cell r="H26">
            <v>81</v>
          </cell>
          <cell r="I26">
            <v>81</v>
          </cell>
        </row>
        <row r="27">
          <cell r="G27" t="str">
            <v>105406-P.S.R. PAN DE AZUCAR</v>
          </cell>
          <cell r="H27">
            <v>254</v>
          </cell>
          <cell r="I27">
            <v>254</v>
          </cell>
        </row>
        <row r="28">
          <cell r="G28" t="str">
            <v>105407-P.S.R. TAMBILLOS</v>
          </cell>
          <cell r="H28">
            <v>26</v>
          </cell>
          <cell r="I28">
            <v>26</v>
          </cell>
        </row>
        <row r="29">
          <cell r="G29" t="str">
            <v>105705-CECOF EL ALBA</v>
          </cell>
          <cell r="H29">
            <v>105</v>
          </cell>
          <cell r="I29">
            <v>105</v>
          </cell>
        </row>
        <row r="30">
          <cell r="G30" t="str">
            <v>04103-ANDACOLLO</v>
          </cell>
          <cell r="H30">
            <v>378</v>
          </cell>
          <cell r="I30">
            <v>378</v>
          </cell>
        </row>
        <row r="31">
          <cell r="G31" t="str">
            <v>105106-HOSPITAL ANDACOLLO</v>
          </cell>
          <cell r="H31">
            <v>378</v>
          </cell>
          <cell r="I31">
            <v>378</v>
          </cell>
        </row>
        <row r="32">
          <cell r="G32" t="str">
            <v>04104-LA HIGUERA</v>
          </cell>
          <cell r="H32">
            <v>143</v>
          </cell>
          <cell r="I32">
            <v>143</v>
          </cell>
        </row>
        <row r="33">
          <cell r="G33" t="str">
            <v>105314-CES. LA HIGUERA</v>
          </cell>
          <cell r="H33">
            <v>48</v>
          </cell>
          <cell r="I33">
            <v>48</v>
          </cell>
        </row>
        <row r="34">
          <cell r="G34" t="str">
            <v xml:space="preserve">105500-P.S.R. CALETA HORNOS        </v>
          </cell>
          <cell r="H34">
            <v>39</v>
          </cell>
          <cell r="I34">
            <v>39</v>
          </cell>
        </row>
        <row r="35">
          <cell r="G35" t="str">
            <v>105505-P.S.R. LOS CHOROS</v>
          </cell>
          <cell r="H35">
            <v>23</v>
          </cell>
          <cell r="I35">
            <v>23</v>
          </cell>
        </row>
        <row r="36">
          <cell r="G36" t="str">
            <v>105506-P.S.R. EL TRAPICHE</v>
          </cell>
          <cell r="H36">
            <v>33</v>
          </cell>
          <cell r="I36">
            <v>33</v>
          </cell>
        </row>
        <row r="37">
          <cell r="G37" t="str">
            <v>04105-PAIHUANO</v>
          </cell>
          <cell r="H37">
            <v>230</v>
          </cell>
          <cell r="I37">
            <v>230</v>
          </cell>
        </row>
        <row r="38">
          <cell r="G38" t="str">
            <v>105306-CES. PAIHUANO</v>
          </cell>
          <cell r="H38">
            <v>124</v>
          </cell>
          <cell r="I38">
            <v>124</v>
          </cell>
        </row>
        <row r="39">
          <cell r="G39" t="str">
            <v>105475-P.S.R. HORCON</v>
          </cell>
          <cell r="H39">
            <v>34</v>
          </cell>
          <cell r="I39">
            <v>34</v>
          </cell>
        </row>
        <row r="40">
          <cell r="G40" t="str">
            <v>105476-P.S.R. MONTE GRANDE</v>
          </cell>
          <cell r="H40">
            <v>25</v>
          </cell>
          <cell r="I40">
            <v>25</v>
          </cell>
        </row>
        <row r="41">
          <cell r="G41" t="str">
            <v>105477-P.S.R. PISCO ELQUI</v>
          </cell>
          <cell r="H41">
            <v>47</v>
          </cell>
          <cell r="I41">
            <v>47</v>
          </cell>
        </row>
        <row r="42">
          <cell r="G42" t="str">
            <v>04106-VICUÑA</v>
          </cell>
          <cell r="H42">
            <v>1133</v>
          </cell>
          <cell r="I42">
            <v>1133</v>
          </cell>
        </row>
        <row r="43">
          <cell r="G43" t="str">
            <v>105107-HOSPITAL VICUÑA</v>
          </cell>
          <cell r="H43">
            <v>586</v>
          </cell>
          <cell r="I43">
            <v>586</v>
          </cell>
        </row>
        <row r="44">
          <cell r="G44" t="str">
            <v>105467-P.S.R. DIAGUITAS</v>
          </cell>
          <cell r="H44">
            <v>74</v>
          </cell>
          <cell r="I44">
            <v>74</v>
          </cell>
        </row>
        <row r="45">
          <cell r="G45" t="str">
            <v>105468-P.S.R. EL MOLLE</v>
          </cell>
          <cell r="H45">
            <v>33</v>
          </cell>
          <cell r="I45">
            <v>33</v>
          </cell>
        </row>
        <row r="46">
          <cell r="G46" t="str">
            <v>105469-P.S.R. EL TAMBO</v>
          </cell>
          <cell r="H46">
            <v>67</v>
          </cell>
          <cell r="I46">
            <v>67</v>
          </cell>
        </row>
        <row r="47">
          <cell r="G47" t="str">
            <v>105470-P.S.R. HUANTA</v>
          </cell>
          <cell r="H47">
            <v>2</v>
          </cell>
          <cell r="I47">
            <v>2</v>
          </cell>
        </row>
        <row r="48">
          <cell r="G48" t="str">
            <v>105471-P.S.R. PERALILLO</v>
          </cell>
          <cell r="H48">
            <v>92</v>
          </cell>
          <cell r="I48">
            <v>92</v>
          </cell>
        </row>
        <row r="49">
          <cell r="G49" t="str">
            <v>105472-P.S.R. RIVADAVIA</v>
          </cell>
          <cell r="H49">
            <v>62</v>
          </cell>
          <cell r="I49">
            <v>62</v>
          </cell>
        </row>
        <row r="50">
          <cell r="G50" t="str">
            <v>105473-P.S.R. TALCUNA</v>
          </cell>
          <cell r="H50">
            <v>46</v>
          </cell>
          <cell r="I50">
            <v>46</v>
          </cell>
        </row>
        <row r="51">
          <cell r="G51" t="str">
            <v>105474-P.S.R. CHAPILCA</v>
          </cell>
          <cell r="H51">
            <v>19</v>
          </cell>
          <cell r="I51">
            <v>19</v>
          </cell>
        </row>
        <row r="52">
          <cell r="G52" t="str">
            <v>105502-P.S.R. CALINGASTA</v>
          </cell>
          <cell r="H52">
            <v>134</v>
          </cell>
          <cell r="I52">
            <v>134</v>
          </cell>
        </row>
        <row r="53">
          <cell r="G53" t="str">
            <v>105509-P.S.R. GUALLIGUAICA</v>
          </cell>
          <cell r="H53">
            <v>18</v>
          </cell>
          <cell r="I53">
            <v>18</v>
          </cell>
        </row>
        <row r="54">
          <cell r="G54" t="str">
            <v>04201-ILLAPEL</v>
          </cell>
          <cell r="H54">
            <v>1261</v>
          </cell>
          <cell r="I54">
            <v>1261</v>
          </cell>
        </row>
        <row r="55">
          <cell r="G55" t="str">
            <v>105103-HOSPITAL ILLAPEL</v>
          </cell>
          <cell r="H55">
            <v>516</v>
          </cell>
          <cell r="I55">
            <v>516</v>
          </cell>
        </row>
        <row r="56">
          <cell r="G56" t="str">
            <v>105326-CESFAM SAN RAFAEL</v>
          </cell>
          <cell r="H56">
            <v>333</v>
          </cell>
          <cell r="I56">
            <v>333</v>
          </cell>
        </row>
        <row r="57">
          <cell r="G57" t="str">
            <v xml:space="preserve">105443-P.S.R. CARCAMO                   </v>
          </cell>
          <cell r="H57">
            <v>53</v>
          </cell>
          <cell r="I57">
            <v>53</v>
          </cell>
        </row>
        <row r="58">
          <cell r="G58" t="str">
            <v>105444-P.S.R. HUINTIL</v>
          </cell>
          <cell r="H58">
            <v>40</v>
          </cell>
          <cell r="I58">
            <v>40</v>
          </cell>
        </row>
        <row r="59">
          <cell r="G59" t="str">
            <v>105445-P.S.R. LIMAHUIDA</v>
          </cell>
          <cell r="H59">
            <v>34</v>
          </cell>
          <cell r="I59">
            <v>34</v>
          </cell>
        </row>
        <row r="60">
          <cell r="G60" t="str">
            <v>105446-P.S.R. MATANCILLA</v>
          </cell>
          <cell r="H60">
            <v>6</v>
          </cell>
          <cell r="I60">
            <v>6</v>
          </cell>
        </row>
        <row r="61">
          <cell r="G61" t="str">
            <v>105447-P.S.R. PERALILLO</v>
          </cell>
          <cell r="H61">
            <v>27</v>
          </cell>
          <cell r="I61">
            <v>27</v>
          </cell>
        </row>
        <row r="62">
          <cell r="G62" t="str">
            <v>105448-P.S.R. SANTA VIRGINIA</v>
          </cell>
          <cell r="H62">
            <v>34</v>
          </cell>
          <cell r="I62">
            <v>34</v>
          </cell>
        </row>
        <row r="63">
          <cell r="G63" t="str">
            <v>105449-P.S.R. TUNGA NORTE</v>
          </cell>
          <cell r="H63">
            <v>15</v>
          </cell>
          <cell r="I63">
            <v>15</v>
          </cell>
        </row>
        <row r="64">
          <cell r="G64" t="str">
            <v>105485-P.S.R. PLAN DE HORNOS</v>
          </cell>
          <cell r="H64">
            <v>53</v>
          </cell>
          <cell r="I64">
            <v>53</v>
          </cell>
        </row>
        <row r="65">
          <cell r="G65" t="str">
            <v>105486-P.S.R. TUNGA SUR</v>
          </cell>
          <cell r="H65">
            <v>22</v>
          </cell>
          <cell r="I65">
            <v>22</v>
          </cell>
        </row>
        <row r="66">
          <cell r="G66" t="str">
            <v>105487-P.S.R. CAÑAS UNO</v>
          </cell>
          <cell r="H66">
            <v>81</v>
          </cell>
          <cell r="I66">
            <v>81</v>
          </cell>
        </row>
        <row r="67">
          <cell r="G67" t="str">
            <v>105496-P.S.R. PINTACURA SUR</v>
          </cell>
          <cell r="H67">
            <v>22</v>
          </cell>
          <cell r="I67">
            <v>22</v>
          </cell>
        </row>
        <row r="68">
          <cell r="G68" t="str">
            <v>105504-P.S.R. SOCAVON</v>
          </cell>
          <cell r="H68">
            <v>25</v>
          </cell>
          <cell r="I68">
            <v>25</v>
          </cell>
        </row>
        <row r="69">
          <cell r="G69" t="str">
            <v>04202-CANELA</v>
          </cell>
          <cell r="H69">
            <v>454</v>
          </cell>
          <cell r="I69">
            <v>454</v>
          </cell>
        </row>
        <row r="70">
          <cell r="G70" t="str">
            <v>105309-CES. RURAL CANELA</v>
          </cell>
          <cell r="H70">
            <v>197</v>
          </cell>
          <cell r="I70">
            <v>197</v>
          </cell>
        </row>
        <row r="71">
          <cell r="G71" t="str">
            <v xml:space="preserve">105450-P.S.R. MINCHA NORTE            </v>
          </cell>
          <cell r="H71">
            <v>102</v>
          </cell>
          <cell r="I71">
            <v>102</v>
          </cell>
        </row>
        <row r="72">
          <cell r="G72" t="str">
            <v>105451-P.S.R. AGUA FRIA</v>
          </cell>
          <cell r="H72">
            <v>23</v>
          </cell>
          <cell r="I72">
            <v>23</v>
          </cell>
        </row>
        <row r="73">
          <cell r="G73" t="str">
            <v>105482-P.S.R. CANELA ALTA</v>
          </cell>
          <cell r="H73">
            <v>55</v>
          </cell>
          <cell r="I73">
            <v>55</v>
          </cell>
        </row>
        <row r="74">
          <cell r="G74" t="str">
            <v>105483-P.S.R. LOS RULOS</v>
          </cell>
          <cell r="H74">
            <v>9</v>
          </cell>
          <cell r="I74">
            <v>9</v>
          </cell>
        </row>
        <row r="75">
          <cell r="G75" t="str">
            <v>105484-P.S.R. HUENTELAUQUEN</v>
          </cell>
          <cell r="H75">
            <v>37</v>
          </cell>
          <cell r="I75">
            <v>37</v>
          </cell>
        </row>
        <row r="76">
          <cell r="G76" t="str">
            <v>105488-P.S.R. ESPIRITU SANTO</v>
          </cell>
          <cell r="H76">
            <v>6</v>
          </cell>
          <cell r="I76">
            <v>6</v>
          </cell>
        </row>
        <row r="77">
          <cell r="G77" t="str">
            <v>105493-P.S.R. MINCHA SUR</v>
          </cell>
          <cell r="H77">
            <v>14</v>
          </cell>
          <cell r="I77">
            <v>14</v>
          </cell>
        </row>
        <row r="78">
          <cell r="G78" t="str">
            <v>105497-P.S.R. JABONERIA</v>
          </cell>
          <cell r="H78">
            <v>7</v>
          </cell>
          <cell r="I78">
            <v>7</v>
          </cell>
        </row>
        <row r="79">
          <cell r="G79" t="str">
            <v>105498-P.S.R. QUEBRADA DE LINARES</v>
          </cell>
          <cell r="H79">
            <v>4</v>
          </cell>
          <cell r="I79">
            <v>4</v>
          </cell>
        </row>
        <row r="80">
          <cell r="G80" t="str">
            <v>04203-LOS VILOS</v>
          </cell>
          <cell r="H80">
            <v>827</v>
          </cell>
          <cell r="I80">
            <v>827</v>
          </cell>
        </row>
        <row r="81">
          <cell r="G81" t="str">
            <v>105108-HOSPITAL LOS VILOS</v>
          </cell>
          <cell r="H81">
            <v>519</v>
          </cell>
          <cell r="I81">
            <v>519</v>
          </cell>
        </row>
        <row r="82">
          <cell r="G82" t="str">
            <v xml:space="preserve">105478-P.S.R. CAIMANES                   </v>
          </cell>
          <cell r="H82">
            <v>152</v>
          </cell>
          <cell r="I82">
            <v>152</v>
          </cell>
        </row>
        <row r="83">
          <cell r="G83" t="str">
            <v>105479-P.S.R. GUANGUALI</v>
          </cell>
          <cell r="H83">
            <v>36</v>
          </cell>
          <cell r="I83">
            <v>36</v>
          </cell>
        </row>
        <row r="84">
          <cell r="G84" t="str">
            <v>105480-P.S.R. QUILIMARI</v>
          </cell>
          <cell r="H84">
            <v>69</v>
          </cell>
          <cell r="I84">
            <v>69</v>
          </cell>
        </row>
        <row r="85">
          <cell r="G85" t="str">
            <v>105481-P.S.R. TILAMA</v>
          </cell>
          <cell r="H85">
            <v>25</v>
          </cell>
          <cell r="I85">
            <v>25</v>
          </cell>
        </row>
        <row r="86">
          <cell r="G86" t="str">
            <v>105511-P.S.R. LOS CONDORES</v>
          </cell>
          <cell r="H86">
            <v>26</v>
          </cell>
          <cell r="I86">
            <v>26</v>
          </cell>
        </row>
        <row r="87">
          <cell r="G87" t="str">
            <v>04204-SALAMANCA</v>
          </cell>
          <cell r="H87">
            <v>1198</v>
          </cell>
          <cell r="I87">
            <v>1198</v>
          </cell>
        </row>
        <row r="88">
          <cell r="G88" t="str">
            <v>105104-HOSPITAL SALAMANCA</v>
          </cell>
          <cell r="H88">
            <v>507</v>
          </cell>
          <cell r="I88">
            <v>507</v>
          </cell>
        </row>
        <row r="89">
          <cell r="G89" t="str">
            <v xml:space="preserve">105452-P.S.R. CUNCUMEN                 </v>
          </cell>
          <cell r="H89">
            <v>327</v>
          </cell>
          <cell r="I89">
            <v>327</v>
          </cell>
        </row>
        <row r="90">
          <cell r="G90" t="str">
            <v>105453-P.S.R. TRANQUILLA</v>
          </cell>
          <cell r="H90">
            <v>43</v>
          </cell>
          <cell r="I90">
            <v>43</v>
          </cell>
        </row>
        <row r="91">
          <cell r="G91" t="str">
            <v>105454-P.S.R. CUNLAGUA</v>
          </cell>
          <cell r="H91">
            <v>18</v>
          </cell>
          <cell r="I91">
            <v>18</v>
          </cell>
        </row>
        <row r="92">
          <cell r="G92" t="str">
            <v>105455-P.S.R. CHILLEPIN</v>
          </cell>
          <cell r="H92">
            <v>49</v>
          </cell>
          <cell r="I92">
            <v>49</v>
          </cell>
        </row>
        <row r="93">
          <cell r="G93" t="str">
            <v>105456-P.S.R. LLIMPO</v>
          </cell>
          <cell r="H93">
            <v>55</v>
          </cell>
          <cell r="I93">
            <v>55</v>
          </cell>
        </row>
        <row r="94">
          <cell r="G94" t="str">
            <v>105457-P.S.R. SAN AGUSTIN</v>
          </cell>
          <cell r="H94">
            <v>47</v>
          </cell>
          <cell r="I94">
            <v>47</v>
          </cell>
        </row>
        <row r="95">
          <cell r="G95" t="str">
            <v>105458-P.S.R. TAHUINCO</v>
          </cell>
          <cell r="H95">
            <v>36</v>
          </cell>
          <cell r="I95">
            <v>36</v>
          </cell>
        </row>
        <row r="96">
          <cell r="G96" t="str">
            <v>105491-P.S.R. QUELEN BAJO</v>
          </cell>
          <cell r="H96">
            <v>50</v>
          </cell>
          <cell r="I96">
            <v>50</v>
          </cell>
        </row>
        <row r="97">
          <cell r="G97" t="str">
            <v>105492-P.S.R. CAMISA</v>
          </cell>
          <cell r="H97">
            <v>35</v>
          </cell>
          <cell r="I97">
            <v>35</v>
          </cell>
        </row>
        <row r="98">
          <cell r="G98" t="str">
            <v>105501-P.S.R. ARBOLEDA GRANDE</v>
          </cell>
          <cell r="H98">
            <v>31</v>
          </cell>
          <cell r="I98">
            <v>31</v>
          </cell>
        </row>
        <row r="99">
          <cell r="G99" t="str">
            <v>04301-OVALLE</v>
          </cell>
          <cell r="H99">
            <v>4093</v>
          </cell>
          <cell r="I99">
            <v>4093</v>
          </cell>
        </row>
        <row r="100">
          <cell r="G100" t="str">
            <v>105315-CES. RURAL C. DE TAMAYA</v>
          </cell>
          <cell r="H100">
            <v>260</v>
          </cell>
          <cell r="I100">
            <v>260</v>
          </cell>
        </row>
        <row r="101">
          <cell r="G101" t="str">
            <v>105317-CES. JORGE JORDAN D.</v>
          </cell>
          <cell r="H101">
            <v>1140</v>
          </cell>
          <cell r="I101">
            <v>1140</v>
          </cell>
        </row>
        <row r="102">
          <cell r="G102" t="str">
            <v>105322-CES. MARCOS MACUADA</v>
          </cell>
          <cell r="H102">
            <v>1287</v>
          </cell>
          <cell r="I102">
            <v>1287</v>
          </cell>
        </row>
        <row r="103">
          <cell r="G103" t="str">
            <v>105324-CES. SOTAQUI</v>
          </cell>
          <cell r="H103">
            <v>241</v>
          </cell>
          <cell r="I103">
            <v>241</v>
          </cell>
        </row>
        <row r="104">
          <cell r="G104" t="str">
            <v>105415-P.S.R. BARRAZA</v>
          </cell>
          <cell r="H104">
            <v>75</v>
          </cell>
          <cell r="I104">
            <v>75</v>
          </cell>
        </row>
        <row r="105">
          <cell r="G105" t="str">
            <v xml:space="preserve">105416-P.S.R. CAMARICO                  </v>
          </cell>
          <cell r="H105">
            <v>107</v>
          </cell>
          <cell r="I105">
            <v>107</v>
          </cell>
        </row>
        <row r="106">
          <cell r="G106" t="str">
            <v>105417-P.S.R. ALCONES BAJOS</v>
          </cell>
          <cell r="H106">
            <v>46</v>
          </cell>
          <cell r="I106">
            <v>46</v>
          </cell>
        </row>
        <row r="107">
          <cell r="G107" t="str">
            <v>105419-P.S.R. LAS SOSSAS</v>
          </cell>
          <cell r="H107">
            <v>28</v>
          </cell>
          <cell r="I107">
            <v>28</v>
          </cell>
        </row>
        <row r="108">
          <cell r="G108" t="str">
            <v>105420-P.S.R. LIMARI</v>
          </cell>
          <cell r="H108">
            <v>153</v>
          </cell>
          <cell r="I108">
            <v>153</v>
          </cell>
        </row>
        <row r="109">
          <cell r="G109" t="str">
            <v>105422-P.S.R. HORNILLOS</v>
          </cell>
          <cell r="H109">
            <v>29</v>
          </cell>
          <cell r="I109">
            <v>29</v>
          </cell>
        </row>
        <row r="110">
          <cell r="G110" t="str">
            <v>105437-P.S.R. CHALINGA</v>
          </cell>
          <cell r="H110">
            <v>48</v>
          </cell>
          <cell r="I110">
            <v>48</v>
          </cell>
        </row>
        <row r="111">
          <cell r="G111" t="str">
            <v>105439-P.S.R. CERRO BLANCO</v>
          </cell>
          <cell r="H111">
            <v>16</v>
          </cell>
          <cell r="I111">
            <v>16</v>
          </cell>
        </row>
        <row r="112">
          <cell r="G112" t="str">
            <v>105507-P.S.R. HUAMALATA</v>
          </cell>
          <cell r="H112">
            <v>103</v>
          </cell>
          <cell r="I112">
            <v>103</v>
          </cell>
        </row>
        <row r="113">
          <cell r="G113" t="str">
            <v>105510-P.S.R. RECOLETA</v>
          </cell>
          <cell r="H113">
            <v>88</v>
          </cell>
          <cell r="I113">
            <v>88</v>
          </cell>
        </row>
        <row r="114">
          <cell r="G114" t="str">
            <v>105722-CECOF SAN JOSE DE LA DEHESA</v>
          </cell>
          <cell r="H114">
            <v>259</v>
          </cell>
          <cell r="I114">
            <v>259</v>
          </cell>
        </row>
        <row r="115">
          <cell r="G115" t="str">
            <v>105723-CECOF LIMARI</v>
          </cell>
          <cell r="H115">
            <v>149</v>
          </cell>
          <cell r="I115">
            <v>149</v>
          </cell>
        </row>
        <row r="116">
          <cell r="G116" t="str">
            <v>200258-CECOF LOS COPIHUES</v>
          </cell>
          <cell r="H116">
            <v>64</v>
          </cell>
          <cell r="I116">
            <v>64</v>
          </cell>
        </row>
        <row r="117">
          <cell r="G117" t="str">
            <v>04302-COMBARBALÁ</v>
          </cell>
          <cell r="H117">
            <v>582</v>
          </cell>
          <cell r="I117">
            <v>582</v>
          </cell>
        </row>
        <row r="118">
          <cell r="G118" t="str">
            <v>105105-HOSPITAL COMBARBALA</v>
          </cell>
          <cell r="H118">
            <v>261</v>
          </cell>
          <cell r="I118">
            <v>261</v>
          </cell>
        </row>
        <row r="119">
          <cell r="G119" t="str">
            <v>105433-P.S.R. SAN LORENZO</v>
          </cell>
          <cell r="H119">
            <v>3</v>
          </cell>
          <cell r="I119">
            <v>3</v>
          </cell>
        </row>
        <row r="120">
          <cell r="G120" t="str">
            <v>105434-P.S.R. SAN MARCOS</v>
          </cell>
          <cell r="H120">
            <v>47</v>
          </cell>
          <cell r="I120">
            <v>47</v>
          </cell>
        </row>
        <row r="121">
          <cell r="G121" t="str">
            <v>105441-P.S.R. MANQUEHUA</v>
          </cell>
          <cell r="H121">
            <v>23</v>
          </cell>
          <cell r="I121">
            <v>23</v>
          </cell>
        </row>
        <row r="122">
          <cell r="G122" t="str">
            <v xml:space="preserve">105459-P.S.R. BARRANCAS                </v>
          </cell>
          <cell r="H122">
            <v>31</v>
          </cell>
          <cell r="I122">
            <v>31</v>
          </cell>
        </row>
        <row r="123">
          <cell r="G123" t="str">
            <v>105460-P.S.R. COGOTI 18</v>
          </cell>
          <cell r="H123">
            <v>52</v>
          </cell>
          <cell r="I123">
            <v>52</v>
          </cell>
        </row>
        <row r="124">
          <cell r="G124" t="str">
            <v>105461-P.S.R. EL HUACHO</v>
          </cell>
          <cell r="H124">
            <v>10</v>
          </cell>
          <cell r="I124">
            <v>10</v>
          </cell>
        </row>
        <row r="125">
          <cell r="G125" t="str">
            <v>105462-P.S.R. EL SAUCE</v>
          </cell>
          <cell r="H125">
            <v>22</v>
          </cell>
          <cell r="I125">
            <v>22</v>
          </cell>
        </row>
        <row r="126">
          <cell r="G126" t="str">
            <v>105463-P.S.R. QUILITAPIA</v>
          </cell>
          <cell r="H126">
            <v>51</v>
          </cell>
          <cell r="I126">
            <v>51</v>
          </cell>
        </row>
        <row r="127">
          <cell r="G127" t="str">
            <v>105464-P.S.R. LA LIGUA</v>
          </cell>
          <cell r="H127">
            <v>30</v>
          </cell>
          <cell r="I127">
            <v>30</v>
          </cell>
        </row>
        <row r="128">
          <cell r="G128" t="str">
            <v>105465-P.S.R. RAMADILLA</v>
          </cell>
          <cell r="H128">
            <v>20</v>
          </cell>
          <cell r="I128">
            <v>20</v>
          </cell>
        </row>
        <row r="129">
          <cell r="G129" t="str">
            <v>105466-P.S.R. VALLE HERMOSO</v>
          </cell>
          <cell r="H129">
            <v>13</v>
          </cell>
          <cell r="I129">
            <v>13</v>
          </cell>
        </row>
        <row r="130">
          <cell r="G130" t="str">
            <v>105490-P.S.R. EL DURAZNO</v>
          </cell>
          <cell r="H130">
            <v>19</v>
          </cell>
          <cell r="I130">
            <v>19</v>
          </cell>
        </row>
        <row r="131">
          <cell r="G131" t="str">
            <v>04304-MONTE PATRIA</v>
          </cell>
          <cell r="H131">
            <v>1223</v>
          </cell>
          <cell r="I131">
            <v>1223</v>
          </cell>
        </row>
        <row r="132">
          <cell r="G132" t="str">
            <v>105307-CES. RURAL MONTE PATRIA</v>
          </cell>
          <cell r="H132">
            <v>324</v>
          </cell>
          <cell r="I132">
            <v>324</v>
          </cell>
        </row>
        <row r="133">
          <cell r="G133" t="str">
            <v>105311-CES. RURAL CHAÑARAL ALTO</v>
          </cell>
          <cell r="H133">
            <v>156</v>
          </cell>
          <cell r="I133">
            <v>156</v>
          </cell>
        </row>
        <row r="134">
          <cell r="G134" t="str">
            <v>105312-CES. RURAL CAREN</v>
          </cell>
          <cell r="H134">
            <v>121</v>
          </cell>
          <cell r="I134">
            <v>121</v>
          </cell>
        </row>
        <row r="135">
          <cell r="G135" t="str">
            <v>105318-CES. RURAL EL PALQUI</v>
          </cell>
          <cell r="H135">
            <v>364</v>
          </cell>
          <cell r="I135">
            <v>364</v>
          </cell>
        </row>
        <row r="136">
          <cell r="G136" t="str">
            <v>105425-P.S.R. CHILECITO</v>
          </cell>
          <cell r="H136">
            <v>17</v>
          </cell>
          <cell r="I136">
            <v>17</v>
          </cell>
        </row>
        <row r="137">
          <cell r="G137" t="str">
            <v>105427-P.S.R. HACIENDA VALDIVIA</v>
          </cell>
          <cell r="H137">
            <v>35</v>
          </cell>
          <cell r="I137">
            <v>35</v>
          </cell>
        </row>
        <row r="138">
          <cell r="G138" t="str">
            <v>105428-P.S.R. HUATULAME</v>
          </cell>
          <cell r="H138">
            <v>34</v>
          </cell>
          <cell r="I138">
            <v>34</v>
          </cell>
        </row>
        <row r="139">
          <cell r="G139" t="str">
            <v>105430-P.S.R. MIALQUI</v>
          </cell>
          <cell r="H139">
            <v>16</v>
          </cell>
          <cell r="I139">
            <v>16</v>
          </cell>
        </row>
        <row r="140">
          <cell r="G140" t="str">
            <v>105431-P.S.R. PEDREGAL</v>
          </cell>
          <cell r="H140">
            <v>31</v>
          </cell>
          <cell r="I140">
            <v>31</v>
          </cell>
        </row>
        <row r="141">
          <cell r="G141" t="str">
            <v>105432-P.S.R. RAPEL</v>
          </cell>
          <cell r="H141">
            <v>38</v>
          </cell>
          <cell r="I141">
            <v>38</v>
          </cell>
        </row>
        <row r="142">
          <cell r="G142" t="str">
            <v>105435-P.S.R. TULAHUEN</v>
          </cell>
          <cell r="H142">
            <v>49</v>
          </cell>
          <cell r="I142">
            <v>49</v>
          </cell>
        </row>
        <row r="143">
          <cell r="G143" t="str">
            <v>105436-P.S.R. EL MAITEN</v>
          </cell>
          <cell r="H143">
            <v>17</v>
          </cell>
          <cell r="I143">
            <v>17</v>
          </cell>
        </row>
        <row r="144">
          <cell r="G144" t="str">
            <v>105489-P.S.R. RAMADAS DE TULAHUEN</v>
          </cell>
          <cell r="H144">
            <v>21</v>
          </cell>
          <cell r="I144">
            <v>21</v>
          </cell>
        </row>
        <row r="145">
          <cell r="G145" t="str">
            <v>04304-PUNITAQUI</v>
          </cell>
          <cell r="H145">
            <v>703</v>
          </cell>
          <cell r="I145">
            <v>703</v>
          </cell>
        </row>
        <row r="146">
          <cell r="G146" t="str">
            <v>105308-CES. RURAL PUNITAQUI</v>
          </cell>
          <cell r="H146">
            <v>589</v>
          </cell>
          <cell r="I146">
            <v>589</v>
          </cell>
        </row>
        <row r="147">
          <cell r="G147" t="str">
            <v>105440-P.S.R. DIVISADERO</v>
          </cell>
          <cell r="H147">
            <v>91</v>
          </cell>
          <cell r="I147">
            <v>91</v>
          </cell>
        </row>
        <row r="148">
          <cell r="G148" t="str">
            <v>105442-P.S.R. SAN PEDRO DE QUILES</v>
          </cell>
          <cell r="H148">
            <v>12</v>
          </cell>
          <cell r="I148">
            <v>12</v>
          </cell>
        </row>
        <row r="149">
          <cell r="G149" t="str">
            <v xml:space="preserve">105508-P.S.R. EL PARRAL DE QUILES  </v>
          </cell>
          <cell r="H149">
            <v>11</v>
          </cell>
          <cell r="I149">
            <v>11</v>
          </cell>
        </row>
        <row r="150">
          <cell r="G150" t="str">
            <v>04305-RIO HURTADO</v>
          </cell>
          <cell r="H150">
            <v>252</v>
          </cell>
          <cell r="I150">
            <v>252</v>
          </cell>
        </row>
        <row r="151">
          <cell r="G151" t="str">
            <v>105310-CES. RURAL PICHASCA</v>
          </cell>
          <cell r="H151">
            <v>100</v>
          </cell>
          <cell r="I151">
            <v>100</v>
          </cell>
        </row>
        <row r="152">
          <cell r="G152" t="str">
            <v>105409-P.S.R. EL CHAÑAR</v>
          </cell>
          <cell r="H152">
            <v>6</v>
          </cell>
          <cell r="I152">
            <v>6</v>
          </cell>
        </row>
        <row r="153">
          <cell r="G153" t="str">
            <v>105410-P.S.R. HURTADO</v>
          </cell>
          <cell r="H153">
            <v>30</v>
          </cell>
          <cell r="I153">
            <v>30</v>
          </cell>
        </row>
        <row r="154">
          <cell r="G154" t="str">
            <v>105411-P.S.R. LAS BREAS</v>
          </cell>
          <cell r="H154">
            <v>15</v>
          </cell>
          <cell r="I154">
            <v>15</v>
          </cell>
        </row>
        <row r="155">
          <cell r="G155" t="str">
            <v>105413-P.S.R. SAMO ALTO</v>
          </cell>
          <cell r="H155">
            <v>41</v>
          </cell>
          <cell r="I155">
            <v>41</v>
          </cell>
        </row>
        <row r="156">
          <cell r="G156" t="str">
            <v>105414-P.S.R. SERON</v>
          </cell>
          <cell r="H156">
            <v>37</v>
          </cell>
          <cell r="I156">
            <v>37</v>
          </cell>
        </row>
        <row r="157">
          <cell r="G157" t="str">
            <v>105503-P.S.R. TABAQUEROS</v>
          </cell>
          <cell r="H157">
            <v>23</v>
          </cell>
          <cell r="I157">
            <v>23</v>
          </cell>
        </row>
        <row r="158">
          <cell r="G158" t="str">
            <v>Total general</v>
          </cell>
          <cell r="H158">
            <v>26733</v>
          </cell>
          <cell r="I158">
            <v>26733</v>
          </cell>
        </row>
      </sheetData>
      <sheetData sheetId="4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403</v>
          </cell>
          <cell r="I4">
            <v>653</v>
          </cell>
          <cell r="J4">
            <v>844</v>
          </cell>
          <cell r="K4">
            <v>772</v>
          </cell>
          <cell r="L4">
            <v>717</v>
          </cell>
          <cell r="M4">
            <v>1098</v>
          </cell>
          <cell r="N4">
            <v>840</v>
          </cell>
          <cell r="O4">
            <v>975</v>
          </cell>
          <cell r="P4">
            <v>1087</v>
          </cell>
          <cell r="Q4">
            <v>646</v>
          </cell>
          <cell r="R4">
            <v>190</v>
          </cell>
          <cell r="S4">
            <v>842</v>
          </cell>
          <cell r="T4">
            <v>9067</v>
          </cell>
        </row>
        <row r="5">
          <cell r="G5" t="str">
            <v>105300-CES. CARDENAL CARO</v>
          </cell>
          <cell r="H5">
            <v>58</v>
          </cell>
          <cell r="I5">
            <v>136</v>
          </cell>
          <cell r="J5">
            <v>78</v>
          </cell>
          <cell r="K5">
            <v>83</v>
          </cell>
          <cell r="L5">
            <v>151</v>
          </cell>
          <cell r="M5">
            <v>136</v>
          </cell>
          <cell r="N5">
            <v>229</v>
          </cell>
          <cell r="O5">
            <v>156</v>
          </cell>
          <cell r="P5">
            <v>207</v>
          </cell>
          <cell r="Q5">
            <v>137</v>
          </cell>
          <cell r="R5">
            <v>16</v>
          </cell>
          <cell r="S5">
            <v>118</v>
          </cell>
          <cell r="T5">
            <v>1505</v>
          </cell>
        </row>
        <row r="6">
          <cell r="G6" t="str">
            <v>105301-CES. LAS COMPAÑIAS</v>
          </cell>
          <cell r="H6">
            <v>87</v>
          </cell>
          <cell r="I6">
            <v>102</v>
          </cell>
          <cell r="J6">
            <v>124</v>
          </cell>
          <cell r="K6">
            <v>120</v>
          </cell>
          <cell r="L6">
            <v>108</v>
          </cell>
          <cell r="M6">
            <v>96</v>
          </cell>
          <cell r="N6">
            <v>148</v>
          </cell>
          <cell r="O6">
            <v>137</v>
          </cell>
          <cell r="P6">
            <v>148</v>
          </cell>
          <cell r="Q6">
            <v>49</v>
          </cell>
          <cell r="R6">
            <v>29</v>
          </cell>
          <cell r="S6">
            <v>173</v>
          </cell>
          <cell r="T6">
            <v>1321</v>
          </cell>
        </row>
        <row r="7">
          <cell r="G7" t="str">
            <v>105302-CES. PEDRO AGUIRRE C.</v>
          </cell>
          <cell r="H7">
            <v>69</v>
          </cell>
          <cell r="I7">
            <v>101</v>
          </cell>
          <cell r="J7">
            <v>95</v>
          </cell>
          <cell r="K7">
            <v>93</v>
          </cell>
          <cell r="L7">
            <v>76</v>
          </cell>
          <cell r="M7">
            <v>240</v>
          </cell>
          <cell r="N7">
            <v>110</v>
          </cell>
          <cell r="O7">
            <v>171</v>
          </cell>
          <cell r="P7">
            <v>269</v>
          </cell>
          <cell r="Q7">
            <v>120</v>
          </cell>
          <cell r="R7">
            <v>24</v>
          </cell>
          <cell r="S7">
            <v>118</v>
          </cell>
          <cell r="T7">
            <v>1486</v>
          </cell>
        </row>
        <row r="8">
          <cell r="G8" t="str">
            <v>105313-CES. SCHAFFHAUSER</v>
          </cell>
          <cell r="H8">
            <v>43</v>
          </cell>
          <cell r="I8">
            <v>209</v>
          </cell>
          <cell r="J8">
            <v>316</v>
          </cell>
          <cell r="K8">
            <v>173</v>
          </cell>
          <cell r="L8">
            <v>169</v>
          </cell>
          <cell r="M8">
            <v>343</v>
          </cell>
          <cell r="N8">
            <v>182</v>
          </cell>
          <cell r="O8">
            <v>336</v>
          </cell>
          <cell r="P8">
            <v>294</v>
          </cell>
          <cell r="Q8">
            <v>218</v>
          </cell>
          <cell r="R8">
            <v>46</v>
          </cell>
          <cell r="S8">
            <v>252</v>
          </cell>
          <cell r="T8">
            <v>2581</v>
          </cell>
        </row>
        <row r="9">
          <cell r="G9" t="str">
            <v>105319-CES. CARDENAL R.S.H.</v>
          </cell>
          <cell r="H9">
            <v>57</v>
          </cell>
          <cell r="I9">
            <v>32</v>
          </cell>
          <cell r="J9">
            <v>110</v>
          </cell>
          <cell r="K9">
            <v>98</v>
          </cell>
          <cell r="L9">
            <v>70</v>
          </cell>
          <cell r="M9">
            <v>133</v>
          </cell>
          <cell r="N9">
            <v>65</v>
          </cell>
          <cell r="O9">
            <v>68</v>
          </cell>
          <cell r="P9">
            <v>76</v>
          </cell>
          <cell r="Q9">
            <v>45</v>
          </cell>
          <cell r="R9">
            <v>41</v>
          </cell>
          <cell r="S9">
            <v>116</v>
          </cell>
          <cell r="T9">
            <v>911</v>
          </cell>
        </row>
        <row r="10">
          <cell r="G10" t="str">
            <v>105325-CESFAM JUAN PABLO II</v>
          </cell>
          <cell r="H10">
            <v>35</v>
          </cell>
          <cell r="I10">
            <v>8</v>
          </cell>
          <cell r="J10">
            <v>65</v>
          </cell>
          <cell r="K10">
            <v>151</v>
          </cell>
          <cell r="L10">
            <v>47</v>
          </cell>
          <cell r="M10">
            <v>87</v>
          </cell>
          <cell r="N10">
            <v>20</v>
          </cell>
          <cell r="O10">
            <v>39</v>
          </cell>
          <cell r="P10">
            <v>29</v>
          </cell>
          <cell r="Q10">
            <v>21</v>
          </cell>
          <cell r="R10">
            <v>6</v>
          </cell>
          <cell r="S10">
            <v>3</v>
          </cell>
          <cell r="T10">
            <v>511</v>
          </cell>
        </row>
        <row r="11">
          <cell r="G11" t="str">
            <v xml:space="preserve">105400-P.S.R. ALGARROBITO            </v>
          </cell>
          <cell r="H11">
            <v>21</v>
          </cell>
          <cell r="I11">
            <v>28</v>
          </cell>
          <cell r="J11">
            <v>17</v>
          </cell>
          <cell r="K11">
            <v>22</v>
          </cell>
          <cell r="L11">
            <v>40</v>
          </cell>
          <cell r="M11">
            <v>21</v>
          </cell>
          <cell r="N11">
            <v>28</v>
          </cell>
          <cell r="O11">
            <v>35</v>
          </cell>
          <cell r="P11">
            <v>24</v>
          </cell>
          <cell r="Q11">
            <v>21</v>
          </cell>
          <cell r="R11">
            <v>8</v>
          </cell>
          <cell r="S11">
            <v>18</v>
          </cell>
          <cell r="T11">
            <v>283</v>
          </cell>
        </row>
        <row r="12">
          <cell r="G12" t="str">
            <v>105401-P.S.R. LAS ROJAS</v>
          </cell>
          <cell r="H12">
            <v>8</v>
          </cell>
          <cell r="I12">
            <v>4</v>
          </cell>
          <cell r="J12">
            <v>4</v>
          </cell>
          <cell r="K12">
            <v>3</v>
          </cell>
          <cell r="L12">
            <v>5</v>
          </cell>
          <cell r="M12">
            <v>13</v>
          </cell>
          <cell r="N12">
            <v>3</v>
          </cell>
          <cell r="O12">
            <v>5</v>
          </cell>
          <cell r="P12">
            <v>6</v>
          </cell>
          <cell r="Q12">
            <v>6</v>
          </cell>
          <cell r="S12">
            <v>3</v>
          </cell>
          <cell r="T12">
            <v>60</v>
          </cell>
        </row>
        <row r="13">
          <cell r="G13" t="str">
            <v>105402-P.S.R. EL ROMERO</v>
          </cell>
          <cell r="H13">
            <v>1</v>
          </cell>
          <cell r="I13">
            <v>4</v>
          </cell>
          <cell r="J13">
            <v>0</v>
          </cell>
          <cell r="K13">
            <v>4</v>
          </cell>
          <cell r="L13">
            <v>23</v>
          </cell>
          <cell r="M13">
            <v>3</v>
          </cell>
          <cell r="N13">
            <v>7</v>
          </cell>
          <cell r="O13">
            <v>2</v>
          </cell>
          <cell r="P13">
            <v>2</v>
          </cell>
          <cell r="Q13">
            <v>0</v>
          </cell>
          <cell r="S13">
            <v>4</v>
          </cell>
          <cell r="T13">
            <v>50</v>
          </cell>
        </row>
        <row r="14">
          <cell r="G14" t="str">
            <v>105499-P.S.R. LAMBERT</v>
          </cell>
          <cell r="H14">
            <v>1</v>
          </cell>
          <cell r="I14">
            <v>5</v>
          </cell>
          <cell r="J14">
            <v>0</v>
          </cell>
          <cell r="K14">
            <v>0</v>
          </cell>
          <cell r="L14">
            <v>3</v>
          </cell>
          <cell r="M14">
            <v>4</v>
          </cell>
          <cell r="N14">
            <v>17</v>
          </cell>
          <cell r="O14">
            <v>2</v>
          </cell>
          <cell r="P14">
            <v>1</v>
          </cell>
          <cell r="Q14">
            <v>0</v>
          </cell>
          <cell r="R14">
            <v>0</v>
          </cell>
          <cell r="S14">
            <v>2</v>
          </cell>
          <cell r="T14">
            <v>35</v>
          </cell>
        </row>
        <row r="15">
          <cell r="G15" t="str">
            <v>105700-CECOF VILLA EL INDIO</v>
          </cell>
          <cell r="H15">
            <v>17</v>
          </cell>
          <cell r="I15">
            <v>17</v>
          </cell>
          <cell r="J15">
            <v>28</v>
          </cell>
          <cell r="K15">
            <v>13</v>
          </cell>
          <cell r="L15">
            <v>17</v>
          </cell>
          <cell r="M15">
            <v>9</v>
          </cell>
          <cell r="N15">
            <v>14</v>
          </cell>
          <cell r="O15">
            <v>10</v>
          </cell>
          <cell r="P15">
            <v>14</v>
          </cell>
          <cell r="Q15">
            <v>15</v>
          </cell>
          <cell r="R15">
            <v>11</v>
          </cell>
          <cell r="S15">
            <v>12</v>
          </cell>
          <cell r="T15">
            <v>177</v>
          </cell>
        </row>
        <row r="16">
          <cell r="G16" t="str">
            <v>105701-CECOF VILLA ALEMANIA</v>
          </cell>
          <cell r="H16">
            <v>3</v>
          </cell>
          <cell r="I16">
            <v>4</v>
          </cell>
          <cell r="J16">
            <v>2</v>
          </cell>
          <cell r="K16">
            <v>8</v>
          </cell>
          <cell r="L16">
            <v>4</v>
          </cell>
          <cell r="M16">
            <v>2</v>
          </cell>
          <cell r="N16">
            <v>2</v>
          </cell>
          <cell r="O16">
            <v>8</v>
          </cell>
          <cell r="P16">
            <v>4</v>
          </cell>
          <cell r="Q16">
            <v>5</v>
          </cell>
          <cell r="R16">
            <v>7</v>
          </cell>
          <cell r="S16">
            <v>2</v>
          </cell>
          <cell r="T16">
            <v>51</v>
          </cell>
        </row>
        <row r="17">
          <cell r="G17" t="str">
            <v>105702-CECOF VILLA LAMBERT</v>
          </cell>
          <cell r="H17">
            <v>3</v>
          </cell>
          <cell r="I17">
            <v>3</v>
          </cell>
          <cell r="J17">
            <v>5</v>
          </cell>
          <cell r="K17">
            <v>4</v>
          </cell>
          <cell r="L17">
            <v>4</v>
          </cell>
          <cell r="M17">
            <v>11</v>
          </cell>
          <cell r="N17">
            <v>15</v>
          </cell>
          <cell r="O17">
            <v>6</v>
          </cell>
          <cell r="P17">
            <v>13</v>
          </cell>
          <cell r="Q17">
            <v>9</v>
          </cell>
          <cell r="R17">
            <v>2</v>
          </cell>
          <cell r="S17">
            <v>21</v>
          </cell>
          <cell r="T17">
            <v>96</v>
          </cell>
        </row>
        <row r="18">
          <cell r="G18" t="str">
            <v>04102-COQUIMBO</v>
          </cell>
          <cell r="H18">
            <v>694</v>
          </cell>
          <cell r="I18">
            <v>648</v>
          </cell>
          <cell r="J18">
            <v>905</v>
          </cell>
          <cell r="K18">
            <v>712</v>
          </cell>
          <cell r="L18">
            <v>859</v>
          </cell>
          <cell r="M18">
            <v>683</v>
          </cell>
          <cell r="N18">
            <v>825</v>
          </cell>
          <cell r="O18">
            <v>1004</v>
          </cell>
          <cell r="P18">
            <v>761</v>
          </cell>
          <cell r="Q18">
            <v>581</v>
          </cell>
          <cell r="R18">
            <v>510</v>
          </cell>
          <cell r="S18">
            <v>895</v>
          </cell>
          <cell r="T18">
            <v>9077</v>
          </cell>
        </row>
        <row r="19">
          <cell r="G19" t="str">
            <v>105303-CES. SAN JUAN</v>
          </cell>
          <cell r="H19">
            <v>104</v>
          </cell>
          <cell r="I19">
            <v>112</v>
          </cell>
          <cell r="J19">
            <v>156</v>
          </cell>
          <cell r="K19">
            <v>119</v>
          </cell>
          <cell r="L19">
            <v>122</v>
          </cell>
          <cell r="M19">
            <v>114</v>
          </cell>
          <cell r="N19">
            <v>138</v>
          </cell>
          <cell r="O19">
            <v>185</v>
          </cell>
          <cell r="P19">
            <v>139</v>
          </cell>
          <cell r="Q19">
            <v>104</v>
          </cell>
          <cell r="R19">
            <v>148</v>
          </cell>
          <cell r="S19">
            <v>222</v>
          </cell>
          <cell r="T19">
            <v>1663</v>
          </cell>
        </row>
        <row r="20">
          <cell r="G20" t="str">
            <v>105304-CES. SANTA CECILIA</v>
          </cell>
          <cell r="H20">
            <v>113</v>
          </cell>
          <cell r="I20">
            <v>161</v>
          </cell>
          <cell r="J20">
            <v>198</v>
          </cell>
          <cell r="K20">
            <v>145</v>
          </cell>
          <cell r="L20">
            <v>143</v>
          </cell>
          <cell r="M20">
            <v>116</v>
          </cell>
          <cell r="N20">
            <v>103</v>
          </cell>
          <cell r="O20">
            <v>196</v>
          </cell>
          <cell r="P20">
            <v>158</v>
          </cell>
          <cell r="Q20">
            <v>79</v>
          </cell>
          <cell r="R20">
            <v>28</v>
          </cell>
          <cell r="S20">
            <v>99</v>
          </cell>
          <cell r="T20">
            <v>1539</v>
          </cell>
        </row>
        <row r="21">
          <cell r="G21" t="str">
            <v>105305-CES. TIERRAS BLANCAS</v>
          </cell>
          <cell r="H21">
            <v>189</v>
          </cell>
          <cell r="I21">
            <v>169</v>
          </cell>
          <cell r="J21">
            <v>223</v>
          </cell>
          <cell r="K21">
            <v>202</v>
          </cell>
          <cell r="L21">
            <v>228</v>
          </cell>
          <cell r="M21">
            <v>162</v>
          </cell>
          <cell r="N21">
            <v>248</v>
          </cell>
          <cell r="O21">
            <v>264</v>
          </cell>
          <cell r="P21">
            <v>180</v>
          </cell>
          <cell r="Q21">
            <v>136</v>
          </cell>
          <cell r="R21">
            <v>81</v>
          </cell>
          <cell r="S21">
            <v>157</v>
          </cell>
          <cell r="T21">
            <v>2239</v>
          </cell>
        </row>
        <row r="22">
          <cell r="G22" t="str">
            <v>105321-CES. RURAL  TONGOY</v>
          </cell>
          <cell r="H22">
            <v>8</v>
          </cell>
          <cell r="I22">
            <v>15</v>
          </cell>
          <cell r="J22">
            <v>30</v>
          </cell>
          <cell r="K22">
            <v>34</v>
          </cell>
          <cell r="L22">
            <v>45</v>
          </cell>
          <cell r="M22">
            <v>21</v>
          </cell>
          <cell r="N22">
            <v>30</v>
          </cell>
          <cell r="O22">
            <v>30</v>
          </cell>
          <cell r="P22">
            <v>36</v>
          </cell>
          <cell r="Q22">
            <v>32</v>
          </cell>
          <cell r="R22">
            <v>30</v>
          </cell>
          <cell r="S22">
            <v>35</v>
          </cell>
          <cell r="T22">
            <v>346</v>
          </cell>
        </row>
        <row r="23">
          <cell r="G23" t="str">
            <v>105323-CES. DR. SERGIO AGUILAR</v>
          </cell>
          <cell r="H23">
            <v>248</v>
          </cell>
          <cell r="I23">
            <v>165</v>
          </cell>
          <cell r="J23">
            <v>252</v>
          </cell>
          <cell r="K23">
            <v>166</v>
          </cell>
          <cell r="L23">
            <v>277</v>
          </cell>
          <cell r="M23">
            <v>192</v>
          </cell>
          <cell r="N23">
            <v>245</v>
          </cell>
          <cell r="O23">
            <v>284</v>
          </cell>
          <cell r="P23">
            <v>191</v>
          </cell>
          <cell r="Q23">
            <v>188</v>
          </cell>
          <cell r="R23">
            <v>154</v>
          </cell>
          <cell r="S23">
            <v>284</v>
          </cell>
          <cell r="T23">
            <v>2646</v>
          </cell>
        </row>
        <row r="24">
          <cell r="G24" t="str">
            <v xml:space="preserve">105404-P.S.R. EL TANGUE                         </v>
          </cell>
          <cell r="H24">
            <v>9</v>
          </cell>
          <cell r="I24">
            <v>11</v>
          </cell>
          <cell r="J24">
            <v>7</v>
          </cell>
          <cell r="K24">
            <v>6</v>
          </cell>
          <cell r="L24">
            <v>9</v>
          </cell>
          <cell r="M24">
            <v>13</v>
          </cell>
          <cell r="N24">
            <v>15</v>
          </cell>
          <cell r="O24">
            <v>5</v>
          </cell>
          <cell r="P24">
            <v>15</v>
          </cell>
          <cell r="Q24">
            <v>10</v>
          </cell>
          <cell r="R24">
            <v>31</v>
          </cell>
          <cell r="S24">
            <v>28</v>
          </cell>
          <cell r="T24">
            <v>159</v>
          </cell>
        </row>
        <row r="25">
          <cell r="G25" t="str">
            <v>105405-P.S.R. GUANAQUEROS</v>
          </cell>
          <cell r="H25">
            <v>2</v>
          </cell>
          <cell r="I25">
            <v>3</v>
          </cell>
          <cell r="J25">
            <v>9</v>
          </cell>
          <cell r="K25">
            <v>9</v>
          </cell>
          <cell r="L25">
            <v>4</v>
          </cell>
          <cell r="M25">
            <v>5</v>
          </cell>
          <cell r="N25">
            <v>14</v>
          </cell>
          <cell r="O25">
            <v>16</v>
          </cell>
          <cell r="P25">
            <v>13</v>
          </cell>
          <cell r="Q25">
            <v>5</v>
          </cell>
          <cell r="R25">
            <v>1</v>
          </cell>
          <cell r="S25">
            <v>14</v>
          </cell>
          <cell r="T25">
            <v>95</v>
          </cell>
        </row>
        <row r="26">
          <cell r="G26" t="str">
            <v>105406-P.S.R. PAN DE AZUCAR</v>
          </cell>
          <cell r="H26">
            <v>15</v>
          </cell>
          <cell r="I26">
            <v>7</v>
          </cell>
          <cell r="J26">
            <v>23</v>
          </cell>
          <cell r="K26">
            <v>16</v>
          </cell>
          <cell r="L26">
            <v>22</v>
          </cell>
          <cell r="M26">
            <v>38</v>
          </cell>
          <cell r="N26">
            <v>21</v>
          </cell>
          <cell r="O26">
            <v>15</v>
          </cell>
          <cell r="P26">
            <v>17</v>
          </cell>
          <cell r="Q26">
            <v>20</v>
          </cell>
          <cell r="R26">
            <v>27</v>
          </cell>
          <cell r="S26">
            <v>38</v>
          </cell>
          <cell r="T26">
            <v>259</v>
          </cell>
        </row>
        <row r="27">
          <cell r="G27" t="str">
            <v>105407-P.S.R. TAMBILLOS</v>
          </cell>
          <cell r="H27">
            <v>6</v>
          </cell>
          <cell r="I27">
            <v>2</v>
          </cell>
          <cell r="J27">
            <v>3</v>
          </cell>
          <cell r="K27">
            <v>11</v>
          </cell>
          <cell r="L27">
            <v>1</v>
          </cell>
          <cell r="M27">
            <v>11</v>
          </cell>
          <cell r="N27">
            <v>4</v>
          </cell>
          <cell r="O27">
            <v>3</v>
          </cell>
          <cell r="P27">
            <v>11</v>
          </cell>
          <cell r="Q27">
            <v>1</v>
          </cell>
          <cell r="R27">
            <v>5</v>
          </cell>
          <cell r="S27">
            <v>18</v>
          </cell>
          <cell r="T27">
            <v>76</v>
          </cell>
        </row>
        <row r="28">
          <cell r="G28" t="str">
            <v>105705-CECOF EL ALBA</v>
          </cell>
          <cell r="H28">
            <v>0</v>
          </cell>
          <cell r="I28">
            <v>3</v>
          </cell>
          <cell r="J28">
            <v>4</v>
          </cell>
          <cell r="K28">
            <v>4</v>
          </cell>
          <cell r="L28">
            <v>8</v>
          </cell>
          <cell r="M28">
            <v>11</v>
          </cell>
          <cell r="N28">
            <v>7</v>
          </cell>
          <cell r="O28">
            <v>6</v>
          </cell>
          <cell r="P28">
            <v>1</v>
          </cell>
          <cell r="Q28">
            <v>6</v>
          </cell>
          <cell r="R28">
            <v>5</v>
          </cell>
          <cell r="S28">
            <v>0</v>
          </cell>
          <cell r="T28">
            <v>55</v>
          </cell>
        </row>
        <row r="29">
          <cell r="G29" t="str">
            <v>04103-ANDACOLLO</v>
          </cell>
          <cell r="H29">
            <v>3</v>
          </cell>
          <cell r="I29">
            <v>125</v>
          </cell>
          <cell r="J29">
            <v>64</v>
          </cell>
          <cell r="K29">
            <v>10</v>
          </cell>
          <cell r="L29">
            <v>52</v>
          </cell>
          <cell r="M29">
            <v>47</v>
          </cell>
          <cell r="N29">
            <v>38</v>
          </cell>
          <cell r="O29">
            <v>43</v>
          </cell>
          <cell r="P29">
            <v>44</v>
          </cell>
          <cell r="Q29">
            <v>38</v>
          </cell>
          <cell r="R29">
            <v>22</v>
          </cell>
          <cell r="S29">
            <v>19</v>
          </cell>
          <cell r="T29">
            <v>505</v>
          </cell>
        </row>
        <row r="30">
          <cell r="G30" t="str">
            <v>105106-HOSPITAL ANDACOLLO</v>
          </cell>
          <cell r="H30">
            <v>3</v>
          </cell>
          <cell r="I30">
            <v>125</v>
          </cell>
          <cell r="J30">
            <v>64</v>
          </cell>
          <cell r="K30">
            <v>10</v>
          </cell>
          <cell r="L30">
            <v>52</v>
          </cell>
          <cell r="M30">
            <v>47</v>
          </cell>
          <cell r="N30">
            <v>38</v>
          </cell>
          <cell r="O30">
            <v>43</v>
          </cell>
          <cell r="P30">
            <v>44</v>
          </cell>
          <cell r="Q30">
            <v>38</v>
          </cell>
          <cell r="R30">
            <v>22</v>
          </cell>
          <cell r="S30">
            <v>19</v>
          </cell>
          <cell r="T30">
            <v>505</v>
          </cell>
        </row>
        <row r="31">
          <cell r="G31" t="str">
            <v>04104-LA HIGUERA</v>
          </cell>
          <cell r="I31">
            <v>0</v>
          </cell>
          <cell r="J31">
            <v>0</v>
          </cell>
          <cell r="K31">
            <v>0</v>
          </cell>
          <cell r="L31">
            <v>20</v>
          </cell>
          <cell r="M31">
            <v>2</v>
          </cell>
          <cell r="N31">
            <v>3</v>
          </cell>
          <cell r="O31">
            <v>4</v>
          </cell>
          <cell r="P31">
            <v>9</v>
          </cell>
          <cell r="Q31">
            <v>15</v>
          </cell>
          <cell r="R31">
            <v>1</v>
          </cell>
          <cell r="S31">
            <v>1</v>
          </cell>
          <cell r="T31">
            <v>55</v>
          </cell>
        </row>
        <row r="32">
          <cell r="G32" t="str">
            <v>105314-CES. LA HIGUERA</v>
          </cell>
          <cell r="K32">
            <v>0</v>
          </cell>
          <cell r="L32">
            <v>7</v>
          </cell>
          <cell r="M32">
            <v>1</v>
          </cell>
          <cell r="O32">
            <v>0</v>
          </cell>
          <cell r="P32">
            <v>0</v>
          </cell>
          <cell r="Q32">
            <v>12</v>
          </cell>
          <cell r="R32">
            <v>0</v>
          </cell>
          <cell r="S32">
            <v>0</v>
          </cell>
          <cell r="T32">
            <v>20</v>
          </cell>
        </row>
        <row r="33">
          <cell r="G33" t="str">
            <v xml:space="preserve">105500-P.S.R. CALETA HORNOS        </v>
          </cell>
          <cell r="I33">
            <v>0</v>
          </cell>
          <cell r="J33">
            <v>0</v>
          </cell>
          <cell r="K33">
            <v>0</v>
          </cell>
          <cell r="L33">
            <v>10</v>
          </cell>
          <cell r="M33">
            <v>1</v>
          </cell>
          <cell r="P33">
            <v>3</v>
          </cell>
          <cell r="Q33">
            <v>1</v>
          </cell>
          <cell r="T33">
            <v>15</v>
          </cell>
        </row>
        <row r="34">
          <cell r="G34" t="str">
            <v>105505-P.S.R. LOS CHOROS</v>
          </cell>
          <cell r="L34">
            <v>1</v>
          </cell>
          <cell r="N34">
            <v>1</v>
          </cell>
          <cell r="O34">
            <v>2</v>
          </cell>
          <cell r="P34">
            <v>3</v>
          </cell>
          <cell r="Q34">
            <v>2</v>
          </cell>
          <cell r="R34">
            <v>1</v>
          </cell>
          <cell r="S34">
            <v>1</v>
          </cell>
          <cell r="T34">
            <v>11</v>
          </cell>
        </row>
        <row r="35">
          <cell r="G35" t="str">
            <v>105506-P.S.R. EL TRAPICHE</v>
          </cell>
          <cell r="I35">
            <v>0</v>
          </cell>
          <cell r="J35">
            <v>0</v>
          </cell>
          <cell r="K35">
            <v>0</v>
          </cell>
          <cell r="L35">
            <v>2</v>
          </cell>
          <cell r="N35">
            <v>2</v>
          </cell>
          <cell r="O35">
            <v>2</v>
          </cell>
          <cell r="P35">
            <v>3</v>
          </cell>
          <cell r="R35">
            <v>0</v>
          </cell>
          <cell r="T35">
            <v>9</v>
          </cell>
        </row>
        <row r="36">
          <cell r="G36" t="str">
            <v>04105-PAIHUANO</v>
          </cell>
          <cell r="H36">
            <v>11</v>
          </cell>
          <cell r="I36">
            <v>5</v>
          </cell>
          <cell r="J36">
            <v>21</v>
          </cell>
          <cell r="K36">
            <v>23</v>
          </cell>
          <cell r="L36">
            <v>18</v>
          </cell>
          <cell r="M36">
            <v>32</v>
          </cell>
          <cell r="N36">
            <v>29</v>
          </cell>
          <cell r="O36">
            <v>36</v>
          </cell>
          <cell r="P36">
            <v>27</v>
          </cell>
          <cell r="Q36">
            <v>19</v>
          </cell>
          <cell r="R36">
            <v>54</v>
          </cell>
          <cell r="S36">
            <v>29</v>
          </cell>
          <cell r="T36">
            <v>304</v>
          </cell>
        </row>
        <row r="37">
          <cell r="G37" t="str">
            <v>105306-CES. PAIHUANO</v>
          </cell>
          <cell r="J37">
            <v>14</v>
          </cell>
          <cell r="K37">
            <v>11</v>
          </cell>
          <cell r="L37">
            <v>11</v>
          </cell>
          <cell r="M37">
            <v>12</v>
          </cell>
          <cell r="N37">
            <v>11</v>
          </cell>
          <cell r="O37">
            <v>9</v>
          </cell>
          <cell r="P37">
            <v>16</v>
          </cell>
          <cell r="Q37">
            <v>10</v>
          </cell>
          <cell r="R37">
            <v>23</v>
          </cell>
          <cell r="S37">
            <v>21</v>
          </cell>
          <cell r="T37">
            <v>138</v>
          </cell>
        </row>
        <row r="38">
          <cell r="G38" t="str">
            <v>105475-P.S.R. HORCON</v>
          </cell>
          <cell r="H38">
            <v>1</v>
          </cell>
          <cell r="I38">
            <v>3</v>
          </cell>
          <cell r="J38">
            <v>1</v>
          </cell>
          <cell r="K38">
            <v>3</v>
          </cell>
          <cell r="L38">
            <v>3</v>
          </cell>
          <cell r="M38">
            <v>4</v>
          </cell>
          <cell r="N38">
            <v>5</v>
          </cell>
          <cell r="O38">
            <v>17</v>
          </cell>
          <cell r="P38">
            <v>3</v>
          </cell>
          <cell r="Q38">
            <v>5</v>
          </cell>
          <cell r="R38">
            <v>12</v>
          </cell>
          <cell r="T38">
            <v>57</v>
          </cell>
        </row>
        <row r="39">
          <cell r="G39" t="str">
            <v>105476-P.S.R. MONTE GRANDE</v>
          </cell>
          <cell r="H39">
            <v>2</v>
          </cell>
          <cell r="J39">
            <v>2</v>
          </cell>
          <cell r="K39">
            <v>4</v>
          </cell>
          <cell r="M39">
            <v>3</v>
          </cell>
          <cell r="N39">
            <v>1</v>
          </cell>
          <cell r="O39">
            <v>3</v>
          </cell>
          <cell r="R39">
            <v>4</v>
          </cell>
          <cell r="S39">
            <v>5</v>
          </cell>
          <cell r="T39">
            <v>24</v>
          </cell>
        </row>
        <row r="40">
          <cell r="G40" t="str">
            <v>105477-P.S.R. PISCO ELQUI</v>
          </cell>
          <cell r="H40">
            <v>8</v>
          </cell>
          <cell r="I40">
            <v>2</v>
          </cell>
          <cell r="J40">
            <v>4</v>
          </cell>
          <cell r="K40">
            <v>5</v>
          </cell>
          <cell r="L40">
            <v>4</v>
          </cell>
          <cell r="M40">
            <v>13</v>
          </cell>
          <cell r="N40">
            <v>12</v>
          </cell>
          <cell r="O40">
            <v>7</v>
          </cell>
          <cell r="P40">
            <v>8</v>
          </cell>
          <cell r="Q40">
            <v>4</v>
          </cell>
          <cell r="R40">
            <v>15</v>
          </cell>
          <cell r="S40">
            <v>3</v>
          </cell>
          <cell r="T40">
            <v>85</v>
          </cell>
        </row>
        <row r="41">
          <cell r="G41" t="str">
            <v>04106-VICUÑA</v>
          </cell>
          <cell r="H41">
            <v>62</v>
          </cell>
          <cell r="I41">
            <v>41</v>
          </cell>
          <cell r="J41">
            <v>82</v>
          </cell>
          <cell r="K41">
            <v>97</v>
          </cell>
          <cell r="L41">
            <v>87</v>
          </cell>
          <cell r="M41">
            <v>102</v>
          </cell>
          <cell r="N41">
            <v>62</v>
          </cell>
          <cell r="O41">
            <v>77</v>
          </cell>
          <cell r="P41">
            <v>75</v>
          </cell>
          <cell r="Q41">
            <v>61</v>
          </cell>
          <cell r="R41">
            <v>125</v>
          </cell>
          <cell r="S41">
            <v>80</v>
          </cell>
          <cell r="T41">
            <v>951</v>
          </cell>
        </row>
        <row r="42">
          <cell r="G42" t="str">
            <v>105107-HOSPITAL VICUÑA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2</v>
          </cell>
          <cell r="M42">
            <v>31</v>
          </cell>
          <cell r="N42">
            <v>17</v>
          </cell>
          <cell r="O42">
            <v>27</v>
          </cell>
          <cell r="P42">
            <v>19</v>
          </cell>
          <cell r="Q42">
            <v>25</v>
          </cell>
          <cell r="R42">
            <v>105</v>
          </cell>
          <cell r="S42">
            <v>34</v>
          </cell>
          <cell r="T42">
            <v>260</v>
          </cell>
        </row>
        <row r="43">
          <cell r="G43" t="str">
            <v>105467-P.S.R. DIAGUITAS</v>
          </cell>
          <cell r="H43">
            <v>5</v>
          </cell>
          <cell r="I43">
            <v>4</v>
          </cell>
          <cell r="J43">
            <v>1</v>
          </cell>
          <cell r="K43">
            <v>8</v>
          </cell>
          <cell r="L43">
            <v>6</v>
          </cell>
          <cell r="M43">
            <v>2</v>
          </cell>
          <cell r="N43">
            <v>3</v>
          </cell>
          <cell r="O43">
            <v>8</v>
          </cell>
          <cell r="P43">
            <v>3</v>
          </cell>
          <cell r="Q43">
            <v>9</v>
          </cell>
          <cell r="R43">
            <v>1</v>
          </cell>
          <cell r="S43">
            <v>6</v>
          </cell>
          <cell r="T43">
            <v>56</v>
          </cell>
        </row>
        <row r="44">
          <cell r="G44" t="str">
            <v>105468-P.S.R. EL MOLLE</v>
          </cell>
          <cell r="H44">
            <v>3</v>
          </cell>
          <cell r="I44">
            <v>1</v>
          </cell>
          <cell r="J44">
            <v>9</v>
          </cell>
          <cell r="K44">
            <v>4</v>
          </cell>
          <cell r="L44">
            <v>21</v>
          </cell>
          <cell r="M44">
            <v>5</v>
          </cell>
          <cell r="N44">
            <v>10</v>
          </cell>
          <cell r="O44">
            <v>5</v>
          </cell>
          <cell r="P44">
            <v>1</v>
          </cell>
          <cell r="Q44">
            <v>2</v>
          </cell>
          <cell r="R44">
            <v>8</v>
          </cell>
          <cell r="S44">
            <v>8</v>
          </cell>
          <cell r="T44">
            <v>77</v>
          </cell>
        </row>
        <row r="45">
          <cell r="G45" t="str">
            <v>105469-P.S.R. EL TAMBO</v>
          </cell>
          <cell r="H45">
            <v>5</v>
          </cell>
          <cell r="I45">
            <v>10</v>
          </cell>
          <cell r="J45">
            <v>5</v>
          </cell>
          <cell r="K45">
            <v>6</v>
          </cell>
          <cell r="L45">
            <v>6</v>
          </cell>
          <cell r="M45">
            <v>4</v>
          </cell>
          <cell r="N45">
            <v>0</v>
          </cell>
          <cell r="O45">
            <v>3</v>
          </cell>
          <cell r="P45">
            <v>12</v>
          </cell>
          <cell r="Q45">
            <v>6</v>
          </cell>
          <cell r="R45">
            <v>0</v>
          </cell>
          <cell r="S45">
            <v>0</v>
          </cell>
          <cell r="T45">
            <v>57</v>
          </cell>
        </row>
        <row r="46">
          <cell r="G46" t="str">
            <v>105470-P.S.R. HUANTA</v>
          </cell>
          <cell r="J46">
            <v>2</v>
          </cell>
          <cell r="O46">
            <v>3</v>
          </cell>
          <cell r="P46">
            <v>2</v>
          </cell>
          <cell r="Q46">
            <v>1</v>
          </cell>
          <cell r="R46">
            <v>0</v>
          </cell>
          <cell r="S46">
            <v>9</v>
          </cell>
          <cell r="T46">
            <v>17</v>
          </cell>
        </row>
        <row r="47">
          <cell r="G47" t="str">
            <v>105471-P.S.R. PERALILLO</v>
          </cell>
          <cell r="H47">
            <v>3</v>
          </cell>
          <cell r="I47">
            <v>3</v>
          </cell>
          <cell r="J47">
            <v>29</v>
          </cell>
          <cell r="K47">
            <v>11</v>
          </cell>
          <cell r="L47">
            <v>13</v>
          </cell>
          <cell r="M47">
            <v>19</v>
          </cell>
          <cell r="N47">
            <v>3</v>
          </cell>
          <cell r="O47">
            <v>8</v>
          </cell>
          <cell r="P47">
            <v>5</v>
          </cell>
          <cell r="Q47">
            <v>7</v>
          </cell>
          <cell r="S47">
            <v>2</v>
          </cell>
          <cell r="T47">
            <v>103</v>
          </cell>
        </row>
        <row r="48">
          <cell r="G48" t="str">
            <v>105472-P.S.R. RIVADAVIA</v>
          </cell>
          <cell r="H48">
            <v>11</v>
          </cell>
          <cell r="I48">
            <v>8</v>
          </cell>
          <cell r="J48">
            <v>1</v>
          </cell>
          <cell r="K48">
            <v>14</v>
          </cell>
          <cell r="L48">
            <v>4</v>
          </cell>
          <cell r="M48">
            <v>11</v>
          </cell>
          <cell r="N48">
            <v>9</v>
          </cell>
          <cell r="O48">
            <v>5</v>
          </cell>
          <cell r="P48">
            <v>6</v>
          </cell>
          <cell r="Q48">
            <v>4</v>
          </cell>
          <cell r="R48">
            <v>8</v>
          </cell>
          <cell r="S48">
            <v>4</v>
          </cell>
          <cell r="T48">
            <v>85</v>
          </cell>
        </row>
        <row r="49">
          <cell r="G49" t="str">
            <v>105473-P.S.R. TALCUNA</v>
          </cell>
          <cell r="H49">
            <v>9</v>
          </cell>
          <cell r="I49">
            <v>10</v>
          </cell>
          <cell r="J49">
            <v>6</v>
          </cell>
          <cell r="K49">
            <v>10</v>
          </cell>
          <cell r="L49">
            <v>5</v>
          </cell>
          <cell r="M49">
            <v>7</v>
          </cell>
          <cell r="O49">
            <v>5</v>
          </cell>
          <cell r="P49">
            <v>15</v>
          </cell>
          <cell r="Q49">
            <v>1</v>
          </cell>
          <cell r="R49">
            <v>0</v>
          </cell>
          <cell r="S49">
            <v>8</v>
          </cell>
          <cell r="T49">
            <v>76</v>
          </cell>
        </row>
        <row r="50">
          <cell r="G50" t="str">
            <v>105474-P.S.R. CHAPILCA</v>
          </cell>
          <cell r="H50">
            <v>5</v>
          </cell>
          <cell r="J50">
            <v>0</v>
          </cell>
          <cell r="K50">
            <v>8</v>
          </cell>
          <cell r="L50">
            <v>3</v>
          </cell>
          <cell r="M50">
            <v>4</v>
          </cell>
          <cell r="N50">
            <v>2</v>
          </cell>
          <cell r="O50">
            <v>1</v>
          </cell>
          <cell r="P50">
            <v>0</v>
          </cell>
          <cell r="Q50">
            <v>3</v>
          </cell>
          <cell r="R50">
            <v>1</v>
          </cell>
          <cell r="S50">
            <v>3</v>
          </cell>
          <cell r="T50">
            <v>30</v>
          </cell>
        </row>
        <row r="51">
          <cell r="G51" t="str">
            <v>105502-P.S.R. CALINGASTA</v>
          </cell>
          <cell r="H51">
            <v>14</v>
          </cell>
          <cell r="I51">
            <v>2</v>
          </cell>
          <cell r="J51">
            <v>23</v>
          </cell>
          <cell r="K51">
            <v>20</v>
          </cell>
          <cell r="L51">
            <v>27</v>
          </cell>
          <cell r="M51">
            <v>15</v>
          </cell>
          <cell r="N51">
            <v>11</v>
          </cell>
          <cell r="O51">
            <v>8</v>
          </cell>
          <cell r="P51">
            <v>5</v>
          </cell>
          <cell r="Q51">
            <v>1</v>
          </cell>
          <cell r="R51">
            <v>2</v>
          </cell>
          <cell r="S51">
            <v>5</v>
          </cell>
          <cell r="T51">
            <v>133</v>
          </cell>
        </row>
        <row r="52">
          <cell r="G52" t="str">
            <v>105509-P.S.R. GUALLIGUAICA</v>
          </cell>
          <cell r="H52">
            <v>7</v>
          </cell>
          <cell r="I52">
            <v>3</v>
          </cell>
          <cell r="J52">
            <v>6</v>
          </cell>
          <cell r="K52">
            <v>16</v>
          </cell>
          <cell r="M52">
            <v>4</v>
          </cell>
          <cell r="N52">
            <v>7</v>
          </cell>
          <cell r="O52">
            <v>4</v>
          </cell>
          <cell r="P52">
            <v>7</v>
          </cell>
          <cell r="Q52">
            <v>2</v>
          </cell>
          <cell r="R52">
            <v>0</v>
          </cell>
          <cell r="S52">
            <v>1</v>
          </cell>
          <cell r="T52">
            <v>57</v>
          </cell>
        </row>
        <row r="53">
          <cell r="G53" t="str">
            <v>04201-ILLAPEL</v>
          </cell>
          <cell r="H53">
            <v>51</v>
          </cell>
          <cell r="I53">
            <v>21</v>
          </cell>
          <cell r="J53">
            <v>91</v>
          </cell>
          <cell r="K53">
            <v>137</v>
          </cell>
          <cell r="L53">
            <v>207</v>
          </cell>
          <cell r="M53">
            <v>133</v>
          </cell>
          <cell r="N53">
            <v>177</v>
          </cell>
          <cell r="O53">
            <v>158</v>
          </cell>
          <cell r="P53">
            <v>102</v>
          </cell>
          <cell r="Q53">
            <v>118</v>
          </cell>
          <cell r="R53">
            <v>144</v>
          </cell>
          <cell r="S53">
            <v>88</v>
          </cell>
          <cell r="T53">
            <v>1427</v>
          </cell>
        </row>
        <row r="54">
          <cell r="G54" t="str">
            <v>105103-HOSPITAL ILLAPEL</v>
          </cell>
          <cell r="H54">
            <v>0</v>
          </cell>
          <cell r="I54">
            <v>0</v>
          </cell>
          <cell r="J54">
            <v>6</v>
          </cell>
          <cell r="K54">
            <v>53</v>
          </cell>
          <cell r="L54">
            <v>78</v>
          </cell>
          <cell r="M54">
            <v>36</v>
          </cell>
          <cell r="N54">
            <v>71</v>
          </cell>
          <cell r="O54">
            <v>64</v>
          </cell>
          <cell r="P54">
            <v>55</v>
          </cell>
          <cell r="Q54">
            <v>77</v>
          </cell>
          <cell r="R54">
            <v>110</v>
          </cell>
          <cell r="S54">
            <v>88</v>
          </cell>
          <cell r="T54">
            <v>638</v>
          </cell>
        </row>
        <row r="55">
          <cell r="G55" t="str">
            <v>105326-CESFAM SAN RAFAEL</v>
          </cell>
          <cell r="H55">
            <v>25</v>
          </cell>
          <cell r="I55">
            <v>0</v>
          </cell>
          <cell r="J55">
            <v>20</v>
          </cell>
          <cell r="K55">
            <v>22</v>
          </cell>
          <cell r="L55">
            <v>37</v>
          </cell>
          <cell r="M55">
            <v>39</v>
          </cell>
          <cell r="N55">
            <v>43</v>
          </cell>
          <cell r="O55">
            <v>30</v>
          </cell>
          <cell r="P55">
            <v>22</v>
          </cell>
          <cell r="Q55">
            <v>21</v>
          </cell>
          <cell r="R55">
            <v>11</v>
          </cell>
          <cell r="S55">
            <v>0</v>
          </cell>
          <cell r="T55">
            <v>270</v>
          </cell>
        </row>
        <row r="56">
          <cell r="G56" t="str">
            <v xml:space="preserve">105443-P.S.R. CARCAMO                   </v>
          </cell>
          <cell r="J56">
            <v>18</v>
          </cell>
          <cell r="K56">
            <v>20</v>
          </cell>
          <cell r="L56">
            <v>18</v>
          </cell>
          <cell r="M56">
            <v>13</v>
          </cell>
          <cell r="N56">
            <v>13</v>
          </cell>
          <cell r="O56">
            <v>17</v>
          </cell>
          <cell r="R56">
            <v>0</v>
          </cell>
          <cell r="T56">
            <v>99</v>
          </cell>
        </row>
        <row r="57">
          <cell r="G57" t="str">
            <v>105444-P.S.R. HUINTIL</v>
          </cell>
          <cell r="H57">
            <v>1</v>
          </cell>
          <cell r="I57">
            <v>5</v>
          </cell>
          <cell r="J57">
            <v>8</v>
          </cell>
          <cell r="K57">
            <v>4</v>
          </cell>
          <cell r="L57">
            <v>7</v>
          </cell>
          <cell r="M57">
            <v>8</v>
          </cell>
          <cell r="N57">
            <v>5</v>
          </cell>
          <cell r="O57">
            <v>2</v>
          </cell>
          <cell r="P57">
            <v>1</v>
          </cell>
          <cell r="Q57">
            <v>2</v>
          </cell>
          <cell r="R57">
            <v>0</v>
          </cell>
          <cell r="S57">
            <v>0</v>
          </cell>
          <cell r="T57">
            <v>43</v>
          </cell>
        </row>
        <row r="58">
          <cell r="G58" t="str">
            <v>105445-P.S.R. LIMAHUIDA</v>
          </cell>
          <cell r="H58">
            <v>2</v>
          </cell>
          <cell r="I58">
            <v>3</v>
          </cell>
          <cell r="J58">
            <v>5</v>
          </cell>
          <cell r="L58">
            <v>8</v>
          </cell>
          <cell r="M58">
            <v>7</v>
          </cell>
          <cell r="N58">
            <v>2</v>
          </cell>
          <cell r="O58">
            <v>5</v>
          </cell>
          <cell r="P58">
            <v>1</v>
          </cell>
          <cell r="Q58">
            <v>1</v>
          </cell>
          <cell r="R58">
            <v>0</v>
          </cell>
          <cell r="T58">
            <v>34</v>
          </cell>
        </row>
        <row r="59">
          <cell r="G59" t="str">
            <v>105446-P.S.R. MATANCILLA</v>
          </cell>
          <cell r="J59">
            <v>1</v>
          </cell>
          <cell r="M59">
            <v>2</v>
          </cell>
          <cell r="N59">
            <v>5</v>
          </cell>
          <cell r="P59">
            <v>0</v>
          </cell>
          <cell r="R59">
            <v>1</v>
          </cell>
          <cell r="T59">
            <v>9</v>
          </cell>
        </row>
        <row r="60">
          <cell r="G60" t="str">
            <v>105447-P.S.R. PERALILLO</v>
          </cell>
          <cell r="H60">
            <v>2</v>
          </cell>
          <cell r="J60">
            <v>6</v>
          </cell>
          <cell r="K60">
            <v>5</v>
          </cell>
          <cell r="L60">
            <v>2</v>
          </cell>
          <cell r="M60">
            <v>0</v>
          </cell>
          <cell r="N60">
            <v>11</v>
          </cell>
          <cell r="P60">
            <v>0</v>
          </cell>
          <cell r="Q60">
            <v>2</v>
          </cell>
          <cell r="R60">
            <v>10</v>
          </cell>
          <cell r="T60">
            <v>38</v>
          </cell>
        </row>
        <row r="61">
          <cell r="G61" t="str">
            <v>105448-P.S.R. SANTA VIRGINIA</v>
          </cell>
          <cell r="I61">
            <v>0</v>
          </cell>
          <cell r="J61">
            <v>6</v>
          </cell>
          <cell r="K61">
            <v>6</v>
          </cell>
          <cell r="L61">
            <v>10</v>
          </cell>
          <cell r="M61">
            <v>4</v>
          </cell>
          <cell r="N61">
            <v>2</v>
          </cell>
          <cell r="O61">
            <v>1</v>
          </cell>
          <cell r="T61">
            <v>29</v>
          </cell>
        </row>
        <row r="62">
          <cell r="G62" t="str">
            <v>105449-P.S.R. TUNGA NORTE</v>
          </cell>
          <cell r="I62">
            <v>2</v>
          </cell>
          <cell r="J62">
            <v>2</v>
          </cell>
          <cell r="K62">
            <v>2</v>
          </cell>
          <cell r="L62">
            <v>16</v>
          </cell>
          <cell r="M62">
            <v>1</v>
          </cell>
          <cell r="O62">
            <v>4</v>
          </cell>
          <cell r="P62">
            <v>3</v>
          </cell>
          <cell r="Q62">
            <v>5</v>
          </cell>
          <cell r="R62">
            <v>0</v>
          </cell>
          <cell r="T62">
            <v>35</v>
          </cell>
        </row>
        <row r="63">
          <cell r="G63" t="str">
            <v>105485-P.S.R. PLAN DE HORNOS</v>
          </cell>
          <cell r="H63">
            <v>6</v>
          </cell>
          <cell r="I63">
            <v>3</v>
          </cell>
          <cell r="J63">
            <v>11</v>
          </cell>
          <cell r="K63">
            <v>6</v>
          </cell>
          <cell r="L63">
            <v>6</v>
          </cell>
          <cell r="M63">
            <v>1</v>
          </cell>
          <cell r="N63">
            <v>1</v>
          </cell>
          <cell r="O63">
            <v>5</v>
          </cell>
          <cell r="P63">
            <v>1</v>
          </cell>
          <cell r="Q63">
            <v>2</v>
          </cell>
          <cell r="R63">
            <v>0</v>
          </cell>
          <cell r="T63">
            <v>42</v>
          </cell>
        </row>
        <row r="64">
          <cell r="G64" t="str">
            <v>105486-P.S.R. TUNGA SUR</v>
          </cell>
          <cell r="H64">
            <v>0</v>
          </cell>
          <cell r="I64">
            <v>3</v>
          </cell>
          <cell r="J64">
            <v>0</v>
          </cell>
          <cell r="L64">
            <v>1</v>
          </cell>
          <cell r="M64">
            <v>8</v>
          </cell>
          <cell r="N64">
            <v>6</v>
          </cell>
          <cell r="O64">
            <v>10</v>
          </cell>
          <cell r="P64">
            <v>7</v>
          </cell>
          <cell r="Q64">
            <v>6</v>
          </cell>
          <cell r="T64">
            <v>41</v>
          </cell>
        </row>
        <row r="65">
          <cell r="G65" t="str">
            <v>105487-P.S.R. CAÑAS UNO</v>
          </cell>
          <cell r="H65">
            <v>14</v>
          </cell>
          <cell r="I65">
            <v>5</v>
          </cell>
          <cell r="J65">
            <v>8</v>
          </cell>
          <cell r="K65">
            <v>9</v>
          </cell>
          <cell r="L65">
            <v>14</v>
          </cell>
          <cell r="M65">
            <v>3</v>
          </cell>
          <cell r="N65">
            <v>13</v>
          </cell>
          <cell r="O65">
            <v>15</v>
          </cell>
          <cell r="P65">
            <v>8</v>
          </cell>
          <cell r="Q65">
            <v>2</v>
          </cell>
          <cell r="R65">
            <v>11</v>
          </cell>
          <cell r="T65">
            <v>102</v>
          </cell>
        </row>
        <row r="66">
          <cell r="G66" t="str">
            <v>105496-P.S.R. PINTACURA SUR</v>
          </cell>
          <cell r="H66">
            <v>1</v>
          </cell>
          <cell r="K66">
            <v>8</v>
          </cell>
          <cell r="L66">
            <v>6</v>
          </cell>
          <cell r="M66">
            <v>7</v>
          </cell>
          <cell r="N66">
            <v>4</v>
          </cell>
          <cell r="O66">
            <v>3</v>
          </cell>
          <cell r="P66">
            <v>4</v>
          </cell>
          <cell r="R66">
            <v>1</v>
          </cell>
          <cell r="T66">
            <v>34</v>
          </cell>
        </row>
        <row r="67">
          <cell r="G67" t="str">
            <v>105504-P.S.R. SOCAVON</v>
          </cell>
          <cell r="H67">
            <v>0</v>
          </cell>
          <cell r="I67">
            <v>0</v>
          </cell>
          <cell r="K67">
            <v>2</v>
          </cell>
          <cell r="L67">
            <v>4</v>
          </cell>
          <cell r="M67">
            <v>4</v>
          </cell>
          <cell r="N67">
            <v>1</v>
          </cell>
          <cell r="O67">
            <v>2</v>
          </cell>
          <cell r="P67">
            <v>0</v>
          </cell>
          <cell r="R67">
            <v>0</v>
          </cell>
          <cell r="T67">
            <v>13</v>
          </cell>
        </row>
        <row r="68">
          <cell r="G68" t="str">
            <v>04202-CANELA</v>
          </cell>
          <cell r="H68">
            <v>23</v>
          </cell>
          <cell r="I68">
            <v>32</v>
          </cell>
          <cell r="J68">
            <v>21</v>
          </cell>
          <cell r="K68">
            <v>20</v>
          </cell>
          <cell r="L68">
            <v>14</v>
          </cell>
          <cell r="M68">
            <v>62</v>
          </cell>
          <cell r="N68">
            <v>15</v>
          </cell>
          <cell r="O68">
            <v>229</v>
          </cell>
          <cell r="P68">
            <v>165</v>
          </cell>
          <cell r="Q68">
            <v>214</v>
          </cell>
          <cell r="R68">
            <v>212</v>
          </cell>
          <cell r="S68">
            <v>244</v>
          </cell>
          <cell r="T68">
            <v>1251</v>
          </cell>
        </row>
        <row r="69">
          <cell r="G69" t="str">
            <v>105309-CES. RURAL CANELA</v>
          </cell>
          <cell r="H69">
            <v>8</v>
          </cell>
          <cell r="I69">
            <v>10</v>
          </cell>
          <cell r="J69">
            <v>18</v>
          </cell>
          <cell r="K69">
            <v>11</v>
          </cell>
          <cell r="L69">
            <v>5</v>
          </cell>
          <cell r="M69">
            <v>36</v>
          </cell>
          <cell r="N69">
            <v>4</v>
          </cell>
          <cell r="O69">
            <v>99</v>
          </cell>
          <cell r="P69">
            <v>103</v>
          </cell>
          <cell r="Q69">
            <v>46</v>
          </cell>
          <cell r="R69">
            <v>46</v>
          </cell>
          <cell r="S69">
            <v>88</v>
          </cell>
          <cell r="T69">
            <v>474</v>
          </cell>
        </row>
        <row r="70">
          <cell r="G70" t="str">
            <v xml:space="preserve">105450-P.S.R. MINCHA NORTE            </v>
          </cell>
          <cell r="H70">
            <v>4</v>
          </cell>
          <cell r="I70">
            <v>4</v>
          </cell>
          <cell r="J70">
            <v>3</v>
          </cell>
          <cell r="K70">
            <v>7</v>
          </cell>
          <cell r="L70">
            <v>2</v>
          </cell>
          <cell r="M70">
            <v>7</v>
          </cell>
          <cell r="N70">
            <v>5</v>
          </cell>
          <cell r="O70">
            <v>48</v>
          </cell>
          <cell r="P70">
            <v>14</v>
          </cell>
          <cell r="Q70">
            <v>105</v>
          </cell>
          <cell r="R70">
            <v>110</v>
          </cell>
          <cell r="S70">
            <v>93</v>
          </cell>
          <cell r="T70">
            <v>402</v>
          </cell>
        </row>
        <row r="71">
          <cell r="G71" t="str">
            <v>105451-P.S.R. AGUA FRIA</v>
          </cell>
          <cell r="H71">
            <v>6</v>
          </cell>
          <cell r="I71">
            <v>3</v>
          </cell>
          <cell r="K71">
            <v>0</v>
          </cell>
          <cell r="L71">
            <v>1</v>
          </cell>
          <cell r="N71">
            <v>0</v>
          </cell>
          <cell r="O71">
            <v>5</v>
          </cell>
          <cell r="P71">
            <v>0</v>
          </cell>
          <cell r="Q71">
            <v>17</v>
          </cell>
          <cell r="R71">
            <v>25</v>
          </cell>
          <cell r="S71">
            <v>6</v>
          </cell>
          <cell r="T71">
            <v>63</v>
          </cell>
        </row>
        <row r="72">
          <cell r="G72" t="str">
            <v>105482-P.S.R. CANELA ALTA</v>
          </cell>
          <cell r="H72">
            <v>1</v>
          </cell>
          <cell r="I72">
            <v>4</v>
          </cell>
          <cell r="J72">
            <v>0</v>
          </cell>
          <cell r="K72">
            <v>1</v>
          </cell>
          <cell r="L72">
            <v>0</v>
          </cell>
          <cell r="M72">
            <v>4</v>
          </cell>
          <cell r="N72">
            <v>0</v>
          </cell>
          <cell r="O72">
            <v>30</v>
          </cell>
          <cell r="P72">
            <v>29</v>
          </cell>
          <cell r="Q72">
            <v>24</v>
          </cell>
          <cell r="R72">
            <v>5</v>
          </cell>
          <cell r="S72">
            <v>8</v>
          </cell>
          <cell r="T72">
            <v>106</v>
          </cell>
        </row>
        <row r="73">
          <cell r="G73" t="str">
            <v>105483-P.S.R. LOS RULOS</v>
          </cell>
          <cell r="H73">
            <v>3</v>
          </cell>
          <cell r="I73">
            <v>2</v>
          </cell>
          <cell r="J73">
            <v>0</v>
          </cell>
          <cell r="K73">
            <v>0</v>
          </cell>
          <cell r="L73">
            <v>0</v>
          </cell>
          <cell r="M73">
            <v>8</v>
          </cell>
          <cell r="O73">
            <v>18</v>
          </cell>
          <cell r="P73">
            <v>5</v>
          </cell>
          <cell r="Q73">
            <v>4</v>
          </cell>
          <cell r="R73">
            <v>17</v>
          </cell>
          <cell r="T73">
            <v>57</v>
          </cell>
        </row>
        <row r="74">
          <cell r="G74" t="str">
            <v>105484-P.S.R. HUENTELAUQUEN</v>
          </cell>
          <cell r="H74">
            <v>0</v>
          </cell>
          <cell r="I74">
            <v>1</v>
          </cell>
          <cell r="J74">
            <v>0</v>
          </cell>
          <cell r="K74">
            <v>0</v>
          </cell>
          <cell r="L74">
            <v>1</v>
          </cell>
          <cell r="M74">
            <v>2</v>
          </cell>
          <cell r="N74">
            <v>1</v>
          </cell>
          <cell r="O74">
            <v>15</v>
          </cell>
          <cell r="P74">
            <v>4</v>
          </cell>
          <cell r="Q74">
            <v>13</v>
          </cell>
          <cell r="R74">
            <v>4</v>
          </cell>
          <cell r="S74">
            <v>27</v>
          </cell>
          <cell r="T74">
            <v>68</v>
          </cell>
        </row>
        <row r="75">
          <cell r="G75" t="str">
            <v>105488-P.S.R. ESPIRITU SANTO</v>
          </cell>
          <cell r="H75">
            <v>0</v>
          </cell>
          <cell r="I75">
            <v>2</v>
          </cell>
          <cell r="K75">
            <v>1</v>
          </cell>
          <cell r="O75">
            <v>2</v>
          </cell>
          <cell r="Q75">
            <v>2</v>
          </cell>
          <cell r="T75">
            <v>7</v>
          </cell>
        </row>
        <row r="76">
          <cell r="G76" t="str">
            <v>105493-P.S.R. MINCHA SUR</v>
          </cell>
          <cell r="H76">
            <v>0</v>
          </cell>
          <cell r="I76">
            <v>5</v>
          </cell>
          <cell r="J76">
            <v>0</v>
          </cell>
          <cell r="K76">
            <v>0</v>
          </cell>
          <cell r="L76">
            <v>3</v>
          </cell>
          <cell r="M76">
            <v>4</v>
          </cell>
          <cell r="O76">
            <v>5</v>
          </cell>
          <cell r="P76">
            <v>6</v>
          </cell>
          <cell r="Q76">
            <v>0</v>
          </cell>
          <cell r="S76">
            <v>18</v>
          </cell>
          <cell r="T76">
            <v>41</v>
          </cell>
        </row>
        <row r="77">
          <cell r="G77" t="str">
            <v>105497-P.S.R. JABONERIA</v>
          </cell>
          <cell r="H77">
            <v>0</v>
          </cell>
          <cell r="I77">
            <v>0</v>
          </cell>
          <cell r="J77">
            <v>0</v>
          </cell>
          <cell r="L77">
            <v>2</v>
          </cell>
          <cell r="N77">
            <v>5</v>
          </cell>
          <cell r="O77">
            <v>4</v>
          </cell>
          <cell r="P77">
            <v>3</v>
          </cell>
          <cell r="Q77">
            <v>3</v>
          </cell>
          <cell r="S77">
            <v>4</v>
          </cell>
          <cell r="T77">
            <v>21</v>
          </cell>
        </row>
        <row r="78">
          <cell r="G78" t="str">
            <v>105498-P.S.R. QUEBRADA DE LINARES</v>
          </cell>
          <cell r="H78">
            <v>1</v>
          </cell>
          <cell r="I78">
            <v>1</v>
          </cell>
          <cell r="J78">
            <v>0</v>
          </cell>
          <cell r="K78">
            <v>0</v>
          </cell>
          <cell r="L78">
            <v>0</v>
          </cell>
          <cell r="M78">
            <v>1</v>
          </cell>
          <cell r="O78">
            <v>3</v>
          </cell>
          <cell r="P78">
            <v>1</v>
          </cell>
          <cell r="R78">
            <v>5</v>
          </cell>
          <cell r="T78">
            <v>12</v>
          </cell>
        </row>
        <row r="79">
          <cell r="G79" t="str">
            <v>04203-LOS VILOS</v>
          </cell>
          <cell r="H79">
            <v>69</v>
          </cell>
          <cell r="I79">
            <v>138</v>
          </cell>
          <cell r="J79">
            <v>74</v>
          </cell>
          <cell r="K79">
            <v>63</v>
          </cell>
          <cell r="L79">
            <v>81</v>
          </cell>
          <cell r="M79">
            <v>65</v>
          </cell>
          <cell r="N79">
            <v>60</v>
          </cell>
          <cell r="O79">
            <v>128</v>
          </cell>
          <cell r="P79">
            <v>70</v>
          </cell>
          <cell r="Q79">
            <v>50</v>
          </cell>
          <cell r="R79">
            <v>38</v>
          </cell>
          <cell r="S79">
            <v>43</v>
          </cell>
          <cell r="T79">
            <v>879</v>
          </cell>
        </row>
        <row r="80">
          <cell r="G80" t="str">
            <v>105108-HOSPITAL LOS VILOS</v>
          </cell>
          <cell r="H80">
            <v>6</v>
          </cell>
          <cell r="I80">
            <v>99</v>
          </cell>
          <cell r="J80">
            <v>40</v>
          </cell>
          <cell r="K80">
            <v>40</v>
          </cell>
          <cell r="L80">
            <v>42</v>
          </cell>
          <cell r="M80">
            <v>21</v>
          </cell>
          <cell r="N80">
            <v>23</v>
          </cell>
          <cell r="O80">
            <v>47</v>
          </cell>
          <cell r="P80">
            <v>8</v>
          </cell>
          <cell r="Q80">
            <v>19</v>
          </cell>
          <cell r="R80">
            <v>12</v>
          </cell>
          <cell r="S80">
            <v>16</v>
          </cell>
          <cell r="T80">
            <v>373</v>
          </cell>
        </row>
        <row r="81">
          <cell r="G81" t="str">
            <v xml:space="preserve">105478-P.S.R. CAIMANES                   </v>
          </cell>
          <cell r="H81">
            <v>15</v>
          </cell>
          <cell r="I81">
            <v>8</v>
          </cell>
          <cell r="J81">
            <v>14</v>
          </cell>
          <cell r="K81">
            <v>6</v>
          </cell>
          <cell r="L81">
            <v>15</v>
          </cell>
          <cell r="M81">
            <v>25</v>
          </cell>
          <cell r="N81">
            <v>11</v>
          </cell>
          <cell r="O81">
            <v>29</v>
          </cell>
          <cell r="P81">
            <v>29</v>
          </cell>
          <cell r="Q81">
            <v>23</v>
          </cell>
          <cell r="R81">
            <v>22</v>
          </cell>
          <cell r="S81">
            <v>5</v>
          </cell>
          <cell r="T81">
            <v>202</v>
          </cell>
        </row>
        <row r="82">
          <cell r="G82" t="str">
            <v>105479-P.S.R. GUANGUALI</v>
          </cell>
          <cell r="H82">
            <v>26</v>
          </cell>
          <cell r="I82">
            <v>4</v>
          </cell>
          <cell r="J82">
            <v>6</v>
          </cell>
          <cell r="K82">
            <v>8</v>
          </cell>
          <cell r="L82">
            <v>16</v>
          </cell>
          <cell r="M82">
            <v>9</v>
          </cell>
          <cell r="N82">
            <v>14</v>
          </cell>
          <cell r="O82">
            <v>5</v>
          </cell>
          <cell r="P82">
            <v>7</v>
          </cell>
          <cell r="Q82">
            <v>4</v>
          </cell>
          <cell r="R82">
            <v>0</v>
          </cell>
          <cell r="S82">
            <v>2</v>
          </cell>
          <cell r="T82">
            <v>101</v>
          </cell>
        </row>
        <row r="83">
          <cell r="G83" t="str">
            <v>105480-P.S.R. QUILIMARI</v>
          </cell>
          <cell r="H83">
            <v>16</v>
          </cell>
          <cell r="I83">
            <v>3</v>
          </cell>
          <cell r="J83">
            <v>5</v>
          </cell>
          <cell r="K83">
            <v>2</v>
          </cell>
          <cell r="L83">
            <v>6</v>
          </cell>
          <cell r="M83">
            <v>8</v>
          </cell>
          <cell r="N83">
            <v>7</v>
          </cell>
          <cell r="O83">
            <v>46</v>
          </cell>
          <cell r="P83">
            <v>23</v>
          </cell>
          <cell r="Q83">
            <v>2</v>
          </cell>
          <cell r="R83">
            <v>4</v>
          </cell>
          <cell r="S83">
            <v>15</v>
          </cell>
          <cell r="T83">
            <v>137</v>
          </cell>
        </row>
        <row r="84">
          <cell r="G84" t="str">
            <v>105481-P.S.R. TILAMA</v>
          </cell>
          <cell r="I84">
            <v>2</v>
          </cell>
          <cell r="J84">
            <v>3</v>
          </cell>
          <cell r="K84">
            <v>6</v>
          </cell>
          <cell r="L84">
            <v>2</v>
          </cell>
          <cell r="M84">
            <v>2</v>
          </cell>
          <cell r="N84">
            <v>0</v>
          </cell>
          <cell r="O84">
            <v>1</v>
          </cell>
          <cell r="P84">
            <v>3</v>
          </cell>
          <cell r="Q84">
            <v>2</v>
          </cell>
          <cell r="R84">
            <v>0</v>
          </cell>
          <cell r="S84">
            <v>4</v>
          </cell>
          <cell r="T84">
            <v>25</v>
          </cell>
        </row>
        <row r="85">
          <cell r="G85" t="str">
            <v>105511-P.S.R. LOS CONDORES</v>
          </cell>
          <cell r="H85">
            <v>6</v>
          </cell>
          <cell r="I85">
            <v>22</v>
          </cell>
          <cell r="J85">
            <v>6</v>
          </cell>
          <cell r="K85">
            <v>1</v>
          </cell>
          <cell r="L85">
            <v>0</v>
          </cell>
          <cell r="M85">
            <v>0</v>
          </cell>
          <cell r="N85">
            <v>5</v>
          </cell>
          <cell r="P85">
            <v>0</v>
          </cell>
          <cell r="Q85">
            <v>0</v>
          </cell>
          <cell r="R85">
            <v>0</v>
          </cell>
          <cell r="S85">
            <v>1</v>
          </cell>
          <cell r="T85">
            <v>41</v>
          </cell>
        </row>
        <row r="86">
          <cell r="G86" t="str">
            <v>04204-SALAMANCA</v>
          </cell>
          <cell r="H86">
            <v>63</v>
          </cell>
          <cell r="I86">
            <v>112</v>
          </cell>
          <cell r="J86">
            <v>160</v>
          </cell>
          <cell r="K86">
            <v>108</v>
          </cell>
          <cell r="L86">
            <v>240</v>
          </cell>
          <cell r="M86">
            <v>170</v>
          </cell>
          <cell r="N86">
            <v>165</v>
          </cell>
          <cell r="O86">
            <v>158</v>
          </cell>
          <cell r="P86">
            <v>90</v>
          </cell>
          <cell r="Q86">
            <v>114</v>
          </cell>
          <cell r="R86">
            <v>114</v>
          </cell>
          <cell r="S86">
            <v>80</v>
          </cell>
          <cell r="T86">
            <v>1574</v>
          </cell>
        </row>
        <row r="87">
          <cell r="G87" t="str">
            <v>105104-HOSPITAL SALAMANCA</v>
          </cell>
          <cell r="H87">
            <v>0</v>
          </cell>
          <cell r="I87">
            <v>30</v>
          </cell>
          <cell r="J87">
            <v>52</v>
          </cell>
          <cell r="K87">
            <v>33</v>
          </cell>
          <cell r="L87">
            <v>155</v>
          </cell>
          <cell r="M87">
            <v>106</v>
          </cell>
          <cell r="N87">
            <v>27</v>
          </cell>
          <cell r="O87">
            <v>12</v>
          </cell>
          <cell r="P87">
            <v>15</v>
          </cell>
          <cell r="Q87">
            <v>22</v>
          </cell>
          <cell r="R87">
            <v>5</v>
          </cell>
          <cell r="S87">
            <v>7</v>
          </cell>
          <cell r="T87">
            <v>464</v>
          </cell>
        </row>
        <row r="88">
          <cell r="G88" t="str">
            <v xml:space="preserve">105452-P.S.R. CUNCUMEN                 </v>
          </cell>
          <cell r="H88">
            <v>16</v>
          </cell>
          <cell r="I88">
            <v>38</v>
          </cell>
          <cell r="J88">
            <v>65</v>
          </cell>
          <cell r="K88">
            <v>43</v>
          </cell>
          <cell r="L88">
            <v>43</v>
          </cell>
          <cell r="M88">
            <v>27</v>
          </cell>
          <cell r="N88">
            <v>66</v>
          </cell>
          <cell r="O88">
            <v>78</v>
          </cell>
          <cell r="P88">
            <v>33</v>
          </cell>
          <cell r="Q88">
            <v>25</v>
          </cell>
          <cell r="R88">
            <v>34</v>
          </cell>
          <cell r="S88">
            <v>38</v>
          </cell>
          <cell r="T88">
            <v>506</v>
          </cell>
        </row>
        <row r="89">
          <cell r="G89" t="str">
            <v>105453-P.S.R. TRANQUILLA</v>
          </cell>
          <cell r="H89">
            <v>1</v>
          </cell>
          <cell r="I89">
            <v>1</v>
          </cell>
          <cell r="J89">
            <v>4</v>
          </cell>
          <cell r="K89">
            <v>4</v>
          </cell>
          <cell r="L89">
            <v>5</v>
          </cell>
          <cell r="M89">
            <v>6</v>
          </cell>
          <cell r="N89">
            <v>8</v>
          </cell>
          <cell r="O89">
            <v>3</v>
          </cell>
          <cell r="P89">
            <v>7</v>
          </cell>
          <cell r="Q89">
            <v>14</v>
          </cell>
          <cell r="R89">
            <v>2</v>
          </cell>
          <cell r="S89">
            <v>5</v>
          </cell>
          <cell r="T89">
            <v>60</v>
          </cell>
        </row>
        <row r="90">
          <cell r="G90" t="str">
            <v>105454-P.S.R. CUNLAGUA</v>
          </cell>
          <cell r="H90">
            <v>11</v>
          </cell>
          <cell r="I90">
            <v>4</v>
          </cell>
          <cell r="J90">
            <v>7</v>
          </cell>
          <cell r="K90">
            <v>4</v>
          </cell>
          <cell r="L90">
            <v>6</v>
          </cell>
          <cell r="M90">
            <v>2</v>
          </cell>
          <cell r="N90">
            <v>4</v>
          </cell>
          <cell r="O90">
            <v>8</v>
          </cell>
          <cell r="P90">
            <v>2</v>
          </cell>
          <cell r="Q90">
            <v>0</v>
          </cell>
          <cell r="R90">
            <v>0</v>
          </cell>
          <cell r="S90">
            <v>11</v>
          </cell>
          <cell r="T90">
            <v>59</v>
          </cell>
        </row>
        <row r="91">
          <cell r="G91" t="str">
            <v>105455-P.S.R. CHILLEPIN</v>
          </cell>
          <cell r="H91">
            <v>7</v>
          </cell>
          <cell r="I91">
            <v>1</v>
          </cell>
          <cell r="J91">
            <v>3</v>
          </cell>
          <cell r="K91">
            <v>3</v>
          </cell>
          <cell r="L91">
            <v>7</v>
          </cell>
          <cell r="M91">
            <v>1</v>
          </cell>
          <cell r="N91">
            <v>7</v>
          </cell>
          <cell r="O91">
            <v>12</v>
          </cell>
          <cell r="P91">
            <v>4</v>
          </cell>
          <cell r="Q91">
            <v>18</v>
          </cell>
          <cell r="R91">
            <v>28</v>
          </cell>
          <cell r="S91">
            <v>0</v>
          </cell>
          <cell r="T91">
            <v>91</v>
          </cell>
        </row>
        <row r="92">
          <cell r="G92" t="str">
            <v>105456-P.S.R. LLIMPO</v>
          </cell>
          <cell r="H92">
            <v>1</v>
          </cell>
          <cell r="I92">
            <v>6</v>
          </cell>
          <cell r="J92">
            <v>7</v>
          </cell>
          <cell r="K92">
            <v>3</v>
          </cell>
          <cell r="L92">
            <v>1</v>
          </cell>
          <cell r="M92">
            <v>4</v>
          </cell>
          <cell r="N92">
            <v>7</v>
          </cell>
          <cell r="O92">
            <v>8</v>
          </cell>
          <cell r="P92">
            <v>4</v>
          </cell>
          <cell r="Q92">
            <v>17</v>
          </cell>
          <cell r="R92">
            <v>7</v>
          </cell>
          <cell r="S92">
            <v>0</v>
          </cell>
          <cell r="T92">
            <v>65</v>
          </cell>
        </row>
        <row r="93">
          <cell r="G93" t="str">
            <v>105457-P.S.R. SAN AGUSTIN</v>
          </cell>
          <cell r="H93">
            <v>4</v>
          </cell>
          <cell r="I93">
            <v>7</v>
          </cell>
          <cell r="J93">
            <v>5</v>
          </cell>
          <cell r="K93">
            <v>4</v>
          </cell>
          <cell r="L93">
            <v>9</v>
          </cell>
          <cell r="M93">
            <v>4</v>
          </cell>
          <cell r="N93">
            <v>7</v>
          </cell>
          <cell r="O93">
            <v>7</v>
          </cell>
          <cell r="P93">
            <v>4</v>
          </cell>
          <cell r="Q93">
            <v>12</v>
          </cell>
          <cell r="R93">
            <v>7</v>
          </cell>
          <cell r="S93">
            <v>3</v>
          </cell>
          <cell r="T93">
            <v>73</v>
          </cell>
        </row>
        <row r="94">
          <cell r="G94" t="str">
            <v>105458-P.S.R. TAHUINCO</v>
          </cell>
          <cell r="H94">
            <v>8</v>
          </cell>
          <cell r="I94">
            <v>4</v>
          </cell>
          <cell r="J94">
            <v>2</v>
          </cell>
          <cell r="K94">
            <v>0</v>
          </cell>
          <cell r="L94">
            <v>1</v>
          </cell>
          <cell r="M94">
            <v>2</v>
          </cell>
          <cell r="N94">
            <v>21</v>
          </cell>
          <cell r="O94">
            <v>5</v>
          </cell>
          <cell r="P94">
            <v>3</v>
          </cell>
          <cell r="R94">
            <v>8</v>
          </cell>
          <cell r="S94">
            <v>6</v>
          </cell>
          <cell r="T94">
            <v>60</v>
          </cell>
        </row>
        <row r="95">
          <cell r="G95" t="str">
            <v>105491-P.S.R. QUELEN BAJO</v>
          </cell>
          <cell r="H95">
            <v>0</v>
          </cell>
          <cell r="I95">
            <v>3</v>
          </cell>
          <cell r="J95">
            <v>6</v>
          </cell>
          <cell r="K95">
            <v>2</v>
          </cell>
          <cell r="L95">
            <v>2</v>
          </cell>
          <cell r="M95">
            <v>4</v>
          </cell>
          <cell r="N95">
            <v>5</v>
          </cell>
          <cell r="O95">
            <v>10</v>
          </cell>
          <cell r="P95">
            <v>6</v>
          </cell>
          <cell r="Q95">
            <v>3</v>
          </cell>
          <cell r="R95">
            <v>4</v>
          </cell>
          <cell r="S95">
            <v>5</v>
          </cell>
          <cell r="T95">
            <v>50</v>
          </cell>
        </row>
        <row r="96">
          <cell r="G96" t="str">
            <v>105492-P.S.R. CAMISA</v>
          </cell>
          <cell r="H96">
            <v>5</v>
          </cell>
          <cell r="I96">
            <v>10</v>
          </cell>
          <cell r="J96">
            <v>8</v>
          </cell>
          <cell r="K96">
            <v>3</v>
          </cell>
          <cell r="L96">
            <v>2</v>
          </cell>
          <cell r="M96">
            <v>2</v>
          </cell>
          <cell r="N96">
            <v>6</v>
          </cell>
          <cell r="O96">
            <v>2</v>
          </cell>
          <cell r="P96">
            <v>4</v>
          </cell>
          <cell r="Q96">
            <v>3</v>
          </cell>
          <cell r="R96">
            <v>2</v>
          </cell>
          <cell r="S96">
            <v>3</v>
          </cell>
          <cell r="T96">
            <v>50</v>
          </cell>
        </row>
        <row r="97">
          <cell r="G97" t="str">
            <v>105501-P.S.R. ARBOLEDA GRANDE</v>
          </cell>
          <cell r="H97">
            <v>10</v>
          </cell>
          <cell r="I97">
            <v>8</v>
          </cell>
          <cell r="J97">
            <v>1</v>
          </cell>
          <cell r="K97">
            <v>9</v>
          </cell>
          <cell r="L97">
            <v>9</v>
          </cell>
          <cell r="M97">
            <v>12</v>
          </cell>
          <cell r="N97">
            <v>7</v>
          </cell>
          <cell r="O97">
            <v>13</v>
          </cell>
          <cell r="P97">
            <v>8</v>
          </cell>
          <cell r="Q97">
            <v>0</v>
          </cell>
          <cell r="R97">
            <v>17</v>
          </cell>
          <cell r="S97">
            <v>2</v>
          </cell>
          <cell r="T97">
            <v>96</v>
          </cell>
        </row>
        <row r="98">
          <cell r="G98" t="str">
            <v>04301-OVALLE</v>
          </cell>
          <cell r="H98">
            <v>335</v>
          </cell>
          <cell r="I98">
            <v>391</v>
          </cell>
          <cell r="J98">
            <v>650</v>
          </cell>
          <cell r="K98">
            <v>462</v>
          </cell>
          <cell r="L98">
            <v>533</v>
          </cell>
          <cell r="M98">
            <v>520</v>
          </cell>
          <cell r="N98">
            <v>514</v>
          </cell>
          <cell r="O98">
            <v>515</v>
          </cell>
          <cell r="P98">
            <v>346</v>
          </cell>
          <cell r="Q98">
            <v>328</v>
          </cell>
          <cell r="R98">
            <v>456</v>
          </cell>
          <cell r="S98">
            <v>706</v>
          </cell>
          <cell r="T98">
            <v>5756</v>
          </cell>
        </row>
        <row r="99">
          <cell r="G99" t="str">
            <v>105315-CES. RURAL C. DE TAMAYA</v>
          </cell>
          <cell r="H99">
            <v>22</v>
          </cell>
          <cell r="I99">
            <v>14</v>
          </cell>
          <cell r="J99">
            <v>39</v>
          </cell>
          <cell r="K99">
            <v>26</v>
          </cell>
          <cell r="L99">
            <v>22</v>
          </cell>
          <cell r="M99">
            <v>13</v>
          </cell>
          <cell r="N99">
            <v>26</v>
          </cell>
          <cell r="O99">
            <v>33</v>
          </cell>
          <cell r="P99">
            <v>19</v>
          </cell>
          <cell r="Q99">
            <v>19</v>
          </cell>
          <cell r="R99">
            <v>6</v>
          </cell>
          <cell r="S99">
            <v>59</v>
          </cell>
          <cell r="T99">
            <v>298</v>
          </cell>
        </row>
        <row r="100">
          <cell r="G100" t="str">
            <v>105317-CES. JORGE JORDAN D.</v>
          </cell>
          <cell r="H100">
            <v>65</v>
          </cell>
          <cell r="I100">
            <v>148</v>
          </cell>
          <cell r="J100">
            <v>193</v>
          </cell>
          <cell r="K100">
            <v>97</v>
          </cell>
          <cell r="L100">
            <v>108</v>
          </cell>
          <cell r="M100">
            <v>93</v>
          </cell>
          <cell r="N100">
            <v>92</v>
          </cell>
          <cell r="O100">
            <v>94</v>
          </cell>
          <cell r="P100">
            <v>62</v>
          </cell>
          <cell r="Q100">
            <v>74</v>
          </cell>
          <cell r="R100">
            <v>82</v>
          </cell>
          <cell r="S100">
            <v>75</v>
          </cell>
          <cell r="T100">
            <v>1183</v>
          </cell>
        </row>
        <row r="101">
          <cell r="G101" t="str">
            <v>105322-CES. MARCOS MACUADA</v>
          </cell>
          <cell r="H101">
            <v>150</v>
          </cell>
          <cell r="I101">
            <v>89</v>
          </cell>
          <cell r="J101">
            <v>262</v>
          </cell>
          <cell r="K101">
            <v>213</v>
          </cell>
          <cell r="L101">
            <v>273</v>
          </cell>
          <cell r="M101">
            <v>240</v>
          </cell>
          <cell r="N101">
            <v>252</v>
          </cell>
          <cell r="O101">
            <v>251</v>
          </cell>
          <cell r="P101">
            <v>142</v>
          </cell>
          <cell r="Q101">
            <v>111</v>
          </cell>
          <cell r="R101">
            <v>178</v>
          </cell>
          <cell r="S101">
            <v>147</v>
          </cell>
          <cell r="T101">
            <v>2308</v>
          </cell>
        </row>
        <row r="102">
          <cell r="G102" t="str">
            <v>105324-CES. SOTAQUI</v>
          </cell>
          <cell r="H102">
            <v>18</v>
          </cell>
          <cell r="I102">
            <v>34</v>
          </cell>
          <cell r="J102">
            <v>35</v>
          </cell>
          <cell r="K102">
            <v>18</v>
          </cell>
          <cell r="L102">
            <v>27</v>
          </cell>
          <cell r="M102">
            <v>29</v>
          </cell>
          <cell r="N102">
            <v>9</v>
          </cell>
          <cell r="O102">
            <v>23</v>
          </cell>
          <cell r="P102">
            <v>34</v>
          </cell>
          <cell r="Q102">
            <v>25</v>
          </cell>
          <cell r="R102">
            <v>57</v>
          </cell>
          <cell r="S102">
            <v>73</v>
          </cell>
          <cell r="T102">
            <v>382</v>
          </cell>
        </row>
        <row r="103">
          <cell r="G103" t="str">
            <v>105415-P.S.R. BARRAZA</v>
          </cell>
          <cell r="H103">
            <v>15</v>
          </cell>
          <cell r="I103">
            <v>16</v>
          </cell>
          <cell r="J103">
            <v>14</v>
          </cell>
          <cell r="K103">
            <v>10</v>
          </cell>
          <cell r="L103">
            <v>11</v>
          </cell>
          <cell r="M103">
            <v>16</v>
          </cell>
          <cell r="N103">
            <v>7</v>
          </cell>
          <cell r="O103">
            <v>13</v>
          </cell>
          <cell r="P103">
            <v>19</v>
          </cell>
          <cell r="Q103">
            <v>11</v>
          </cell>
          <cell r="R103">
            <v>16</v>
          </cell>
          <cell r="S103">
            <v>13</v>
          </cell>
          <cell r="T103">
            <v>161</v>
          </cell>
        </row>
        <row r="104">
          <cell r="G104" t="str">
            <v xml:space="preserve">105416-P.S.R. CAMARICO                  </v>
          </cell>
          <cell r="I104">
            <v>7</v>
          </cell>
          <cell r="J104">
            <v>16</v>
          </cell>
          <cell r="K104">
            <v>5</v>
          </cell>
          <cell r="L104">
            <v>10</v>
          </cell>
          <cell r="M104">
            <v>11</v>
          </cell>
          <cell r="N104">
            <v>4</v>
          </cell>
          <cell r="O104">
            <v>10</v>
          </cell>
          <cell r="P104">
            <v>2</v>
          </cell>
          <cell r="Q104">
            <v>2</v>
          </cell>
          <cell r="S104">
            <v>53</v>
          </cell>
          <cell r="T104">
            <v>120</v>
          </cell>
        </row>
        <row r="105">
          <cell r="G105" t="str">
            <v>105417-P.S.R. ALCONES BAJOS</v>
          </cell>
          <cell r="I105">
            <v>3</v>
          </cell>
          <cell r="J105">
            <v>2</v>
          </cell>
          <cell r="K105">
            <v>6</v>
          </cell>
          <cell r="L105">
            <v>12</v>
          </cell>
          <cell r="M105">
            <v>9</v>
          </cell>
          <cell r="N105">
            <v>4</v>
          </cell>
          <cell r="O105">
            <v>0</v>
          </cell>
          <cell r="P105">
            <v>7</v>
          </cell>
          <cell r="S105">
            <v>18</v>
          </cell>
          <cell r="T105">
            <v>61</v>
          </cell>
        </row>
        <row r="106">
          <cell r="G106" t="str">
            <v>105419-P.S.R. LAS SOSSAS</v>
          </cell>
          <cell r="H106">
            <v>6</v>
          </cell>
          <cell r="I106">
            <v>4</v>
          </cell>
          <cell r="J106">
            <v>4</v>
          </cell>
          <cell r="K106">
            <v>9</v>
          </cell>
          <cell r="L106">
            <v>3</v>
          </cell>
          <cell r="M106">
            <v>1</v>
          </cell>
          <cell r="N106">
            <v>8</v>
          </cell>
          <cell r="O106">
            <v>2</v>
          </cell>
          <cell r="P106">
            <v>3</v>
          </cell>
          <cell r="Q106">
            <v>1</v>
          </cell>
          <cell r="R106">
            <v>0</v>
          </cell>
          <cell r="S106">
            <v>8</v>
          </cell>
          <cell r="T106">
            <v>49</v>
          </cell>
        </row>
        <row r="107">
          <cell r="G107" t="str">
            <v>105420-P.S.R. LIMARI</v>
          </cell>
          <cell r="I107">
            <v>4</v>
          </cell>
          <cell r="J107">
            <v>6</v>
          </cell>
          <cell r="K107">
            <v>7</v>
          </cell>
          <cell r="L107">
            <v>10</v>
          </cell>
          <cell r="M107">
            <v>23</v>
          </cell>
          <cell r="N107">
            <v>5</v>
          </cell>
          <cell r="O107">
            <v>10</v>
          </cell>
          <cell r="P107">
            <v>3</v>
          </cell>
          <cell r="Q107">
            <v>0</v>
          </cell>
          <cell r="R107">
            <v>0</v>
          </cell>
          <cell r="S107">
            <v>47</v>
          </cell>
          <cell r="T107">
            <v>115</v>
          </cell>
        </row>
        <row r="108">
          <cell r="G108" t="str">
            <v>105422-P.S.R. HORNILLOS</v>
          </cell>
          <cell r="J108">
            <v>2</v>
          </cell>
          <cell r="K108">
            <v>4</v>
          </cell>
          <cell r="L108">
            <v>3</v>
          </cell>
          <cell r="M108">
            <v>7</v>
          </cell>
          <cell r="O108">
            <v>2</v>
          </cell>
          <cell r="P108">
            <v>3</v>
          </cell>
          <cell r="Q108">
            <v>5</v>
          </cell>
          <cell r="S108">
            <v>2</v>
          </cell>
          <cell r="T108">
            <v>28</v>
          </cell>
        </row>
        <row r="109">
          <cell r="G109" t="str">
            <v>105437-P.S.R. CHALINGA</v>
          </cell>
          <cell r="I109">
            <v>6</v>
          </cell>
          <cell r="J109">
            <v>0</v>
          </cell>
          <cell r="K109">
            <v>2</v>
          </cell>
          <cell r="L109">
            <v>8</v>
          </cell>
          <cell r="M109">
            <v>19</v>
          </cell>
          <cell r="O109">
            <v>3</v>
          </cell>
          <cell r="P109">
            <v>2</v>
          </cell>
          <cell r="Q109">
            <v>3</v>
          </cell>
          <cell r="R109">
            <v>2</v>
          </cell>
          <cell r="S109">
            <v>4</v>
          </cell>
          <cell r="T109">
            <v>49</v>
          </cell>
        </row>
        <row r="110">
          <cell r="G110" t="str">
            <v>105439-P.S.R. CERRO BLANCO</v>
          </cell>
          <cell r="H110">
            <v>0</v>
          </cell>
          <cell r="I110">
            <v>2</v>
          </cell>
          <cell r="J110">
            <v>0</v>
          </cell>
          <cell r="K110">
            <v>2</v>
          </cell>
          <cell r="L110">
            <v>5</v>
          </cell>
          <cell r="M110">
            <v>7</v>
          </cell>
          <cell r="N110">
            <v>12</v>
          </cell>
          <cell r="O110">
            <v>5</v>
          </cell>
          <cell r="P110">
            <v>0</v>
          </cell>
          <cell r="Q110">
            <v>5</v>
          </cell>
          <cell r="S110">
            <v>10</v>
          </cell>
          <cell r="T110">
            <v>48</v>
          </cell>
        </row>
        <row r="111">
          <cell r="G111" t="str">
            <v>105507-P.S.R. HUAMALATA</v>
          </cell>
          <cell r="H111">
            <v>5</v>
          </cell>
          <cell r="I111">
            <v>12</v>
          </cell>
          <cell r="J111">
            <v>3</v>
          </cell>
          <cell r="K111">
            <v>2</v>
          </cell>
          <cell r="L111">
            <v>4</v>
          </cell>
          <cell r="M111">
            <v>6</v>
          </cell>
          <cell r="N111">
            <v>11</v>
          </cell>
          <cell r="O111">
            <v>8</v>
          </cell>
          <cell r="P111">
            <v>13</v>
          </cell>
          <cell r="Q111">
            <v>3</v>
          </cell>
          <cell r="R111">
            <v>10</v>
          </cell>
          <cell r="S111">
            <v>66</v>
          </cell>
          <cell r="T111">
            <v>143</v>
          </cell>
        </row>
        <row r="112">
          <cell r="G112" t="str">
            <v>105510-P.S.R. RECOLETA</v>
          </cell>
          <cell r="H112">
            <v>0</v>
          </cell>
          <cell r="I112">
            <v>6</v>
          </cell>
          <cell r="J112">
            <v>4</v>
          </cell>
          <cell r="K112">
            <v>9</v>
          </cell>
          <cell r="L112">
            <v>11</v>
          </cell>
          <cell r="M112">
            <v>14</v>
          </cell>
          <cell r="N112">
            <v>9</v>
          </cell>
          <cell r="O112">
            <v>4</v>
          </cell>
          <cell r="P112">
            <v>5</v>
          </cell>
          <cell r="Q112">
            <v>2</v>
          </cell>
          <cell r="R112">
            <v>2</v>
          </cell>
          <cell r="S112">
            <v>35</v>
          </cell>
          <cell r="T112">
            <v>101</v>
          </cell>
        </row>
        <row r="113">
          <cell r="G113" t="str">
            <v>105722-CECOF SAN JOSE DE LA DEHESA</v>
          </cell>
          <cell r="H113">
            <v>44</v>
          </cell>
          <cell r="I113">
            <v>20</v>
          </cell>
          <cell r="J113">
            <v>31</v>
          </cell>
          <cell r="K113">
            <v>14</v>
          </cell>
          <cell r="L113">
            <v>15</v>
          </cell>
          <cell r="M113">
            <v>7</v>
          </cell>
          <cell r="N113">
            <v>9</v>
          </cell>
          <cell r="O113">
            <v>5</v>
          </cell>
          <cell r="P113">
            <v>0</v>
          </cell>
          <cell r="Q113">
            <v>12</v>
          </cell>
          <cell r="R113">
            <v>43</v>
          </cell>
          <cell r="S113">
            <v>66</v>
          </cell>
          <cell r="T113">
            <v>266</v>
          </cell>
        </row>
        <row r="114">
          <cell r="G114" t="str">
            <v>105723-CECOF LIMARI</v>
          </cell>
          <cell r="H114">
            <v>10</v>
          </cell>
          <cell r="I114">
            <v>26</v>
          </cell>
          <cell r="J114">
            <v>39</v>
          </cell>
          <cell r="K114">
            <v>38</v>
          </cell>
          <cell r="L114">
            <v>11</v>
          </cell>
          <cell r="M114">
            <v>25</v>
          </cell>
          <cell r="N114">
            <v>66</v>
          </cell>
          <cell r="O114">
            <v>52</v>
          </cell>
          <cell r="P114">
            <v>32</v>
          </cell>
          <cell r="Q114">
            <v>47</v>
          </cell>
          <cell r="R114">
            <v>60</v>
          </cell>
          <cell r="S114">
            <v>27</v>
          </cell>
          <cell r="T114">
            <v>433</v>
          </cell>
        </row>
        <row r="115">
          <cell r="G115" t="str">
            <v>200258-CECOF LOS COPIHUES</v>
          </cell>
          <cell r="Q115">
            <v>8</v>
          </cell>
          <cell r="R115">
            <v>0</v>
          </cell>
          <cell r="S115">
            <v>3</v>
          </cell>
          <cell r="T115">
            <v>11</v>
          </cell>
        </row>
        <row r="116">
          <cell r="G116" t="str">
            <v>04302-COMBARBALÁ</v>
          </cell>
          <cell r="H116">
            <v>125</v>
          </cell>
          <cell r="I116">
            <v>125</v>
          </cell>
          <cell r="J116">
            <v>65</v>
          </cell>
          <cell r="K116">
            <v>84</v>
          </cell>
          <cell r="L116">
            <v>84</v>
          </cell>
          <cell r="M116">
            <v>69</v>
          </cell>
          <cell r="N116">
            <v>104</v>
          </cell>
          <cell r="O116">
            <v>67</v>
          </cell>
          <cell r="P116">
            <v>111</v>
          </cell>
          <cell r="Q116">
            <v>225</v>
          </cell>
          <cell r="R116">
            <v>190</v>
          </cell>
          <cell r="S116">
            <v>148</v>
          </cell>
          <cell r="T116">
            <v>1397</v>
          </cell>
        </row>
        <row r="117">
          <cell r="G117" t="str">
            <v>105105-HOSPITAL COMBARBALA</v>
          </cell>
          <cell r="H117">
            <v>36</v>
          </cell>
          <cell r="I117">
            <v>10</v>
          </cell>
          <cell r="J117">
            <v>7</v>
          </cell>
          <cell r="K117">
            <v>13</v>
          </cell>
          <cell r="L117">
            <v>7</v>
          </cell>
          <cell r="M117">
            <v>18</v>
          </cell>
          <cell r="N117">
            <v>18</v>
          </cell>
          <cell r="O117">
            <v>3</v>
          </cell>
          <cell r="P117">
            <v>50</v>
          </cell>
          <cell r="Q117">
            <v>148</v>
          </cell>
          <cell r="R117">
            <v>156</v>
          </cell>
          <cell r="S117">
            <v>79</v>
          </cell>
          <cell r="T117">
            <v>545</v>
          </cell>
        </row>
        <row r="118">
          <cell r="G118" t="str">
            <v>105433-P.S.R. SAN LORENZO</v>
          </cell>
          <cell r="I118">
            <v>3</v>
          </cell>
          <cell r="J118">
            <v>3</v>
          </cell>
          <cell r="L118">
            <v>4</v>
          </cell>
          <cell r="M118">
            <v>1</v>
          </cell>
          <cell r="N118">
            <v>7</v>
          </cell>
          <cell r="O118">
            <v>4</v>
          </cell>
          <cell r="P118">
            <v>1</v>
          </cell>
          <cell r="Q118">
            <v>0</v>
          </cell>
          <cell r="R118">
            <v>4</v>
          </cell>
          <cell r="S118">
            <v>0</v>
          </cell>
          <cell r="T118">
            <v>27</v>
          </cell>
        </row>
        <row r="119">
          <cell r="G119" t="str">
            <v>105434-P.S.R. SAN MARCOS</v>
          </cell>
          <cell r="H119">
            <v>1</v>
          </cell>
          <cell r="I119">
            <v>11</v>
          </cell>
          <cell r="J119">
            <v>6</v>
          </cell>
          <cell r="K119">
            <v>8</v>
          </cell>
          <cell r="L119">
            <v>18</v>
          </cell>
          <cell r="M119">
            <v>7</v>
          </cell>
          <cell r="N119">
            <v>5</v>
          </cell>
          <cell r="O119">
            <v>0</v>
          </cell>
          <cell r="P119">
            <v>3</v>
          </cell>
          <cell r="Q119">
            <v>9</v>
          </cell>
          <cell r="R119">
            <v>4</v>
          </cell>
          <cell r="S119">
            <v>1</v>
          </cell>
          <cell r="T119">
            <v>73</v>
          </cell>
        </row>
        <row r="120">
          <cell r="G120" t="str">
            <v>105441-P.S.R. MANQUEHUA</v>
          </cell>
          <cell r="H120">
            <v>15</v>
          </cell>
          <cell r="I120">
            <v>15</v>
          </cell>
          <cell r="J120">
            <v>2</v>
          </cell>
          <cell r="K120">
            <v>17</v>
          </cell>
          <cell r="L120">
            <v>13</v>
          </cell>
          <cell r="M120">
            <v>4</v>
          </cell>
          <cell r="N120">
            <v>9</v>
          </cell>
          <cell r="O120">
            <v>10</v>
          </cell>
          <cell r="P120">
            <v>17</v>
          </cell>
          <cell r="Q120">
            <v>10</v>
          </cell>
          <cell r="R120">
            <v>7</v>
          </cell>
          <cell r="S120">
            <v>1</v>
          </cell>
          <cell r="T120">
            <v>120</v>
          </cell>
        </row>
        <row r="121">
          <cell r="G121" t="str">
            <v xml:space="preserve">105459-P.S.R. BARRANCAS                </v>
          </cell>
          <cell r="H121">
            <v>6</v>
          </cell>
          <cell r="I121">
            <v>16</v>
          </cell>
          <cell r="J121">
            <v>15</v>
          </cell>
          <cell r="K121">
            <v>9</v>
          </cell>
          <cell r="L121">
            <v>11</v>
          </cell>
          <cell r="M121">
            <v>4</v>
          </cell>
          <cell r="N121">
            <v>25</v>
          </cell>
          <cell r="O121">
            <v>7</v>
          </cell>
          <cell r="P121">
            <v>4</v>
          </cell>
          <cell r="Q121">
            <v>4</v>
          </cell>
          <cell r="R121">
            <v>8</v>
          </cell>
          <cell r="S121">
            <v>7</v>
          </cell>
          <cell r="T121">
            <v>116</v>
          </cell>
        </row>
        <row r="122">
          <cell r="G122" t="str">
            <v>105460-P.S.R. COGOTI 18</v>
          </cell>
          <cell r="H122">
            <v>6</v>
          </cell>
          <cell r="I122">
            <v>10</v>
          </cell>
          <cell r="J122">
            <v>2</v>
          </cell>
          <cell r="K122">
            <v>4</v>
          </cell>
          <cell r="L122">
            <v>4</v>
          </cell>
          <cell r="M122">
            <v>2</v>
          </cell>
          <cell r="N122">
            <v>2</v>
          </cell>
          <cell r="O122">
            <v>10</v>
          </cell>
          <cell r="P122">
            <v>3</v>
          </cell>
          <cell r="Q122">
            <v>3</v>
          </cell>
          <cell r="R122">
            <v>3</v>
          </cell>
          <cell r="S122">
            <v>12</v>
          </cell>
          <cell r="T122">
            <v>61</v>
          </cell>
        </row>
        <row r="123">
          <cell r="G123" t="str">
            <v>105461-P.S.R. EL HUACHO</v>
          </cell>
          <cell r="H123">
            <v>4</v>
          </cell>
          <cell r="I123">
            <v>8</v>
          </cell>
          <cell r="K123">
            <v>7</v>
          </cell>
          <cell r="L123">
            <v>0</v>
          </cell>
          <cell r="M123">
            <v>1</v>
          </cell>
          <cell r="N123">
            <v>7</v>
          </cell>
          <cell r="O123">
            <v>2</v>
          </cell>
          <cell r="Q123">
            <v>8</v>
          </cell>
          <cell r="S123">
            <v>8</v>
          </cell>
          <cell r="T123">
            <v>45</v>
          </cell>
        </row>
        <row r="124">
          <cell r="G124" t="str">
            <v>105462-P.S.R. EL SAUCE</v>
          </cell>
          <cell r="H124">
            <v>11</v>
          </cell>
          <cell r="I124">
            <v>14</v>
          </cell>
          <cell r="J124">
            <v>11</v>
          </cell>
          <cell r="K124">
            <v>0</v>
          </cell>
          <cell r="L124">
            <v>5</v>
          </cell>
          <cell r="M124">
            <v>9</v>
          </cell>
          <cell r="N124">
            <v>8</v>
          </cell>
          <cell r="O124">
            <v>9</v>
          </cell>
          <cell r="P124">
            <v>10</v>
          </cell>
          <cell r="Q124">
            <v>9</v>
          </cell>
          <cell r="R124">
            <v>1</v>
          </cell>
          <cell r="S124">
            <v>9</v>
          </cell>
          <cell r="T124">
            <v>96</v>
          </cell>
        </row>
        <row r="125">
          <cell r="G125" t="str">
            <v>105463-P.S.R. QUILITAPIA</v>
          </cell>
          <cell r="H125">
            <v>16</v>
          </cell>
          <cell r="I125">
            <v>5</v>
          </cell>
          <cell r="J125">
            <v>5</v>
          </cell>
          <cell r="K125">
            <v>1</v>
          </cell>
          <cell r="L125">
            <v>6</v>
          </cell>
          <cell r="M125">
            <v>9</v>
          </cell>
          <cell r="N125">
            <v>2</v>
          </cell>
          <cell r="O125">
            <v>6</v>
          </cell>
          <cell r="P125">
            <v>8</v>
          </cell>
          <cell r="Q125">
            <v>5</v>
          </cell>
          <cell r="R125">
            <v>4</v>
          </cell>
          <cell r="S125">
            <v>6</v>
          </cell>
          <cell r="T125">
            <v>73</v>
          </cell>
        </row>
        <row r="126">
          <cell r="G126" t="str">
            <v>105464-P.S.R. LA LIGUA</v>
          </cell>
          <cell r="H126">
            <v>6</v>
          </cell>
          <cell r="I126">
            <v>15</v>
          </cell>
          <cell r="J126">
            <v>6</v>
          </cell>
          <cell r="K126">
            <v>6</v>
          </cell>
          <cell r="L126">
            <v>2</v>
          </cell>
          <cell r="M126">
            <v>11</v>
          </cell>
          <cell r="N126">
            <v>9</v>
          </cell>
          <cell r="O126">
            <v>3</v>
          </cell>
          <cell r="P126">
            <v>4</v>
          </cell>
          <cell r="Q126">
            <v>9</v>
          </cell>
          <cell r="R126">
            <v>2</v>
          </cell>
          <cell r="S126">
            <v>9</v>
          </cell>
          <cell r="T126">
            <v>82</v>
          </cell>
        </row>
        <row r="127">
          <cell r="G127" t="str">
            <v>105465-P.S.R. RAMADILLA</v>
          </cell>
          <cell r="H127">
            <v>7</v>
          </cell>
          <cell r="I127">
            <v>7</v>
          </cell>
          <cell r="J127">
            <v>5</v>
          </cell>
          <cell r="K127">
            <v>4</v>
          </cell>
          <cell r="L127">
            <v>5</v>
          </cell>
          <cell r="M127">
            <v>3</v>
          </cell>
          <cell r="N127">
            <v>8</v>
          </cell>
          <cell r="O127">
            <v>3</v>
          </cell>
          <cell r="P127">
            <v>6</v>
          </cell>
          <cell r="Q127">
            <v>6</v>
          </cell>
          <cell r="R127">
            <v>0</v>
          </cell>
          <cell r="S127">
            <v>8</v>
          </cell>
          <cell r="T127">
            <v>62</v>
          </cell>
        </row>
        <row r="128">
          <cell r="G128" t="str">
            <v>105466-P.S.R. VALLE HERMOSO</v>
          </cell>
          <cell r="H128">
            <v>9</v>
          </cell>
          <cell r="I128">
            <v>5</v>
          </cell>
          <cell r="K128">
            <v>11</v>
          </cell>
          <cell r="L128">
            <v>8</v>
          </cell>
          <cell r="N128">
            <v>1</v>
          </cell>
          <cell r="O128">
            <v>6</v>
          </cell>
          <cell r="P128">
            <v>3</v>
          </cell>
          <cell r="Q128">
            <v>11</v>
          </cell>
          <cell r="R128">
            <v>1</v>
          </cell>
          <cell r="S128">
            <v>1</v>
          </cell>
          <cell r="T128">
            <v>56</v>
          </cell>
        </row>
        <row r="129">
          <cell r="G129" t="str">
            <v>105490-P.S.R. EL DURAZNO</v>
          </cell>
          <cell r="H129">
            <v>8</v>
          </cell>
          <cell r="I129">
            <v>6</v>
          </cell>
          <cell r="J129">
            <v>3</v>
          </cell>
          <cell r="K129">
            <v>4</v>
          </cell>
          <cell r="L129">
            <v>1</v>
          </cell>
          <cell r="M129">
            <v>0</v>
          </cell>
          <cell r="N129">
            <v>3</v>
          </cell>
          <cell r="O129">
            <v>4</v>
          </cell>
          <cell r="P129">
            <v>2</v>
          </cell>
          <cell r="Q129">
            <v>3</v>
          </cell>
          <cell r="S129">
            <v>7</v>
          </cell>
          <cell r="T129">
            <v>41</v>
          </cell>
        </row>
        <row r="130">
          <cell r="G130" t="str">
            <v>04304-MONTE PATRIA</v>
          </cell>
          <cell r="H130">
            <v>113</v>
          </cell>
          <cell r="I130">
            <v>224</v>
          </cell>
          <cell r="J130">
            <v>210</v>
          </cell>
          <cell r="K130">
            <v>159</v>
          </cell>
          <cell r="L130">
            <v>203</v>
          </cell>
          <cell r="M130">
            <v>244</v>
          </cell>
          <cell r="N130">
            <v>152</v>
          </cell>
          <cell r="O130">
            <v>142</v>
          </cell>
          <cell r="P130">
            <v>193</v>
          </cell>
          <cell r="Q130">
            <v>126</v>
          </cell>
          <cell r="R130">
            <v>57</v>
          </cell>
          <cell r="S130">
            <v>451</v>
          </cell>
          <cell r="T130">
            <v>2274</v>
          </cell>
        </row>
        <row r="131">
          <cell r="G131" t="str">
            <v>105307-CES. RURAL MONTE PATRIA</v>
          </cell>
          <cell r="H131">
            <v>37</v>
          </cell>
          <cell r="I131">
            <v>61</v>
          </cell>
          <cell r="J131">
            <v>17</v>
          </cell>
          <cell r="K131">
            <v>26</v>
          </cell>
          <cell r="L131">
            <v>29</v>
          </cell>
          <cell r="M131">
            <v>134</v>
          </cell>
          <cell r="N131">
            <v>20</v>
          </cell>
          <cell r="O131">
            <v>32</v>
          </cell>
          <cell r="P131">
            <v>48</v>
          </cell>
          <cell r="Q131">
            <v>32</v>
          </cell>
          <cell r="R131">
            <v>16</v>
          </cell>
          <cell r="S131">
            <v>137</v>
          </cell>
          <cell r="T131">
            <v>589</v>
          </cell>
        </row>
        <row r="132">
          <cell r="G132" t="str">
            <v>105311-CES. RURAL CHAÑARAL ALTO</v>
          </cell>
          <cell r="H132">
            <v>16</v>
          </cell>
          <cell r="I132">
            <v>25</v>
          </cell>
          <cell r="J132">
            <v>32</v>
          </cell>
          <cell r="K132">
            <v>25</v>
          </cell>
          <cell r="L132">
            <v>14</v>
          </cell>
          <cell r="M132">
            <v>15</v>
          </cell>
          <cell r="N132">
            <v>15</v>
          </cell>
          <cell r="O132">
            <v>19</v>
          </cell>
          <cell r="P132">
            <v>28</v>
          </cell>
          <cell r="Q132">
            <v>41</v>
          </cell>
          <cell r="R132">
            <v>17</v>
          </cell>
          <cell r="S132">
            <v>43</v>
          </cell>
          <cell r="T132">
            <v>290</v>
          </cell>
        </row>
        <row r="133">
          <cell r="G133" t="str">
            <v>105312-CES. RURAL CAREN</v>
          </cell>
          <cell r="H133">
            <v>5</v>
          </cell>
          <cell r="I133">
            <v>39</v>
          </cell>
          <cell r="J133">
            <v>20</v>
          </cell>
          <cell r="K133">
            <v>21</v>
          </cell>
          <cell r="L133">
            <v>18</v>
          </cell>
          <cell r="M133">
            <v>13</v>
          </cell>
          <cell r="N133">
            <v>34</v>
          </cell>
          <cell r="O133">
            <v>1</v>
          </cell>
          <cell r="P133">
            <v>0</v>
          </cell>
          <cell r="Q133">
            <v>1</v>
          </cell>
          <cell r="R133">
            <v>1</v>
          </cell>
          <cell r="S133">
            <v>9</v>
          </cell>
          <cell r="T133">
            <v>162</v>
          </cell>
        </row>
        <row r="134">
          <cell r="G134" t="str">
            <v>105318-CES. RURAL EL PALQUI</v>
          </cell>
          <cell r="H134">
            <v>35</v>
          </cell>
          <cell r="I134">
            <v>50</v>
          </cell>
          <cell r="J134">
            <v>54</v>
          </cell>
          <cell r="K134">
            <v>24</v>
          </cell>
          <cell r="L134">
            <v>57</v>
          </cell>
          <cell r="M134">
            <v>29</v>
          </cell>
          <cell r="N134">
            <v>37</v>
          </cell>
          <cell r="O134">
            <v>34</v>
          </cell>
          <cell r="P134">
            <v>19</v>
          </cell>
          <cell r="Q134">
            <v>23</v>
          </cell>
          <cell r="R134">
            <v>14</v>
          </cell>
          <cell r="S134">
            <v>107</v>
          </cell>
          <cell r="T134">
            <v>483</v>
          </cell>
        </row>
        <row r="135">
          <cell r="G135" t="str">
            <v>105425-P.S.R. CHILECITO</v>
          </cell>
          <cell r="H135">
            <v>8</v>
          </cell>
          <cell r="I135">
            <v>5</v>
          </cell>
          <cell r="J135">
            <v>31</v>
          </cell>
          <cell r="K135">
            <v>0</v>
          </cell>
          <cell r="L135">
            <v>8</v>
          </cell>
          <cell r="M135">
            <v>0</v>
          </cell>
          <cell r="N135">
            <v>2</v>
          </cell>
          <cell r="O135">
            <v>8</v>
          </cell>
          <cell r="P135">
            <v>16</v>
          </cell>
          <cell r="Q135">
            <v>0</v>
          </cell>
          <cell r="R135">
            <v>1</v>
          </cell>
          <cell r="S135">
            <v>4</v>
          </cell>
          <cell r="T135">
            <v>83</v>
          </cell>
        </row>
        <row r="136">
          <cell r="G136" t="str">
            <v>105427-P.S.R. HACIENDA VALDIVIA</v>
          </cell>
          <cell r="H136">
            <v>0</v>
          </cell>
          <cell r="I136">
            <v>2</v>
          </cell>
          <cell r="J136">
            <v>3</v>
          </cell>
          <cell r="K136">
            <v>4</v>
          </cell>
          <cell r="L136">
            <v>15</v>
          </cell>
          <cell r="M136">
            <v>7</v>
          </cell>
          <cell r="N136">
            <v>4</v>
          </cell>
          <cell r="O136">
            <v>4</v>
          </cell>
          <cell r="P136">
            <v>19</v>
          </cell>
          <cell r="Q136">
            <v>13</v>
          </cell>
          <cell r="R136">
            <v>1</v>
          </cell>
          <cell r="S136">
            <v>5</v>
          </cell>
          <cell r="T136">
            <v>77</v>
          </cell>
        </row>
        <row r="137">
          <cell r="G137" t="str">
            <v>105428-P.S.R. HUATULAME</v>
          </cell>
          <cell r="I137">
            <v>11</v>
          </cell>
          <cell r="J137">
            <v>19</v>
          </cell>
          <cell r="K137">
            <v>23</v>
          </cell>
          <cell r="L137">
            <v>0</v>
          </cell>
          <cell r="M137">
            <v>6</v>
          </cell>
          <cell r="N137">
            <v>0</v>
          </cell>
          <cell r="P137">
            <v>21</v>
          </cell>
          <cell r="Q137">
            <v>2</v>
          </cell>
          <cell r="R137">
            <v>0</v>
          </cell>
          <cell r="T137">
            <v>82</v>
          </cell>
        </row>
        <row r="138">
          <cell r="G138" t="str">
            <v>105430-P.S.R. MIALQUI</v>
          </cell>
          <cell r="H138">
            <v>1</v>
          </cell>
          <cell r="I138">
            <v>2</v>
          </cell>
          <cell r="J138">
            <v>0</v>
          </cell>
          <cell r="L138">
            <v>3</v>
          </cell>
          <cell r="M138">
            <v>3</v>
          </cell>
          <cell r="N138">
            <v>0</v>
          </cell>
          <cell r="O138">
            <v>3</v>
          </cell>
          <cell r="P138">
            <v>2</v>
          </cell>
          <cell r="Q138">
            <v>0</v>
          </cell>
          <cell r="S138">
            <v>1</v>
          </cell>
          <cell r="T138">
            <v>15</v>
          </cell>
        </row>
        <row r="139">
          <cell r="G139" t="str">
            <v>105431-P.S.R. PEDREGAL</v>
          </cell>
          <cell r="H139">
            <v>3</v>
          </cell>
          <cell r="I139">
            <v>7</v>
          </cell>
          <cell r="J139">
            <v>16</v>
          </cell>
          <cell r="K139">
            <v>10</v>
          </cell>
          <cell r="L139">
            <v>9</v>
          </cell>
          <cell r="M139">
            <v>12</v>
          </cell>
          <cell r="N139">
            <v>5</v>
          </cell>
          <cell r="O139">
            <v>8</v>
          </cell>
          <cell r="P139">
            <v>18</v>
          </cell>
          <cell r="Q139">
            <v>0</v>
          </cell>
          <cell r="R139">
            <v>0</v>
          </cell>
          <cell r="S139">
            <v>29</v>
          </cell>
          <cell r="T139">
            <v>117</v>
          </cell>
        </row>
        <row r="140">
          <cell r="G140" t="str">
            <v>105432-P.S.R. RAPEL</v>
          </cell>
          <cell r="H140">
            <v>4</v>
          </cell>
          <cell r="I140">
            <v>18</v>
          </cell>
          <cell r="J140">
            <v>9</v>
          </cell>
          <cell r="K140">
            <v>15</v>
          </cell>
          <cell r="L140">
            <v>27</v>
          </cell>
          <cell r="M140">
            <v>9</v>
          </cell>
          <cell r="N140">
            <v>15</v>
          </cell>
          <cell r="O140">
            <v>19</v>
          </cell>
          <cell r="P140">
            <v>5</v>
          </cell>
          <cell r="Q140">
            <v>14</v>
          </cell>
          <cell r="R140">
            <v>3</v>
          </cell>
          <cell r="S140">
            <v>4</v>
          </cell>
          <cell r="T140">
            <v>142</v>
          </cell>
        </row>
        <row r="141">
          <cell r="G141" t="str">
            <v>105435-P.S.R. TULAHUEN</v>
          </cell>
          <cell r="I141">
            <v>2</v>
          </cell>
          <cell r="J141">
            <v>5</v>
          </cell>
          <cell r="K141">
            <v>3</v>
          </cell>
          <cell r="L141">
            <v>16</v>
          </cell>
          <cell r="M141">
            <v>10</v>
          </cell>
          <cell r="N141">
            <v>7</v>
          </cell>
          <cell r="O141">
            <v>2</v>
          </cell>
          <cell r="P141">
            <v>12</v>
          </cell>
          <cell r="Q141">
            <v>0</v>
          </cell>
          <cell r="R141">
            <v>4</v>
          </cell>
          <cell r="S141">
            <v>102</v>
          </cell>
          <cell r="T141">
            <v>163</v>
          </cell>
        </row>
        <row r="142">
          <cell r="G142" t="str">
            <v>105436-P.S.R. EL MAITEN</v>
          </cell>
          <cell r="H142">
            <v>4</v>
          </cell>
          <cell r="I142">
            <v>2</v>
          </cell>
          <cell r="J142">
            <v>4</v>
          </cell>
          <cell r="K142">
            <v>1</v>
          </cell>
          <cell r="L142">
            <v>6</v>
          </cell>
          <cell r="M142">
            <v>6</v>
          </cell>
          <cell r="N142">
            <v>13</v>
          </cell>
          <cell r="O142">
            <v>12</v>
          </cell>
          <cell r="P142">
            <v>5</v>
          </cell>
          <cell r="Q142">
            <v>0</v>
          </cell>
          <cell r="R142">
            <v>0</v>
          </cell>
          <cell r="S142">
            <v>10</v>
          </cell>
          <cell r="T142">
            <v>63</v>
          </cell>
        </row>
        <row r="143">
          <cell r="G143" t="str">
            <v>105489-P.S.R. RAMADAS DE TULAHUEN</v>
          </cell>
          <cell r="K143">
            <v>7</v>
          </cell>
          <cell r="L143">
            <v>1</v>
          </cell>
          <cell r="T143">
            <v>8</v>
          </cell>
        </row>
        <row r="144">
          <cell r="G144" t="str">
            <v>04304-PUNITAQUI</v>
          </cell>
          <cell r="H144">
            <v>15</v>
          </cell>
          <cell r="I144">
            <v>38</v>
          </cell>
          <cell r="J144">
            <v>52</v>
          </cell>
          <cell r="K144">
            <v>31</v>
          </cell>
          <cell r="L144">
            <v>55</v>
          </cell>
          <cell r="M144">
            <v>50</v>
          </cell>
          <cell r="N144">
            <v>43</v>
          </cell>
          <cell r="O144">
            <v>139</v>
          </cell>
          <cell r="P144">
            <v>62</v>
          </cell>
          <cell r="Q144">
            <v>26</v>
          </cell>
          <cell r="R144">
            <v>56</v>
          </cell>
          <cell r="S144">
            <v>91</v>
          </cell>
          <cell r="T144">
            <v>658</v>
          </cell>
        </row>
        <row r="145">
          <cell r="G145" t="str">
            <v>105308-CES. RURAL PUNITAQUI</v>
          </cell>
          <cell r="H145">
            <v>14</v>
          </cell>
          <cell r="I145">
            <v>12</v>
          </cell>
          <cell r="J145">
            <v>44</v>
          </cell>
          <cell r="K145">
            <v>28</v>
          </cell>
          <cell r="L145">
            <v>39</v>
          </cell>
          <cell r="M145">
            <v>47</v>
          </cell>
          <cell r="N145">
            <v>43</v>
          </cell>
          <cell r="O145">
            <v>138</v>
          </cell>
          <cell r="P145">
            <v>50</v>
          </cell>
          <cell r="Q145">
            <v>26</v>
          </cell>
          <cell r="R145">
            <v>56</v>
          </cell>
          <cell r="S145">
            <v>81</v>
          </cell>
          <cell r="T145">
            <v>578</v>
          </cell>
        </row>
        <row r="146">
          <cell r="G146" t="str">
            <v>105440-P.S.R. DIVISADERO</v>
          </cell>
          <cell r="H146">
            <v>1</v>
          </cell>
          <cell r="I146">
            <v>24</v>
          </cell>
          <cell r="J146">
            <v>7</v>
          </cell>
          <cell r="L146">
            <v>9</v>
          </cell>
          <cell r="M146">
            <v>1</v>
          </cell>
          <cell r="O146">
            <v>1</v>
          </cell>
          <cell r="P146">
            <v>9</v>
          </cell>
          <cell r="S146">
            <v>7</v>
          </cell>
          <cell r="T146">
            <v>59</v>
          </cell>
        </row>
        <row r="147">
          <cell r="G147" t="str">
            <v>105442-P.S.R. SAN PEDRO DE QUILES</v>
          </cell>
          <cell r="M147">
            <v>1</v>
          </cell>
          <cell r="T147">
            <v>1</v>
          </cell>
        </row>
        <row r="148">
          <cell r="G148" t="str">
            <v xml:space="preserve">105508-P.S.R. EL PARRAL DE QUILES  </v>
          </cell>
          <cell r="I148">
            <v>2</v>
          </cell>
          <cell r="J148">
            <v>1</v>
          </cell>
          <cell r="K148">
            <v>3</v>
          </cell>
          <cell r="L148">
            <v>7</v>
          </cell>
          <cell r="M148">
            <v>1</v>
          </cell>
          <cell r="P148">
            <v>3</v>
          </cell>
          <cell r="S148">
            <v>3</v>
          </cell>
          <cell r="T148">
            <v>20</v>
          </cell>
        </row>
        <row r="149">
          <cell r="G149" t="str">
            <v>04305-RIO HURTADO</v>
          </cell>
          <cell r="H149">
            <v>26</v>
          </cell>
          <cell r="I149">
            <v>12</v>
          </cell>
          <cell r="J149">
            <v>30</v>
          </cell>
          <cell r="K149">
            <v>33</v>
          </cell>
          <cell r="L149">
            <v>75</v>
          </cell>
          <cell r="M149">
            <v>25</v>
          </cell>
          <cell r="N149">
            <v>59</v>
          </cell>
          <cell r="O149">
            <v>40</v>
          </cell>
          <cell r="P149">
            <v>40</v>
          </cell>
          <cell r="Q149">
            <v>54</v>
          </cell>
          <cell r="R149">
            <v>58</v>
          </cell>
          <cell r="S149">
            <v>2</v>
          </cell>
          <cell r="T149">
            <v>454</v>
          </cell>
        </row>
        <row r="150">
          <cell r="G150" t="str">
            <v>105310-CES. RURAL PICHASCA</v>
          </cell>
          <cell r="H150">
            <v>3</v>
          </cell>
          <cell r="J150">
            <v>0</v>
          </cell>
          <cell r="K150">
            <v>9</v>
          </cell>
          <cell r="L150">
            <v>23</v>
          </cell>
          <cell r="M150">
            <v>11</v>
          </cell>
          <cell r="N150">
            <v>19</v>
          </cell>
          <cell r="O150">
            <v>23</v>
          </cell>
          <cell r="P150">
            <v>20</v>
          </cell>
          <cell r="Q150">
            <v>23</v>
          </cell>
          <cell r="R150">
            <v>12</v>
          </cell>
          <cell r="S150">
            <v>0</v>
          </cell>
          <cell r="T150">
            <v>143</v>
          </cell>
        </row>
        <row r="151">
          <cell r="G151" t="str">
            <v>105409-P.S.R. EL CHAÑAR</v>
          </cell>
          <cell r="H151">
            <v>5</v>
          </cell>
          <cell r="I151">
            <v>1</v>
          </cell>
          <cell r="K151">
            <v>1</v>
          </cell>
          <cell r="L151">
            <v>3</v>
          </cell>
          <cell r="M151">
            <v>1</v>
          </cell>
          <cell r="N151">
            <v>7</v>
          </cell>
          <cell r="O151">
            <v>1</v>
          </cell>
          <cell r="P151">
            <v>5</v>
          </cell>
          <cell r="Q151">
            <v>1</v>
          </cell>
          <cell r="R151">
            <v>2</v>
          </cell>
          <cell r="S151">
            <v>0</v>
          </cell>
          <cell r="T151">
            <v>27</v>
          </cell>
        </row>
        <row r="152">
          <cell r="G152" t="str">
            <v>105410-P.S.R. HURTADO</v>
          </cell>
          <cell r="H152">
            <v>9</v>
          </cell>
          <cell r="I152">
            <v>6</v>
          </cell>
          <cell r="J152">
            <v>5</v>
          </cell>
          <cell r="K152">
            <v>3</v>
          </cell>
          <cell r="L152">
            <v>14</v>
          </cell>
          <cell r="M152">
            <v>5</v>
          </cell>
          <cell r="N152">
            <v>5</v>
          </cell>
          <cell r="O152">
            <v>9</v>
          </cell>
          <cell r="P152">
            <v>0</v>
          </cell>
          <cell r="Q152">
            <v>1</v>
          </cell>
          <cell r="R152">
            <v>0</v>
          </cell>
          <cell r="T152">
            <v>57</v>
          </cell>
        </row>
        <row r="153">
          <cell r="G153" t="str">
            <v>105411-P.S.R. LAS BREAS</v>
          </cell>
          <cell r="H153">
            <v>4</v>
          </cell>
          <cell r="I153">
            <v>3</v>
          </cell>
          <cell r="J153">
            <v>5</v>
          </cell>
          <cell r="L153">
            <v>10</v>
          </cell>
          <cell r="M153">
            <v>2</v>
          </cell>
          <cell r="N153">
            <v>7</v>
          </cell>
          <cell r="P153">
            <v>0</v>
          </cell>
          <cell r="R153">
            <v>5</v>
          </cell>
          <cell r="S153">
            <v>0</v>
          </cell>
          <cell r="T153">
            <v>36</v>
          </cell>
        </row>
        <row r="154">
          <cell r="G154" t="str">
            <v>105413-P.S.R. SAMO ALTO</v>
          </cell>
          <cell r="J154">
            <v>18</v>
          </cell>
          <cell r="K154">
            <v>5</v>
          </cell>
          <cell r="L154">
            <v>5</v>
          </cell>
          <cell r="M154">
            <v>4</v>
          </cell>
          <cell r="N154">
            <v>9</v>
          </cell>
          <cell r="O154">
            <v>5</v>
          </cell>
          <cell r="P154">
            <v>4</v>
          </cell>
          <cell r="Q154">
            <v>17</v>
          </cell>
          <cell r="R154">
            <v>26</v>
          </cell>
          <cell r="S154">
            <v>0</v>
          </cell>
          <cell r="T154">
            <v>93</v>
          </cell>
        </row>
        <row r="155">
          <cell r="G155" t="str">
            <v>105414-P.S.R. SERON</v>
          </cell>
          <cell r="H155">
            <v>2</v>
          </cell>
          <cell r="I155">
            <v>2</v>
          </cell>
          <cell r="J155">
            <v>2</v>
          </cell>
          <cell r="K155">
            <v>15</v>
          </cell>
          <cell r="L155">
            <v>12</v>
          </cell>
          <cell r="N155">
            <v>4</v>
          </cell>
          <cell r="O155">
            <v>0</v>
          </cell>
          <cell r="P155">
            <v>10</v>
          </cell>
          <cell r="Q155">
            <v>9</v>
          </cell>
          <cell r="R155">
            <v>12</v>
          </cell>
          <cell r="T155">
            <v>68</v>
          </cell>
        </row>
        <row r="156">
          <cell r="G156" t="str">
            <v>105503-P.S.R. TABAQUEROS</v>
          </cell>
          <cell r="H156">
            <v>3</v>
          </cell>
          <cell r="L156">
            <v>8</v>
          </cell>
          <cell r="M156">
            <v>2</v>
          </cell>
          <cell r="N156">
            <v>8</v>
          </cell>
          <cell r="O156">
            <v>2</v>
          </cell>
          <cell r="P156">
            <v>1</v>
          </cell>
          <cell r="Q156">
            <v>3</v>
          </cell>
          <cell r="R156">
            <v>1</v>
          </cell>
          <cell r="S156">
            <v>2</v>
          </cell>
          <cell r="T156">
            <v>30</v>
          </cell>
        </row>
        <row r="157">
          <cell r="G157" t="str">
            <v>Total general</v>
          </cell>
          <cell r="H157">
            <v>1993</v>
          </cell>
          <cell r="I157">
            <v>2565</v>
          </cell>
          <cell r="J157">
            <v>3269</v>
          </cell>
          <cell r="K157">
            <v>2711</v>
          </cell>
          <cell r="L157">
            <v>3245</v>
          </cell>
          <cell r="M157">
            <v>3302</v>
          </cell>
          <cell r="N157">
            <v>3086</v>
          </cell>
          <cell r="O157">
            <v>3715</v>
          </cell>
          <cell r="P157">
            <v>3182</v>
          </cell>
          <cell r="Q157">
            <v>2615</v>
          </cell>
          <cell r="R157">
            <v>2227</v>
          </cell>
          <cell r="S157">
            <v>3719</v>
          </cell>
          <cell r="T157">
            <v>35629</v>
          </cell>
        </row>
      </sheetData>
      <sheetData sheetId="5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242</v>
          </cell>
          <cell r="I4">
            <v>204</v>
          </cell>
          <cell r="J4">
            <v>209</v>
          </cell>
          <cell r="K4">
            <v>186</v>
          </cell>
          <cell r="L4">
            <v>167</v>
          </cell>
          <cell r="M4">
            <v>140</v>
          </cell>
          <cell r="N4">
            <v>190</v>
          </cell>
          <cell r="O4">
            <v>189</v>
          </cell>
          <cell r="P4">
            <v>156</v>
          </cell>
          <cell r="Q4">
            <v>133</v>
          </cell>
          <cell r="R4">
            <v>91</v>
          </cell>
          <cell r="S4">
            <v>187</v>
          </cell>
          <cell r="T4">
            <v>2094</v>
          </cell>
        </row>
        <row r="5">
          <cell r="G5" t="str">
            <v>105300-CES. CARDENAL CARO</v>
          </cell>
          <cell r="H5">
            <v>42</v>
          </cell>
          <cell r="I5">
            <v>30</v>
          </cell>
          <cell r="J5">
            <v>34</v>
          </cell>
          <cell r="K5">
            <v>29</v>
          </cell>
          <cell r="L5">
            <v>24</v>
          </cell>
          <cell r="M5">
            <v>21</v>
          </cell>
          <cell r="N5">
            <v>40</v>
          </cell>
          <cell r="O5">
            <v>29</v>
          </cell>
          <cell r="P5">
            <v>22</v>
          </cell>
          <cell r="Q5">
            <v>19</v>
          </cell>
          <cell r="R5">
            <v>8</v>
          </cell>
          <cell r="S5">
            <v>35</v>
          </cell>
          <cell r="T5">
            <v>333</v>
          </cell>
        </row>
        <row r="6">
          <cell r="G6" t="str">
            <v>105301-CES. LAS COMPAÑIAS</v>
          </cell>
          <cell r="H6">
            <v>37</v>
          </cell>
          <cell r="I6">
            <v>29</v>
          </cell>
          <cell r="J6">
            <v>24</v>
          </cell>
          <cell r="K6">
            <v>19</v>
          </cell>
          <cell r="L6">
            <v>22</v>
          </cell>
          <cell r="M6">
            <v>14</v>
          </cell>
          <cell r="N6">
            <v>30</v>
          </cell>
          <cell r="O6">
            <v>23</v>
          </cell>
          <cell r="P6">
            <v>30</v>
          </cell>
          <cell r="Q6">
            <v>19</v>
          </cell>
          <cell r="R6">
            <v>9</v>
          </cell>
          <cell r="S6">
            <v>35</v>
          </cell>
          <cell r="T6">
            <v>291</v>
          </cell>
        </row>
        <row r="7">
          <cell r="G7" t="str">
            <v>105302-CES. PEDRO AGUIRRE C.</v>
          </cell>
          <cell r="H7">
            <v>39</v>
          </cell>
          <cell r="I7">
            <v>24</v>
          </cell>
          <cell r="J7">
            <v>23</v>
          </cell>
          <cell r="K7">
            <v>30</v>
          </cell>
          <cell r="L7">
            <v>32</v>
          </cell>
          <cell r="M7">
            <v>21</v>
          </cell>
          <cell r="N7">
            <v>27</v>
          </cell>
          <cell r="O7">
            <v>33</v>
          </cell>
          <cell r="P7">
            <v>22</v>
          </cell>
          <cell r="Q7">
            <v>19</v>
          </cell>
          <cell r="R7">
            <v>23</v>
          </cell>
          <cell r="S7">
            <v>23</v>
          </cell>
          <cell r="T7">
            <v>316</v>
          </cell>
        </row>
        <row r="8">
          <cell r="G8" t="str">
            <v>105313-CES. SCHAFFHAUSER</v>
          </cell>
          <cell r="H8">
            <v>50</v>
          </cell>
          <cell r="I8">
            <v>40</v>
          </cell>
          <cell r="J8">
            <v>48</v>
          </cell>
          <cell r="K8">
            <v>34</v>
          </cell>
          <cell r="L8">
            <v>43</v>
          </cell>
          <cell r="M8">
            <v>19</v>
          </cell>
          <cell r="N8">
            <v>26</v>
          </cell>
          <cell r="O8">
            <v>38</v>
          </cell>
          <cell r="P8">
            <v>27</v>
          </cell>
          <cell r="Q8">
            <v>31</v>
          </cell>
          <cell r="R8">
            <v>11</v>
          </cell>
          <cell r="S8">
            <v>32</v>
          </cell>
          <cell r="T8">
            <v>399</v>
          </cell>
        </row>
        <row r="9">
          <cell r="G9" t="str">
            <v>105319-CES. CARDENAL R.S.H.</v>
          </cell>
          <cell r="H9">
            <v>26</v>
          </cell>
          <cell r="I9">
            <v>36</v>
          </cell>
          <cell r="J9">
            <v>15</v>
          </cell>
          <cell r="K9">
            <v>18</v>
          </cell>
          <cell r="L9">
            <v>13</v>
          </cell>
          <cell r="M9">
            <v>29</v>
          </cell>
          <cell r="N9">
            <v>26</v>
          </cell>
          <cell r="O9">
            <v>24</v>
          </cell>
          <cell r="P9">
            <v>19</v>
          </cell>
          <cell r="Q9">
            <v>15</v>
          </cell>
          <cell r="R9">
            <v>18</v>
          </cell>
          <cell r="S9">
            <v>26</v>
          </cell>
          <cell r="T9">
            <v>265</v>
          </cell>
        </row>
        <row r="10">
          <cell r="G10" t="str">
            <v>105325-CESFAM JUAN PABLO II</v>
          </cell>
          <cell r="H10">
            <v>32</v>
          </cell>
          <cell r="I10">
            <v>32</v>
          </cell>
          <cell r="J10">
            <v>50</v>
          </cell>
          <cell r="K10">
            <v>42</v>
          </cell>
          <cell r="L10">
            <v>28</v>
          </cell>
          <cell r="M10">
            <v>26</v>
          </cell>
          <cell r="N10">
            <v>25</v>
          </cell>
          <cell r="O10">
            <v>28</v>
          </cell>
          <cell r="P10">
            <v>27</v>
          </cell>
          <cell r="Q10">
            <v>22</v>
          </cell>
          <cell r="R10">
            <v>14</v>
          </cell>
          <cell r="S10">
            <v>21</v>
          </cell>
          <cell r="T10">
            <v>347</v>
          </cell>
        </row>
        <row r="11">
          <cell r="G11" t="str">
            <v xml:space="preserve">105400-P.S.R. ALGARROBITO            </v>
          </cell>
          <cell r="H11">
            <v>5</v>
          </cell>
          <cell r="I11">
            <v>2</v>
          </cell>
          <cell r="J11">
            <v>1</v>
          </cell>
          <cell r="K11">
            <v>3</v>
          </cell>
          <cell r="M11">
            <v>1</v>
          </cell>
          <cell r="N11">
            <v>3</v>
          </cell>
          <cell r="O11">
            <v>3</v>
          </cell>
          <cell r="P11">
            <v>2</v>
          </cell>
          <cell r="S11">
            <v>7</v>
          </cell>
          <cell r="T11">
            <v>27</v>
          </cell>
        </row>
        <row r="12">
          <cell r="G12" t="str">
            <v>105401-P.S.R. LAS ROJAS</v>
          </cell>
          <cell r="H12">
            <v>1</v>
          </cell>
          <cell r="N12">
            <v>1</v>
          </cell>
          <cell r="O12">
            <v>3</v>
          </cell>
          <cell r="R12">
            <v>1</v>
          </cell>
          <cell r="S12">
            <v>1</v>
          </cell>
          <cell r="T12">
            <v>7</v>
          </cell>
        </row>
        <row r="13">
          <cell r="G13" t="str">
            <v>105402-P.S.R. EL ROMERO</v>
          </cell>
          <cell r="K13">
            <v>3</v>
          </cell>
          <cell r="N13">
            <v>1</v>
          </cell>
          <cell r="T13">
            <v>4</v>
          </cell>
        </row>
        <row r="14">
          <cell r="G14" t="str">
            <v>105499-P.S.R. LAMBERT</v>
          </cell>
          <cell r="H14">
            <v>2</v>
          </cell>
          <cell r="I14">
            <v>3</v>
          </cell>
          <cell r="J14">
            <v>2</v>
          </cell>
          <cell r="L14">
            <v>1</v>
          </cell>
          <cell r="N14">
            <v>3</v>
          </cell>
          <cell r="P14">
            <v>1</v>
          </cell>
          <cell r="Q14">
            <v>1</v>
          </cell>
          <cell r="R14">
            <v>1</v>
          </cell>
          <cell r="S14">
            <v>1</v>
          </cell>
          <cell r="T14">
            <v>15</v>
          </cell>
        </row>
        <row r="15">
          <cell r="G15" t="str">
            <v>105700-CECOF VILLA EL INDIO</v>
          </cell>
          <cell r="H15">
            <v>5</v>
          </cell>
          <cell r="I15">
            <v>4</v>
          </cell>
          <cell r="J15">
            <v>4</v>
          </cell>
          <cell r="K15">
            <v>2</v>
          </cell>
          <cell r="L15">
            <v>2</v>
          </cell>
          <cell r="M15">
            <v>4</v>
          </cell>
          <cell r="N15">
            <v>3</v>
          </cell>
          <cell r="O15">
            <v>2</v>
          </cell>
          <cell r="P15">
            <v>2</v>
          </cell>
          <cell r="Q15">
            <v>3</v>
          </cell>
          <cell r="R15">
            <v>1</v>
          </cell>
          <cell r="S15">
            <v>3</v>
          </cell>
          <cell r="T15">
            <v>35</v>
          </cell>
        </row>
        <row r="16">
          <cell r="G16" t="str">
            <v>105701-CECOF VILLA ALEMANIA</v>
          </cell>
          <cell r="H16">
            <v>1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2</v>
          </cell>
          <cell r="N16">
            <v>2</v>
          </cell>
          <cell r="O16">
            <v>2</v>
          </cell>
          <cell r="P16">
            <v>3</v>
          </cell>
          <cell r="Q16">
            <v>2</v>
          </cell>
          <cell r="R16">
            <v>2</v>
          </cell>
          <cell r="T16">
            <v>18</v>
          </cell>
        </row>
        <row r="17">
          <cell r="G17" t="str">
            <v>105702-CECOF VILLA LAMBERT</v>
          </cell>
          <cell r="H17">
            <v>2</v>
          </cell>
          <cell r="I17">
            <v>3</v>
          </cell>
          <cell r="J17">
            <v>7</v>
          </cell>
          <cell r="K17">
            <v>5</v>
          </cell>
          <cell r="L17">
            <v>1</v>
          </cell>
          <cell r="M17">
            <v>3</v>
          </cell>
          <cell r="N17">
            <v>3</v>
          </cell>
          <cell r="O17">
            <v>4</v>
          </cell>
          <cell r="P17">
            <v>1</v>
          </cell>
          <cell r="Q17">
            <v>2</v>
          </cell>
          <cell r="R17">
            <v>3</v>
          </cell>
          <cell r="S17">
            <v>3</v>
          </cell>
          <cell r="T17">
            <v>37</v>
          </cell>
        </row>
        <row r="18">
          <cell r="G18" t="str">
            <v>04102-COQUIMBO</v>
          </cell>
          <cell r="H18">
            <v>189</v>
          </cell>
          <cell r="I18">
            <v>179</v>
          </cell>
          <cell r="J18">
            <v>193</v>
          </cell>
          <cell r="K18">
            <v>181</v>
          </cell>
          <cell r="L18">
            <v>205</v>
          </cell>
          <cell r="M18">
            <v>164</v>
          </cell>
          <cell r="N18">
            <v>171</v>
          </cell>
          <cell r="O18">
            <v>194</v>
          </cell>
          <cell r="P18">
            <v>170</v>
          </cell>
          <cell r="Q18">
            <v>125</v>
          </cell>
          <cell r="R18">
            <v>106</v>
          </cell>
          <cell r="S18">
            <v>170</v>
          </cell>
          <cell r="T18">
            <v>2047</v>
          </cell>
        </row>
        <row r="19">
          <cell r="G19" t="str">
            <v>105303-CES. SAN JUAN</v>
          </cell>
          <cell r="H19">
            <v>30</v>
          </cell>
          <cell r="I19">
            <v>34</v>
          </cell>
          <cell r="J19">
            <v>37</v>
          </cell>
          <cell r="K19">
            <v>27</v>
          </cell>
          <cell r="L19">
            <v>44</v>
          </cell>
          <cell r="M19">
            <v>30</v>
          </cell>
          <cell r="N19">
            <v>32</v>
          </cell>
          <cell r="O19">
            <v>29</v>
          </cell>
          <cell r="P19">
            <v>31</v>
          </cell>
          <cell r="Q19">
            <v>22</v>
          </cell>
          <cell r="R19">
            <v>23</v>
          </cell>
          <cell r="S19">
            <v>41</v>
          </cell>
          <cell r="T19">
            <v>380</v>
          </cell>
        </row>
        <row r="20">
          <cell r="G20" t="str">
            <v>105304-CES. SANTA CECILIA</v>
          </cell>
          <cell r="H20">
            <v>42</v>
          </cell>
          <cell r="I20">
            <v>32</v>
          </cell>
          <cell r="J20">
            <v>29</v>
          </cell>
          <cell r="K20">
            <v>37</v>
          </cell>
          <cell r="L20">
            <v>37</v>
          </cell>
          <cell r="M20">
            <v>25</v>
          </cell>
          <cell r="N20">
            <v>21</v>
          </cell>
          <cell r="O20">
            <v>37</v>
          </cell>
          <cell r="P20">
            <v>28</v>
          </cell>
          <cell r="Q20">
            <v>19</v>
          </cell>
          <cell r="R20">
            <v>18</v>
          </cell>
          <cell r="S20">
            <v>26</v>
          </cell>
          <cell r="T20">
            <v>351</v>
          </cell>
        </row>
        <row r="21">
          <cell r="G21" t="str">
            <v>105305-CES. TIERRAS BLANCAS</v>
          </cell>
          <cell r="H21">
            <v>38</v>
          </cell>
          <cell r="I21">
            <v>56</v>
          </cell>
          <cell r="J21">
            <v>63</v>
          </cell>
          <cell r="K21">
            <v>43</v>
          </cell>
          <cell r="L21">
            <v>52</v>
          </cell>
          <cell r="M21">
            <v>50</v>
          </cell>
          <cell r="N21">
            <v>50</v>
          </cell>
          <cell r="O21">
            <v>55</v>
          </cell>
          <cell r="P21">
            <v>45</v>
          </cell>
          <cell r="Q21">
            <v>35</v>
          </cell>
          <cell r="R21">
            <v>13</v>
          </cell>
          <cell r="S21">
            <v>33</v>
          </cell>
          <cell r="T21">
            <v>533</v>
          </cell>
        </row>
        <row r="22">
          <cell r="G22" t="str">
            <v>105321-CES. RURAL  TONGOY</v>
          </cell>
          <cell r="H22">
            <v>12</v>
          </cell>
          <cell r="I22">
            <v>5</v>
          </cell>
          <cell r="J22">
            <v>4</v>
          </cell>
          <cell r="K22">
            <v>1</v>
          </cell>
          <cell r="L22">
            <v>6</v>
          </cell>
          <cell r="M22">
            <v>6</v>
          </cell>
          <cell r="N22">
            <v>7</v>
          </cell>
          <cell r="O22">
            <v>5</v>
          </cell>
          <cell r="P22">
            <v>7</v>
          </cell>
          <cell r="Q22">
            <v>4</v>
          </cell>
          <cell r="R22">
            <v>8</v>
          </cell>
          <cell r="S22">
            <v>5</v>
          </cell>
          <cell r="T22">
            <v>70</v>
          </cell>
        </row>
        <row r="23">
          <cell r="G23" t="str">
            <v>105323-CES. DR. SERGIO AGUILAR</v>
          </cell>
          <cell r="H23">
            <v>48</v>
          </cell>
          <cell r="I23">
            <v>36</v>
          </cell>
          <cell r="J23">
            <v>50</v>
          </cell>
          <cell r="K23">
            <v>58</v>
          </cell>
          <cell r="L23">
            <v>51</v>
          </cell>
          <cell r="M23">
            <v>42</v>
          </cell>
          <cell r="N23">
            <v>49</v>
          </cell>
          <cell r="O23">
            <v>57</v>
          </cell>
          <cell r="P23">
            <v>50</v>
          </cell>
          <cell r="Q23">
            <v>36</v>
          </cell>
          <cell r="R23">
            <v>38</v>
          </cell>
          <cell r="S23">
            <v>54</v>
          </cell>
          <cell r="T23">
            <v>569</v>
          </cell>
        </row>
        <row r="24">
          <cell r="G24" t="str">
            <v xml:space="preserve">105404-P.S.R. EL TANGUE                         </v>
          </cell>
          <cell r="H24">
            <v>4</v>
          </cell>
          <cell r="O24">
            <v>1</v>
          </cell>
          <cell r="Q24">
            <v>1</v>
          </cell>
          <cell r="R24">
            <v>1</v>
          </cell>
          <cell r="S24">
            <v>1</v>
          </cell>
          <cell r="T24">
            <v>8</v>
          </cell>
        </row>
        <row r="25">
          <cell r="G25" t="str">
            <v>105405-P.S.R. GUANAQUEROS</v>
          </cell>
          <cell r="H25">
            <v>2</v>
          </cell>
          <cell r="I25">
            <v>2</v>
          </cell>
          <cell r="J25">
            <v>1</v>
          </cell>
          <cell r="L25">
            <v>2</v>
          </cell>
          <cell r="M25">
            <v>1</v>
          </cell>
          <cell r="N25">
            <v>2</v>
          </cell>
          <cell r="O25">
            <v>2</v>
          </cell>
          <cell r="S25">
            <v>1</v>
          </cell>
          <cell r="T25">
            <v>13</v>
          </cell>
        </row>
        <row r="26">
          <cell r="G26" t="str">
            <v>105406-P.S.R. PAN DE AZUCAR</v>
          </cell>
          <cell r="H26">
            <v>9</v>
          </cell>
          <cell r="I26">
            <v>11</v>
          </cell>
          <cell r="J26">
            <v>6</v>
          </cell>
          <cell r="K26">
            <v>10</v>
          </cell>
          <cell r="L26">
            <v>7</v>
          </cell>
          <cell r="M26">
            <v>3</v>
          </cell>
          <cell r="N26">
            <v>4</v>
          </cell>
          <cell r="O26">
            <v>5</v>
          </cell>
          <cell r="P26">
            <v>3</v>
          </cell>
          <cell r="Q26">
            <v>5</v>
          </cell>
          <cell r="R26">
            <v>1</v>
          </cell>
          <cell r="S26">
            <v>7</v>
          </cell>
          <cell r="T26">
            <v>71</v>
          </cell>
        </row>
        <row r="27">
          <cell r="G27" t="str">
            <v>105407-P.S.R. TAMBILLOS</v>
          </cell>
          <cell r="I27">
            <v>2</v>
          </cell>
          <cell r="P27">
            <v>1</v>
          </cell>
          <cell r="T27">
            <v>3</v>
          </cell>
        </row>
        <row r="28">
          <cell r="G28" t="str">
            <v>105705-CECOF EL ALBA</v>
          </cell>
          <cell r="H28">
            <v>4</v>
          </cell>
          <cell r="I28">
            <v>1</v>
          </cell>
          <cell r="J28">
            <v>3</v>
          </cell>
          <cell r="K28">
            <v>5</v>
          </cell>
          <cell r="L28">
            <v>6</v>
          </cell>
          <cell r="M28">
            <v>7</v>
          </cell>
          <cell r="N28">
            <v>6</v>
          </cell>
          <cell r="O28">
            <v>3</v>
          </cell>
          <cell r="P28">
            <v>5</v>
          </cell>
          <cell r="Q28">
            <v>3</v>
          </cell>
          <cell r="R28">
            <v>4</v>
          </cell>
          <cell r="S28">
            <v>2</v>
          </cell>
          <cell r="T28">
            <v>49</v>
          </cell>
        </row>
        <row r="29">
          <cell r="G29" t="str">
            <v>04103-ANDACOLLO</v>
          </cell>
          <cell r="H29">
            <v>16</v>
          </cell>
          <cell r="I29">
            <v>13</v>
          </cell>
          <cell r="J29">
            <v>10</v>
          </cell>
          <cell r="K29">
            <v>9</v>
          </cell>
          <cell r="L29">
            <v>7</v>
          </cell>
          <cell r="M29">
            <v>7</v>
          </cell>
          <cell r="N29">
            <v>7</v>
          </cell>
          <cell r="O29">
            <v>8</v>
          </cell>
          <cell r="P29">
            <v>3</v>
          </cell>
          <cell r="Q29">
            <v>9</v>
          </cell>
          <cell r="R29">
            <v>4</v>
          </cell>
          <cell r="S29">
            <v>10</v>
          </cell>
          <cell r="T29">
            <v>103</v>
          </cell>
        </row>
        <row r="30">
          <cell r="G30" t="str">
            <v>105106-HOSPITAL ANDACOLLO</v>
          </cell>
          <cell r="H30">
            <v>16</v>
          </cell>
          <cell r="I30">
            <v>13</v>
          </cell>
          <cell r="J30">
            <v>10</v>
          </cell>
          <cell r="K30">
            <v>9</v>
          </cell>
          <cell r="L30">
            <v>7</v>
          </cell>
          <cell r="M30">
            <v>7</v>
          </cell>
          <cell r="N30">
            <v>7</v>
          </cell>
          <cell r="O30">
            <v>8</v>
          </cell>
          <cell r="P30">
            <v>3</v>
          </cell>
          <cell r="Q30">
            <v>9</v>
          </cell>
          <cell r="R30">
            <v>4</v>
          </cell>
          <cell r="S30">
            <v>10</v>
          </cell>
          <cell r="T30">
            <v>103</v>
          </cell>
        </row>
        <row r="31">
          <cell r="G31" t="str">
            <v>04104-LA HIGUERA</v>
          </cell>
          <cell r="H31">
            <v>5</v>
          </cell>
          <cell r="J31">
            <v>5</v>
          </cell>
          <cell r="L31">
            <v>3</v>
          </cell>
          <cell r="M31">
            <v>7</v>
          </cell>
          <cell r="N31">
            <v>1</v>
          </cell>
          <cell r="O31">
            <v>2</v>
          </cell>
          <cell r="P31">
            <v>1</v>
          </cell>
          <cell r="R31">
            <v>2</v>
          </cell>
          <cell r="S31">
            <v>2</v>
          </cell>
          <cell r="T31">
            <v>28</v>
          </cell>
        </row>
        <row r="32">
          <cell r="G32" t="str">
            <v>105314-CES. LA HIGUERA</v>
          </cell>
          <cell r="H32">
            <v>3</v>
          </cell>
          <cell r="J32">
            <v>1</v>
          </cell>
          <cell r="M32">
            <v>1</v>
          </cell>
          <cell r="O32">
            <v>2</v>
          </cell>
          <cell r="P32">
            <v>1</v>
          </cell>
          <cell r="S32">
            <v>2</v>
          </cell>
          <cell r="T32">
            <v>10</v>
          </cell>
        </row>
        <row r="33">
          <cell r="G33" t="str">
            <v xml:space="preserve">105500-P.S.R. CALETA HORNOS        </v>
          </cell>
          <cell r="J33">
            <v>2</v>
          </cell>
          <cell r="L33">
            <v>1</v>
          </cell>
          <cell r="M33">
            <v>4</v>
          </cell>
          <cell r="N33">
            <v>1</v>
          </cell>
          <cell r="T33">
            <v>8</v>
          </cell>
        </row>
        <row r="34">
          <cell r="G34" t="str">
            <v>105505-P.S.R. LOS CHOROS</v>
          </cell>
          <cell r="H34">
            <v>1</v>
          </cell>
          <cell r="J34">
            <v>1</v>
          </cell>
          <cell r="L34">
            <v>2</v>
          </cell>
          <cell r="M34">
            <v>2</v>
          </cell>
          <cell r="R34">
            <v>2</v>
          </cell>
          <cell r="T34">
            <v>8</v>
          </cell>
        </row>
        <row r="35">
          <cell r="G35" t="str">
            <v>105506-P.S.R. EL TRAPICHE</v>
          </cell>
          <cell r="H35">
            <v>1</v>
          </cell>
          <cell r="J35">
            <v>1</v>
          </cell>
          <cell r="T35">
            <v>2</v>
          </cell>
        </row>
        <row r="36">
          <cell r="G36" t="str">
            <v>04105-PAIHUANO</v>
          </cell>
          <cell r="H36">
            <v>2</v>
          </cell>
          <cell r="I36">
            <v>6</v>
          </cell>
          <cell r="J36">
            <v>6</v>
          </cell>
          <cell r="K36">
            <v>3</v>
          </cell>
          <cell r="L36">
            <v>3</v>
          </cell>
          <cell r="M36">
            <v>3</v>
          </cell>
          <cell r="N36">
            <v>3</v>
          </cell>
          <cell r="O36">
            <v>4</v>
          </cell>
          <cell r="P36">
            <v>3</v>
          </cell>
          <cell r="Q36">
            <v>2</v>
          </cell>
          <cell r="R36">
            <v>5</v>
          </cell>
          <cell r="S36">
            <v>7</v>
          </cell>
          <cell r="T36">
            <v>47</v>
          </cell>
        </row>
        <row r="37">
          <cell r="G37" t="str">
            <v>105306-CES. PAIHUANO</v>
          </cell>
          <cell r="H37">
            <v>1</v>
          </cell>
          <cell r="I37">
            <v>4</v>
          </cell>
          <cell r="J37">
            <v>3</v>
          </cell>
          <cell r="K37">
            <v>1</v>
          </cell>
          <cell r="L37">
            <v>1</v>
          </cell>
          <cell r="M37">
            <v>1</v>
          </cell>
          <cell r="N37">
            <v>1</v>
          </cell>
          <cell r="O37">
            <v>3</v>
          </cell>
          <cell r="P37">
            <v>1</v>
          </cell>
          <cell r="Q37">
            <v>1</v>
          </cell>
          <cell r="R37">
            <v>3</v>
          </cell>
          <cell r="S37">
            <v>6</v>
          </cell>
          <cell r="T37">
            <v>26</v>
          </cell>
        </row>
        <row r="38">
          <cell r="G38" t="str">
            <v>105475-P.S.R. HORCON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1</v>
          </cell>
          <cell r="N38">
            <v>1</v>
          </cell>
          <cell r="P38">
            <v>1</v>
          </cell>
          <cell r="Q38">
            <v>1</v>
          </cell>
          <cell r="T38">
            <v>8</v>
          </cell>
        </row>
        <row r="39">
          <cell r="G39" t="str">
            <v>105476-P.S.R. MONTE GRANDE</v>
          </cell>
          <cell r="I39">
            <v>1</v>
          </cell>
          <cell r="J39">
            <v>1</v>
          </cell>
          <cell r="L39">
            <v>1</v>
          </cell>
          <cell r="M39">
            <v>1</v>
          </cell>
          <cell r="N39">
            <v>1</v>
          </cell>
          <cell r="R39">
            <v>1</v>
          </cell>
          <cell r="T39">
            <v>6</v>
          </cell>
        </row>
        <row r="40">
          <cell r="G40" t="str">
            <v>105477-P.S.R. PISCO ELQUI</v>
          </cell>
          <cell r="H40">
            <v>1</v>
          </cell>
          <cell r="J40">
            <v>1</v>
          </cell>
          <cell r="K40">
            <v>1</v>
          </cell>
          <cell r="O40">
            <v>1</v>
          </cell>
          <cell r="P40">
            <v>1</v>
          </cell>
          <cell r="R40">
            <v>1</v>
          </cell>
          <cell r="S40">
            <v>1</v>
          </cell>
          <cell r="T40">
            <v>7</v>
          </cell>
        </row>
        <row r="41">
          <cell r="G41" t="str">
            <v>04106-VICUÑA</v>
          </cell>
          <cell r="H41">
            <v>23</v>
          </cell>
          <cell r="I41">
            <v>18</v>
          </cell>
          <cell r="J41">
            <v>21</v>
          </cell>
          <cell r="K41">
            <v>25</v>
          </cell>
          <cell r="L41">
            <v>12</v>
          </cell>
          <cell r="M41">
            <v>18</v>
          </cell>
          <cell r="N41">
            <v>18</v>
          </cell>
          <cell r="O41">
            <v>25</v>
          </cell>
          <cell r="P41">
            <v>12</v>
          </cell>
          <cell r="Q41">
            <v>21</v>
          </cell>
          <cell r="R41">
            <v>22</v>
          </cell>
          <cell r="S41">
            <v>13</v>
          </cell>
          <cell r="T41">
            <v>228</v>
          </cell>
        </row>
        <row r="42">
          <cell r="G42" t="str">
            <v>105107-HOSPITAL VICUÑA</v>
          </cell>
          <cell r="H42">
            <v>15</v>
          </cell>
          <cell r="I42">
            <v>9</v>
          </cell>
          <cell r="J42">
            <v>13</v>
          </cell>
          <cell r="K42">
            <v>19</v>
          </cell>
          <cell r="L42">
            <v>2</v>
          </cell>
          <cell r="M42">
            <v>10</v>
          </cell>
          <cell r="N42">
            <v>6</v>
          </cell>
          <cell r="O42">
            <v>13</v>
          </cell>
          <cell r="P42">
            <v>6</v>
          </cell>
          <cell r="Q42">
            <v>12</v>
          </cell>
          <cell r="R42">
            <v>14</v>
          </cell>
          <cell r="S42">
            <v>9</v>
          </cell>
          <cell r="T42">
            <v>128</v>
          </cell>
        </row>
        <row r="43">
          <cell r="G43" t="str">
            <v>105467-P.S.R. DIAGUITAS</v>
          </cell>
          <cell r="H43">
            <v>1</v>
          </cell>
          <cell r="I43">
            <v>2</v>
          </cell>
          <cell r="J43">
            <v>2</v>
          </cell>
          <cell r="L43">
            <v>1</v>
          </cell>
          <cell r="N43">
            <v>2</v>
          </cell>
          <cell r="O43">
            <v>1</v>
          </cell>
          <cell r="P43">
            <v>1</v>
          </cell>
          <cell r="T43">
            <v>10</v>
          </cell>
        </row>
        <row r="44">
          <cell r="G44" t="str">
            <v>105468-P.S.R. EL MOLLE</v>
          </cell>
          <cell r="L44">
            <v>1</v>
          </cell>
          <cell r="O44">
            <v>1</v>
          </cell>
          <cell r="R44">
            <v>1</v>
          </cell>
          <cell r="T44">
            <v>3</v>
          </cell>
        </row>
        <row r="45">
          <cell r="G45" t="str">
            <v>105469-P.S.R. EL TAMBO</v>
          </cell>
          <cell r="H45">
            <v>2</v>
          </cell>
          <cell r="K45">
            <v>1</v>
          </cell>
          <cell r="M45">
            <v>1</v>
          </cell>
          <cell r="N45">
            <v>2</v>
          </cell>
          <cell r="O45">
            <v>3</v>
          </cell>
          <cell r="Q45">
            <v>1</v>
          </cell>
          <cell r="R45">
            <v>1</v>
          </cell>
          <cell r="T45">
            <v>11</v>
          </cell>
        </row>
        <row r="46">
          <cell r="G46" t="str">
            <v>105471-P.S.R. PERALILLO</v>
          </cell>
          <cell r="I46">
            <v>4</v>
          </cell>
          <cell r="J46">
            <v>1</v>
          </cell>
          <cell r="L46">
            <v>1</v>
          </cell>
          <cell r="N46">
            <v>3</v>
          </cell>
          <cell r="O46">
            <v>1</v>
          </cell>
          <cell r="Q46">
            <v>2</v>
          </cell>
          <cell r="S46">
            <v>1</v>
          </cell>
          <cell r="T46">
            <v>13</v>
          </cell>
        </row>
        <row r="47">
          <cell r="G47" t="str">
            <v>105472-P.S.R. RIVADAVIA</v>
          </cell>
          <cell r="H47">
            <v>1</v>
          </cell>
          <cell r="I47">
            <v>1</v>
          </cell>
          <cell r="M47">
            <v>3</v>
          </cell>
          <cell r="O47">
            <v>2</v>
          </cell>
          <cell r="P47">
            <v>3</v>
          </cell>
          <cell r="R47">
            <v>1</v>
          </cell>
          <cell r="T47">
            <v>11</v>
          </cell>
        </row>
        <row r="48">
          <cell r="G48" t="str">
            <v>105473-P.S.R. TALCUNA</v>
          </cell>
          <cell r="H48">
            <v>1</v>
          </cell>
          <cell r="J48">
            <v>1</v>
          </cell>
          <cell r="M48">
            <v>2</v>
          </cell>
          <cell r="N48">
            <v>1</v>
          </cell>
          <cell r="O48">
            <v>2</v>
          </cell>
          <cell r="Q48">
            <v>3</v>
          </cell>
          <cell r="R48">
            <v>2</v>
          </cell>
          <cell r="T48">
            <v>12</v>
          </cell>
        </row>
        <row r="49">
          <cell r="G49" t="str">
            <v>105502-P.S.R. CALINGASTA</v>
          </cell>
          <cell r="H49">
            <v>3</v>
          </cell>
          <cell r="I49">
            <v>2</v>
          </cell>
          <cell r="J49">
            <v>4</v>
          </cell>
          <cell r="K49">
            <v>5</v>
          </cell>
          <cell r="L49">
            <v>7</v>
          </cell>
          <cell r="M49">
            <v>2</v>
          </cell>
          <cell r="N49">
            <v>3</v>
          </cell>
          <cell r="O49">
            <v>2</v>
          </cell>
          <cell r="P49">
            <v>2</v>
          </cell>
          <cell r="Q49">
            <v>3</v>
          </cell>
          <cell r="R49">
            <v>3</v>
          </cell>
          <cell r="S49">
            <v>3</v>
          </cell>
          <cell r="T49">
            <v>39</v>
          </cell>
        </row>
        <row r="50">
          <cell r="G50" t="str">
            <v>105509-P.S.R. GUALLIGUAICA</v>
          </cell>
          <cell r="N50">
            <v>1</v>
          </cell>
          <cell r="T50">
            <v>1</v>
          </cell>
        </row>
        <row r="51">
          <cell r="G51" t="str">
            <v>04201-ILLAPEL</v>
          </cell>
          <cell r="H51">
            <v>31</v>
          </cell>
          <cell r="I51">
            <v>17</v>
          </cell>
          <cell r="J51">
            <v>27</v>
          </cell>
          <cell r="K51">
            <v>12</v>
          </cell>
          <cell r="L51">
            <v>29</v>
          </cell>
          <cell r="M51">
            <v>19</v>
          </cell>
          <cell r="N51">
            <v>9</v>
          </cell>
          <cell r="O51">
            <v>19</v>
          </cell>
          <cell r="P51">
            <v>16</v>
          </cell>
          <cell r="Q51">
            <v>20</v>
          </cell>
          <cell r="R51">
            <v>32</v>
          </cell>
          <cell r="S51">
            <v>21</v>
          </cell>
          <cell r="T51">
            <v>252</v>
          </cell>
        </row>
        <row r="52">
          <cell r="G52" t="str">
            <v>105103-HOSPITAL ILLAPEL</v>
          </cell>
          <cell r="H52">
            <v>23</v>
          </cell>
          <cell r="I52">
            <v>13</v>
          </cell>
          <cell r="J52">
            <v>14</v>
          </cell>
          <cell r="K52">
            <v>9</v>
          </cell>
          <cell r="L52">
            <v>18</v>
          </cell>
          <cell r="M52">
            <v>12</v>
          </cell>
          <cell r="N52">
            <v>7</v>
          </cell>
          <cell r="O52">
            <v>13</v>
          </cell>
          <cell r="P52">
            <v>11</v>
          </cell>
          <cell r="Q52">
            <v>16</v>
          </cell>
          <cell r="R52">
            <v>5</v>
          </cell>
          <cell r="S52">
            <v>10</v>
          </cell>
          <cell r="T52">
            <v>151</v>
          </cell>
        </row>
        <row r="53">
          <cell r="G53" t="str">
            <v>105326-CESFAM SAN RAFAEL</v>
          </cell>
          <cell r="H53">
            <v>4</v>
          </cell>
          <cell r="I53">
            <v>2</v>
          </cell>
          <cell r="J53">
            <v>10</v>
          </cell>
          <cell r="K53">
            <v>1</v>
          </cell>
          <cell r="L53">
            <v>5</v>
          </cell>
          <cell r="M53">
            <v>4</v>
          </cell>
          <cell r="O53">
            <v>4</v>
          </cell>
          <cell r="P53">
            <v>4</v>
          </cell>
          <cell r="R53">
            <v>16</v>
          </cell>
          <cell r="S53">
            <v>4</v>
          </cell>
          <cell r="T53">
            <v>54</v>
          </cell>
        </row>
        <row r="54">
          <cell r="G54" t="str">
            <v xml:space="preserve">105443-P.S.R. CARCAMO                   </v>
          </cell>
          <cell r="J54">
            <v>1</v>
          </cell>
          <cell r="L54">
            <v>1</v>
          </cell>
          <cell r="S54">
            <v>1</v>
          </cell>
          <cell r="T54">
            <v>3</v>
          </cell>
        </row>
        <row r="55">
          <cell r="G55" t="str">
            <v>105444-P.S.R. HUINTIL</v>
          </cell>
          <cell r="M55">
            <v>1</v>
          </cell>
          <cell r="T55">
            <v>1</v>
          </cell>
        </row>
        <row r="56">
          <cell r="G56" t="str">
            <v>105445-P.S.R. LIMAHUIDA</v>
          </cell>
          <cell r="J56">
            <v>1</v>
          </cell>
          <cell r="O56">
            <v>1</v>
          </cell>
          <cell r="Q56">
            <v>1</v>
          </cell>
          <cell r="R56">
            <v>3</v>
          </cell>
          <cell r="S56">
            <v>2</v>
          </cell>
          <cell r="T56">
            <v>8</v>
          </cell>
        </row>
        <row r="57">
          <cell r="G57" t="str">
            <v>105447-P.S.R. PERALILLO</v>
          </cell>
          <cell r="L57">
            <v>1</v>
          </cell>
          <cell r="M57">
            <v>1</v>
          </cell>
          <cell r="N57">
            <v>1</v>
          </cell>
          <cell r="R57">
            <v>1</v>
          </cell>
          <cell r="S57">
            <v>2</v>
          </cell>
          <cell r="T57">
            <v>6</v>
          </cell>
        </row>
        <row r="58">
          <cell r="G58" t="str">
            <v>105448-P.S.R. SANTA VIRGINIA</v>
          </cell>
          <cell r="K58">
            <v>1</v>
          </cell>
          <cell r="T58">
            <v>1</v>
          </cell>
        </row>
        <row r="59">
          <cell r="G59" t="str">
            <v>105485-P.S.R. PLAN DE HORNOS</v>
          </cell>
          <cell r="H59">
            <v>2</v>
          </cell>
          <cell r="I59">
            <v>2</v>
          </cell>
          <cell r="K59">
            <v>1</v>
          </cell>
          <cell r="L59">
            <v>2</v>
          </cell>
          <cell r="R59">
            <v>1</v>
          </cell>
          <cell r="T59">
            <v>8</v>
          </cell>
        </row>
        <row r="60">
          <cell r="G60" t="str">
            <v>105486-P.S.R. TUNGA SUR</v>
          </cell>
          <cell r="H60">
            <v>1</v>
          </cell>
          <cell r="T60">
            <v>1</v>
          </cell>
        </row>
        <row r="61">
          <cell r="G61" t="str">
            <v>105487-P.S.R. CAÑAS UNO</v>
          </cell>
          <cell r="H61">
            <v>1</v>
          </cell>
          <cell r="J61">
            <v>1</v>
          </cell>
          <cell r="L61">
            <v>1</v>
          </cell>
          <cell r="N61">
            <v>1</v>
          </cell>
          <cell r="O61">
            <v>1</v>
          </cell>
          <cell r="P61">
            <v>1</v>
          </cell>
          <cell r="Q61">
            <v>2</v>
          </cell>
          <cell r="R61">
            <v>4</v>
          </cell>
          <cell r="S61">
            <v>2</v>
          </cell>
          <cell r="T61">
            <v>14</v>
          </cell>
        </row>
        <row r="62">
          <cell r="G62" t="str">
            <v>105496-P.S.R. PINTACURA SUR</v>
          </cell>
          <cell r="L62">
            <v>1</v>
          </cell>
          <cell r="R62">
            <v>2</v>
          </cell>
          <cell r="T62">
            <v>3</v>
          </cell>
        </row>
        <row r="63">
          <cell r="G63" t="str">
            <v>105504-P.S.R. SOCAVON</v>
          </cell>
          <cell r="M63">
            <v>1</v>
          </cell>
          <cell r="Q63">
            <v>1</v>
          </cell>
          <cell r="T63">
            <v>2</v>
          </cell>
        </row>
        <row r="64">
          <cell r="G64" t="str">
            <v>04202-CANELA</v>
          </cell>
          <cell r="H64">
            <v>7</v>
          </cell>
          <cell r="I64">
            <v>6</v>
          </cell>
          <cell r="J64">
            <v>2</v>
          </cell>
          <cell r="K64">
            <v>7</v>
          </cell>
          <cell r="L64">
            <v>5</v>
          </cell>
          <cell r="M64">
            <v>3</v>
          </cell>
          <cell r="N64">
            <v>4</v>
          </cell>
          <cell r="O64">
            <v>6</v>
          </cell>
          <cell r="P64">
            <v>3</v>
          </cell>
          <cell r="Q64">
            <v>5</v>
          </cell>
          <cell r="R64">
            <v>8</v>
          </cell>
          <cell r="S64">
            <v>4</v>
          </cell>
          <cell r="T64">
            <v>60</v>
          </cell>
        </row>
        <row r="65">
          <cell r="G65" t="str">
            <v>105309-CES. RURAL CANELA</v>
          </cell>
          <cell r="H65">
            <v>5</v>
          </cell>
          <cell r="I65">
            <v>5</v>
          </cell>
          <cell r="J65">
            <v>2</v>
          </cell>
          <cell r="K65">
            <v>6</v>
          </cell>
          <cell r="L65">
            <v>5</v>
          </cell>
          <cell r="M65">
            <v>1</v>
          </cell>
          <cell r="N65">
            <v>4</v>
          </cell>
          <cell r="O65">
            <v>5</v>
          </cell>
          <cell r="P65">
            <v>2</v>
          </cell>
          <cell r="Q65">
            <v>5</v>
          </cell>
          <cell r="R65">
            <v>6</v>
          </cell>
          <cell r="S65">
            <v>3</v>
          </cell>
          <cell r="T65">
            <v>49</v>
          </cell>
        </row>
        <row r="66">
          <cell r="G66" t="str">
            <v xml:space="preserve">105450-P.S.R. MINCHA NORTE            </v>
          </cell>
          <cell r="H66">
            <v>1</v>
          </cell>
          <cell r="P66">
            <v>1</v>
          </cell>
          <cell r="T66">
            <v>2</v>
          </cell>
        </row>
        <row r="67">
          <cell r="G67" t="str">
            <v>105483-P.S.R. LOS RULOS</v>
          </cell>
          <cell r="H67">
            <v>1</v>
          </cell>
          <cell r="K67">
            <v>1</v>
          </cell>
          <cell r="T67">
            <v>2</v>
          </cell>
        </row>
        <row r="68">
          <cell r="G68" t="str">
            <v>105484-P.S.R. HUENTELAUQUEN</v>
          </cell>
          <cell r="I68">
            <v>1</v>
          </cell>
          <cell r="M68">
            <v>1</v>
          </cell>
          <cell r="O68">
            <v>1</v>
          </cell>
          <cell r="R68">
            <v>2</v>
          </cell>
          <cell r="T68">
            <v>5</v>
          </cell>
        </row>
        <row r="69">
          <cell r="G69" t="str">
            <v>105488-P.S.R. ESPIRITU SANTO</v>
          </cell>
          <cell r="M69">
            <v>1</v>
          </cell>
          <cell r="S69">
            <v>1</v>
          </cell>
          <cell r="T69">
            <v>2</v>
          </cell>
        </row>
        <row r="70">
          <cell r="G70" t="str">
            <v>04203-LOS VILOS</v>
          </cell>
          <cell r="H70">
            <v>11</v>
          </cell>
          <cell r="I70">
            <v>23</v>
          </cell>
          <cell r="J70">
            <v>11</v>
          </cell>
          <cell r="K70">
            <v>16</v>
          </cell>
          <cell r="L70">
            <v>21</v>
          </cell>
          <cell r="M70">
            <v>16</v>
          </cell>
          <cell r="N70">
            <v>20</v>
          </cell>
          <cell r="O70">
            <v>17</v>
          </cell>
          <cell r="P70">
            <v>16</v>
          </cell>
          <cell r="Q70">
            <v>24</v>
          </cell>
          <cell r="R70">
            <v>18</v>
          </cell>
          <cell r="S70">
            <v>13</v>
          </cell>
          <cell r="T70">
            <v>206</v>
          </cell>
        </row>
        <row r="71">
          <cell r="G71" t="str">
            <v>105108-HOSPITAL LOS VILOS</v>
          </cell>
          <cell r="H71">
            <v>11</v>
          </cell>
          <cell r="I71">
            <v>16</v>
          </cell>
          <cell r="J71">
            <v>10</v>
          </cell>
          <cell r="K71">
            <v>13</v>
          </cell>
          <cell r="L71">
            <v>19</v>
          </cell>
          <cell r="M71">
            <v>12</v>
          </cell>
          <cell r="N71">
            <v>12</v>
          </cell>
          <cell r="O71">
            <v>13</v>
          </cell>
          <cell r="P71">
            <v>14</v>
          </cell>
          <cell r="Q71">
            <v>20</v>
          </cell>
          <cell r="R71">
            <v>14</v>
          </cell>
          <cell r="S71">
            <v>12</v>
          </cell>
          <cell r="T71">
            <v>166</v>
          </cell>
        </row>
        <row r="72">
          <cell r="G72" t="str">
            <v xml:space="preserve">105478-P.S.R. CAIMANES                   </v>
          </cell>
          <cell r="I72">
            <v>7</v>
          </cell>
          <cell r="J72">
            <v>1</v>
          </cell>
          <cell r="K72">
            <v>1</v>
          </cell>
          <cell r="L72">
            <v>1</v>
          </cell>
          <cell r="M72">
            <v>2</v>
          </cell>
          <cell r="N72">
            <v>7</v>
          </cell>
          <cell r="O72">
            <v>2</v>
          </cell>
          <cell r="Q72">
            <v>2</v>
          </cell>
          <cell r="R72">
            <v>1</v>
          </cell>
          <cell r="S72">
            <v>1</v>
          </cell>
          <cell r="T72">
            <v>25</v>
          </cell>
        </row>
        <row r="73">
          <cell r="G73" t="str">
            <v>105479-P.S.R. GUANGUALI</v>
          </cell>
          <cell r="Q73">
            <v>1</v>
          </cell>
          <cell r="R73">
            <v>1</v>
          </cell>
          <cell r="T73">
            <v>2</v>
          </cell>
        </row>
        <row r="74">
          <cell r="G74" t="str">
            <v>105480-P.S.R. QUILIMARI</v>
          </cell>
          <cell r="K74">
            <v>2</v>
          </cell>
          <cell r="L74">
            <v>1</v>
          </cell>
          <cell r="M74">
            <v>1</v>
          </cell>
          <cell r="N74">
            <v>1</v>
          </cell>
          <cell r="O74">
            <v>1</v>
          </cell>
          <cell r="P74">
            <v>2</v>
          </cell>
          <cell r="R74">
            <v>1</v>
          </cell>
          <cell r="T74">
            <v>9</v>
          </cell>
        </row>
        <row r="75">
          <cell r="G75" t="str">
            <v>105481-P.S.R. TILAMA</v>
          </cell>
          <cell r="O75">
            <v>1</v>
          </cell>
          <cell r="T75">
            <v>1</v>
          </cell>
        </row>
        <row r="76">
          <cell r="G76" t="str">
            <v>105511-P.S.R. LOS CONDORES</v>
          </cell>
          <cell r="M76">
            <v>1</v>
          </cell>
          <cell r="Q76">
            <v>1</v>
          </cell>
          <cell r="R76">
            <v>1</v>
          </cell>
          <cell r="T76">
            <v>3</v>
          </cell>
        </row>
        <row r="77">
          <cell r="G77" t="str">
            <v>04204-SALAMANCA</v>
          </cell>
          <cell r="H77">
            <v>21</v>
          </cell>
          <cell r="I77">
            <v>15</v>
          </cell>
          <cell r="J77">
            <v>29</v>
          </cell>
          <cell r="K77">
            <v>19</v>
          </cell>
          <cell r="L77">
            <v>16</v>
          </cell>
          <cell r="M77">
            <v>18</v>
          </cell>
          <cell r="N77">
            <v>19</v>
          </cell>
          <cell r="O77">
            <v>18</v>
          </cell>
          <cell r="P77">
            <v>20</v>
          </cell>
          <cell r="Q77">
            <v>16</v>
          </cell>
          <cell r="R77">
            <v>22</v>
          </cell>
          <cell r="S77">
            <v>15</v>
          </cell>
          <cell r="T77">
            <v>228</v>
          </cell>
        </row>
        <row r="78">
          <cell r="G78" t="str">
            <v>105104-HOSPITAL SALAMANCA</v>
          </cell>
          <cell r="H78">
            <v>13</v>
          </cell>
          <cell r="I78">
            <v>7</v>
          </cell>
          <cell r="J78">
            <v>23</v>
          </cell>
          <cell r="K78">
            <v>13</v>
          </cell>
          <cell r="L78">
            <v>12</v>
          </cell>
          <cell r="M78">
            <v>9</v>
          </cell>
          <cell r="N78">
            <v>15</v>
          </cell>
          <cell r="O78">
            <v>12</v>
          </cell>
          <cell r="P78">
            <v>10</v>
          </cell>
          <cell r="Q78">
            <v>9</v>
          </cell>
          <cell r="R78">
            <v>14</v>
          </cell>
          <cell r="S78">
            <v>9</v>
          </cell>
          <cell r="T78">
            <v>146</v>
          </cell>
        </row>
        <row r="79">
          <cell r="G79" t="str">
            <v xml:space="preserve">105452-P.S.R. CUNCUMEN                 </v>
          </cell>
          <cell r="H79">
            <v>6</v>
          </cell>
          <cell r="I79">
            <v>5</v>
          </cell>
          <cell r="J79">
            <v>3</v>
          </cell>
          <cell r="K79">
            <v>3</v>
          </cell>
          <cell r="L79">
            <v>2</v>
          </cell>
          <cell r="M79">
            <v>4</v>
          </cell>
          <cell r="N79">
            <v>3</v>
          </cell>
          <cell r="O79">
            <v>4</v>
          </cell>
          <cell r="P79">
            <v>7</v>
          </cell>
          <cell r="Q79">
            <v>3</v>
          </cell>
          <cell r="R79">
            <v>6</v>
          </cell>
          <cell r="S79">
            <v>3</v>
          </cell>
          <cell r="T79">
            <v>49</v>
          </cell>
        </row>
        <row r="80">
          <cell r="G80" t="str">
            <v>105453-P.S.R. TRANQUILLA</v>
          </cell>
          <cell r="H80">
            <v>1</v>
          </cell>
          <cell r="M80">
            <v>2</v>
          </cell>
          <cell r="R80">
            <v>1</v>
          </cell>
          <cell r="T80">
            <v>4</v>
          </cell>
        </row>
        <row r="81">
          <cell r="G81" t="str">
            <v>105454-P.S.R. CUNLAGUA</v>
          </cell>
          <cell r="P81">
            <v>1</v>
          </cell>
          <cell r="T81">
            <v>1</v>
          </cell>
        </row>
        <row r="82">
          <cell r="G82" t="str">
            <v>105455-P.S.R. CHILLEPIN</v>
          </cell>
          <cell r="H82">
            <v>1</v>
          </cell>
          <cell r="I82">
            <v>2</v>
          </cell>
          <cell r="L82">
            <v>1</v>
          </cell>
          <cell r="M82">
            <v>1</v>
          </cell>
          <cell r="O82">
            <v>1</v>
          </cell>
          <cell r="P82">
            <v>1</v>
          </cell>
          <cell r="Q82">
            <v>2</v>
          </cell>
          <cell r="T82">
            <v>9</v>
          </cell>
        </row>
        <row r="83">
          <cell r="G83" t="str">
            <v>105456-P.S.R. LLIMPO</v>
          </cell>
          <cell r="I83">
            <v>1</v>
          </cell>
          <cell r="K83">
            <v>1</v>
          </cell>
          <cell r="N83">
            <v>1</v>
          </cell>
          <cell r="Q83">
            <v>1</v>
          </cell>
          <cell r="S83">
            <v>1</v>
          </cell>
          <cell r="T83">
            <v>5</v>
          </cell>
        </row>
        <row r="84">
          <cell r="G84" t="str">
            <v>105457-P.S.R. SAN AGUSTIN</v>
          </cell>
          <cell r="S84">
            <v>1</v>
          </cell>
          <cell r="T84">
            <v>1</v>
          </cell>
        </row>
        <row r="85">
          <cell r="G85" t="str">
            <v>105458-P.S.R. TAHUINCO</v>
          </cell>
          <cell r="J85">
            <v>1</v>
          </cell>
          <cell r="L85">
            <v>1</v>
          </cell>
          <cell r="P85">
            <v>1</v>
          </cell>
          <cell r="T85">
            <v>3</v>
          </cell>
        </row>
        <row r="86">
          <cell r="G86" t="str">
            <v>105491-P.S.R. QUELEN BAJO</v>
          </cell>
          <cell r="J86">
            <v>1</v>
          </cell>
          <cell r="K86">
            <v>1</v>
          </cell>
          <cell r="M86">
            <v>1</v>
          </cell>
          <cell r="Q86">
            <v>1</v>
          </cell>
          <cell r="T86">
            <v>4</v>
          </cell>
        </row>
        <row r="87">
          <cell r="G87" t="str">
            <v>105492-P.S.R. CAMISA</v>
          </cell>
          <cell r="J87">
            <v>1</v>
          </cell>
          <cell r="K87">
            <v>1</v>
          </cell>
          <cell r="R87">
            <v>1</v>
          </cell>
          <cell r="S87">
            <v>1</v>
          </cell>
          <cell r="T87">
            <v>4</v>
          </cell>
        </row>
        <row r="88">
          <cell r="G88" t="str">
            <v>105501-P.S.R. ARBOLEDA GRANDE</v>
          </cell>
          <cell r="M88">
            <v>1</v>
          </cell>
          <cell r="O88">
            <v>1</v>
          </cell>
          <cell r="T88">
            <v>2</v>
          </cell>
        </row>
        <row r="89">
          <cell r="G89" t="str">
            <v>04301-OVALLE</v>
          </cell>
          <cell r="H89">
            <v>102</v>
          </cell>
          <cell r="I89">
            <v>68</v>
          </cell>
          <cell r="J89">
            <v>119</v>
          </cell>
          <cell r="K89">
            <v>86</v>
          </cell>
          <cell r="L89">
            <v>125</v>
          </cell>
          <cell r="M89">
            <v>79</v>
          </cell>
          <cell r="N89">
            <v>109</v>
          </cell>
          <cell r="O89">
            <v>84</v>
          </cell>
          <cell r="P89">
            <v>63</v>
          </cell>
          <cell r="Q89">
            <v>92</v>
          </cell>
          <cell r="R89">
            <v>69</v>
          </cell>
          <cell r="S89">
            <v>101</v>
          </cell>
          <cell r="T89">
            <v>1097</v>
          </cell>
        </row>
        <row r="90">
          <cell r="G90" t="str">
            <v>105315-CES. RURAL C. DE TAMAYA</v>
          </cell>
          <cell r="H90">
            <v>2</v>
          </cell>
          <cell r="I90">
            <v>2</v>
          </cell>
          <cell r="J90">
            <v>8</v>
          </cell>
          <cell r="K90">
            <v>7</v>
          </cell>
          <cell r="L90">
            <v>6</v>
          </cell>
          <cell r="M90">
            <v>2</v>
          </cell>
          <cell r="N90">
            <v>6</v>
          </cell>
          <cell r="O90">
            <v>4</v>
          </cell>
          <cell r="P90">
            <v>3</v>
          </cell>
          <cell r="Q90">
            <v>2</v>
          </cell>
          <cell r="R90">
            <v>6</v>
          </cell>
          <cell r="S90">
            <v>8</v>
          </cell>
          <cell r="T90">
            <v>56</v>
          </cell>
        </row>
        <row r="91">
          <cell r="G91" t="str">
            <v>105317-CES. JORGE JORDAN D.</v>
          </cell>
          <cell r="H91">
            <v>29</v>
          </cell>
          <cell r="I91">
            <v>20</v>
          </cell>
          <cell r="J91">
            <v>34</v>
          </cell>
          <cell r="K91">
            <v>19</v>
          </cell>
          <cell r="L91">
            <v>41</v>
          </cell>
          <cell r="M91">
            <v>21</v>
          </cell>
          <cell r="N91">
            <v>35</v>
          </cell>
          <cell r="O91">
            <v>16</v>
          </cell>
          <cell r="P91">
            <v>22</v>
          </cell>
          <cell r="Q91">
            <v>20</v>
          </cell>
          <cell r="R91">
            <v>17</v>
          </cell>
          <cell r="S91">
            <v>29</v>
          </cell>
          <cell r="T91">
            <v>303</v>
          </cell>
        </row>
        <row r="92">
          <cell r="G92" t="str">
            <v>105322-CES. MARCOS MACUADA</v>
          </cell>
          <cell r="H92">
            <v>48</v>
          </cell>
          <cell r="I92">
            <v>28</v>
          </cell>
          <cell r="J92">
            <v>50</v>
          </cell>
          <cell r="K92">
            <v>38</v>
          </cell>
          <cell r="L92">
            <v>49</v>
          </cell>
          <cell r="M92">
            <v>39</v>
          </cell>
          <cell r="N92">
            <v>41</v>
          </cell>
          <cell r="O92">
            <v>45</v>
          </cell>
          <cell r="P92">
            <v>24</v>
          </cell>
          <cell r="Q92">
            <v>40</v>
          </cell>
          <cell r="R92">
            <v>34</v>
          </cell>
          <cell r="S92">
            <v>43</v>
          </cell>
          <cell r="T92">
            <v>479</v>
          </cell>
        </row>
        <row r="93">
          <cell r="G93" t="str">
            <v>105324-CES. SOTAQUI</v>
          </cell>
          <cell r="H93">
            <v>5</v>
          </cell>
          <cell r="I93">
            <v>5</v>
          </cell>
          <cell r="J93">
            <v>5</v>
          </cell>
          <cell r="K93">
            <v>4</v>
          </cell>
          <cell r="L93">
            <v>10</v>
          </cell>
          <cell r="M93">
            <v>4</v>
          </cell>
          <cell r="N93">
            <v>5</v>
          </cell>
          <cell r="O93">
            <v>6</v>
          </cell>
          <cell r="P93">
            <v>2</v>
          </cell>
          <cell r="Q93">
            <v>9</v>
          </cell>
          <cell r="R93">
            <v>4</v>
          </cell>
          <cell r="S93">
            <v>4</v>
          </cell>
          <cell r="T93">
            <v>63</v>
          </cell>
        </row>
        <row r="94">
          <cell r="G94" t="str">
            <v>105415-P.S.R. BARRAZA</v>
          </cell>
          <cell r="H94">
            <v>1</v>
          </cell>
          <cell r="J94">
            <v>3</v>
          </cell>
          <cell r="K94">
            <v>1</v>
          </cell>
          <cell r="L94">
            <v>1</v>
          </cell>
          <cell r="N94">
            <v>2</v>
          </cell>
          <cell r="R94">
            <v>1</v>
          </cell>
          <cell r="T94">
            <v>9</v>
          </cell>
        </row>
        <row r="95">
          <cell r="G95" t="str">
            <v xml:space="preserve">105416-P.S.R. CAMARICO                  </v>
          </cell>
          <cell r="H95">
            <v>1</v>
          </cell>
          <cell r="J95">
            <v>2</v>
          </cell>
          <cell r="K95">
            <v>2</v>
          </cell>
          <cell r="L95">
            <v>2</v>
          </cell>
          <cell r="N95">
            <v>1</v>
          </cell>
          <cell r="O95">
            <v>3</v>
          </cell>
          <cell r="P95">
            <v>2</v>
          </cell>
          <cell r="R95">
            <v>1</v>
          </cell>
          <cell r="S95">
            <v>1</v>
          </cell>
          <cell r="T95">
            <v>15</v>
          </cell>
        </row>
        <row r="96">
          <cell r="G96" t="str">
            <v>105417-P.S.R. ALCONES BAJOS</v>
          </cell>
          <cell r="H96">
            <v>1</v>
          </cell>
          <cell r="P96">
            <v>1</v>
          </cell>
          <cell r="R96">
            <v>1</v>
          </cell>
          <cell r="T96">
            <v>3</v>
          </cell>
        </row>
        <row r="97">
          <cell r="G97" t="str">
            <v>105419-P.S.R. LAS SOSSAS</v>
          </cell>
          <cell r="H97">
            <v>1</v>
          </cell>
          <cell r="N97">
            <v>1</v>
          </cell>
          <cell r="T97">
            <v>2</v>
          </cell>
        </row>
        <row r="98">
          <cell r="G98" t="str">
            <v>105420-P.S.R. LIMARI</v>
          </cell>
          <cell r="H98">
            <v>1</v>
          </cell>
          <cell r="J98">
            <v>1</v>
          </cell>
          <cell r="L98">
            <v>2</v>
          </cell>
          <cell r="M98">
            <v>1</v>
          </cell>
          <cell r="N98">
            <v>1</v>
          </cell>
          <cell r="R98">
            <v>1</v>
          </cell>
          <cell r="S98">
            <v>2</v>
          </cell>
          <cell r="T98">
            <v>9</v>
          </cell>
        </row>
        <row r="99">
          <cell r="G99" t="str">
            <v>105422-P.S.R. HORNILLOS</v>
          </cell>
          <cell r="I99">
            <v>1</v>
          </cell>
          <cell r="K99">
            <v>1</v>
          </cell>
          <cell r="T99">
            <v>2</v>
          </cell>
        </row>
        <row r="100">
          <cell r="G100" t="str">
            <v>105437-P.S.R. CHALINGA</v>
          </cell>
          <cell r="K100">
            <v>1</v>
          </cell>
          <cell r="L100">
            <v>1</v>
          </cell>
          <cell r="O100">
            <v>1</v>
          </cell>
          <cell r="R100">
            <v>1</v>
          </cell>
          <cell r="T100">
            <v>4</v>
          </cell>
        </row>
        <row r="101">
          <cell r="G101" t="str">
            <v>105439-P.S.R. CERRO BLANCO</v>
          </cell>
          <cell r="Q101">
            <v>1</v>
          </cell>
          <cell r="T101">
            <v>1</v>
          </cell>
        </row>
        <row r="102">
          <cell r="G102" t="str">
            <v>105507-P.S.R. HUAMALATA</v>
          </cell>
          <cell r="I102">
            <v>2</v>
          </cell>
          <cell r="J102">
            <v>3</v>
          </cell>
          <cell r="L102">
            <v>2</v>
          </cell>
          <cell r="M102">
            <v>2</v>
          </cell>
          <cell r="N102">
            <v>3</v>
          </cell>
          <cell r="O102">
            <v>1</v>
          </cell>
          <cell r="P102">
            <v>2</v>
          </cell>
          <cell r="S102">
            <v>4</v>
          </cell>
          <cell r="T102">
            <v>19</v>
          </cell>
        </row>
        <row r="103">
          <cell r="G103" t="str">
            <v>105510-P.S.R. RECOLETA</v>
          </cell>
          <cell r="H103">
            <v>1</v>
          </cell>
          <cell r="J103">
            <v>1</v>
          </cell>
          <cell r="O103">
            <v>1</v>
          </cell>
          <cell r="Q103">
            <v>2</v>
          </cell>
          <cell r="T103">
            <v>5</v>
          </cell>
        </row>
        <row r="104">
          <cell r="G104" t="str">
            <v>105722-CECOF SAN JOSE DE LA DEHESA</v>
          </cell>
          <cell r="H104">
            <v>8</v>
          </cell>
          <cell r="I104">
            <v>6</v>
          </cell>
          <cell r="J104">
            <v>7</v>
          </cell>
          <cell r="K104">
            <v>8</v>
          </cell>
          <cell r="L104">
            <v>7</v>
          </cell>
          <cell r="M104">
            <v>7</v>
          </cell>
          <cell r="N104">
            <v>11</v>
          </cell>
          <cell r="O104">
            <v>4</v>
          </cell>
          <cell r="P104">
            <v>5</v>
          </cell>
          <cell r="Q104">
            <v>6</v>
          </cell>
          <cell r="R104">
            <v>2</v>
          </cell>
          <cell r="S104">
            <v>5</v>
          </cell>
          <cell r="T104">
            <v>76</v>
          </cell>
        </row>
        <row r="105">
          <cell r="G105" t="str">
            <v>105723-CECOF LIMARI</v>
          </cell>
          <cell r="H105">
            <v>4</v>
          </cell>
          <cell r="I105">
            <v>4</v>
          </cell>
          <cell r="J105">
            <v>5</v>
          </cell>
          <cell r="K105">
            <v>5</v>
          </cell>
          <cell r="L105">
            <v>4</v>
          </cell>
          <cell r="M105">
            <v>3</v>
          </cell>
          <cell r="N105">
            <v>3</v>
          </cell>
          <cell r="O105">
            <v>3</v>
          </cell>
          <cell r="P105">
            <v>2</v>
          </cell>
          <cell r="Q105">
            <v>7</v>
          </cell>
          <cell r="S105">
            <v>2</v>
          </cell>
          <cell r="T105">
            <v>42</v>
          </cell>
        </row>
        <row r="106">
          <cell r="G106" t="str">
            <v>200258-CECOF LOS COPIHUES</v>
          </cell>
          <cell r="Q106">
            <v>5</v>
          </cell>
          <cell r="R106">
            <v>1</v>
          </cell>
          <cell r="S106">
            <v>3</v>
          </cell>
          <cell r="T106">
            <v>9</v>
          </cell>
        </row>
        <row r="107">
          <cell r="G107" t="str">
            <v>04302-COMBARBALÁ</v>
          </cell>
          <cell r="H107">
            <v>7</v>
          </cell>
          <cell r="I107">
            <v>10</v>
          </cell>
          <cell r="J107">
            <v>11</v>
          </cell>
          <cell r="K107">
            <v>10</v>
          </cell>
          <cell r="L107">
            <v>4</v>
          </cell>
          <cell r="M107">
            <v>7</v>
          </cell>
          <cell r="N107">
            <v>8</v>
          </cell>
          <cell r="O107">
            <v>5</v>
          </cell>
          <cell r="P107">
            <v>10</v>
          </cell>
          <cell r="Q107">
            <v>8</v>
          </cell>
          <cell r="R107">
            <v>7</v>
          </cell>
          <cell r="S107">
            <v>10</v>
          </cell>
          <cell r="T107">
            <v>97</v>
          </cell>
        </row>
        <row r="108">
          <cell r="G108" t="str">
            <v>105105-HOSPITAL COMBARBALA</v>
          </cell>
          <cell r="H108">
            <v>5</v>
          </cell>
          <cell r="I108">
            <v>6</v>
          </cell>
          <cell r="J108">
            <v>7</v>
          </cell>
          <cell r="K108">
            <v>7</v>
          </cell>
          <cell r="L108">
            <v>3</v>
          </cell>
          <cell r="M108">
            <v>5</v>
          </cell>
          <cell r="N108">
            <v>4</v>
          </cell>
          <cell r="O108">
            <v>3</v>
          </cell>
          <cell r="P108">
            <v>3</v>
          </cell>
          <cell r="Q108">
            <v>5</v>
          </cell>
          <cell r="R108">
            <v>5</v>
          </cell>
          <cell r="S108">
            <v>9</v>
          </cell>
          <cell r="T108">
            <v>62</v>
          </cell>
        </row>
        <row r="109">
          <cell r="G109" t="str">
            <v>105433-P.S.R. SAN LORENZO</v>
          </cell>
          <cell r="P109">
            <v>1</v>
          </cell>
          <cell r="T109">
            <v>1</v>
          </cell>
        </row>
        <row r="110">
          <cell r="G110" t="str">
            <v>105434-P.S.R. SAN MARCOS</v>
          </cell>
          <cell r="J110">
            <v>1</v>
          </cell>
          <cell r="M110">
            <v>1</v>
          </cell>
          <cell r="R110">
            <v>1</v>
          </cell>
          <cell r="S110">
            <v>1</v>
          </cell>
          <cell r="T110">
            <v>4</v>
          </cell>
        </row>
        <row r="111">
          <cell r="G111" t="str">
            <v xml:space="preserve">105459-P.S.R. BARRANCAS                </v>
          </cell>
          <cell r="I111">
            <v>1</v>
          </cell>
          <cell r="O111">
            <v>1</v>
          </cell>
          <cell r="P111">
            <v>1</v>
          </cell>
          <cell r="T111">
            <v>3</v>
          </cell>
        </row>
        <row r="112">
          <cell r="G112" t="str">
            <v>105460-P.S.R. COGOTI 18</v>
          </cell>
          <cell r="J112">
            <v>2</v>
          </cell>
          <cell r="K112">
            <v>1</v>
          </cell>
          <cell r="N112">
            <v>1</v>
          </cell>
          <cell r="P112">
            <v>1</v>
          </cell>
          <cell r="Q112">
            <v>2</v>
          </cell>
          <cell r="R112">
            <v>1</v>
          </cell>
          <cell r="T112">
            <v>8</v>
          </cell>
        </row>
        <row r="113">
          <cell r="G113" t="str">
            <v>105461-P.S.R. EL HUACHO</v>
          </cell>
          <cell r="I113">
            <v>1</v>
          </cell>
          <cell r="T113">
            <v>1</v>
          </cell>
        </row>
        <row r="114">
          <cell r="G114" t="str">
            <v>105462-P.S.R. EL SAUCE</v>
          </cell>
          <cell r="H114">
            <v>1</v>
          </cell>
          <cell r="K114">
            <v>1</v>
          </cell>
          <cell r="T114">
            <v>2</v>
          </cell>
        </row>
        <row r="115">
          <cell r="G115" t="str">
            <v>105463-P.S.R. QUILITAPIA</v>
          </cell>
          <cell r="N115">
            <v>1</v>
          </cell>
          <cell r="O115">
            <v>1</v>
          </cell>
          <cell r="P115">
            <v>2</v>
          </cell>
          <cell r="T115">
            <v>4</v>
          </cell>
        </row>
        <row r="116">
          <cell r="G116" t="str">
            <v>105464-P.S.R. LA LIGUA</v>
          </cell>
          <cell r="I116">
            <v>1</v>
          </cell>
          <cell r="L116">
            <v>1</v>
          </cell>
          <cell r="N116">
            <v>1</v>
          </cell>
          <cell r="P116">
            <v>1</v>
          </cell>
          <cell r="Q116">
            <v>1</v>
          </cell>
          <cell r="T116">
            <v>5</v>
          </cell>
        </row>
        <row r="117">
          <cell r="G117" t="str">
            <v>105465-P.S.R. RAMADILLA</v>
          </cell>
          <cell r="M117">
            <v>1</v>
          </cell>
          <cell r="P117">
            <v>1</v>
          </cell>
          <cell r="T117">
            <v>2</v>
          </cell>
        </row>
        <row r="118">
          <cell r="G118" t="str">
            <v>105466-P.S.R. VALLE HERMOSO</v>
          </cell>
          <cell r="H118">
            <v>1</v>
          </cell>
          <cell r="I118">
            <v>1</v>
          </cell>
          <cell r="J118">
            <v>1</v>
          </cell>
          <cell r="N118">
            <v>1</v>
          </cell>
          <cell r="T118">
            <v>4</v>
          </cell>
        </row>
        <row r="119">
          <cell r="G119" t="str">
            <v>105490-P.S.R. EL DURAZNO</v>
          </cell>
          <cell r="K119">
            <v>1</v>
          </cell>
          <cell r="T119">
            <v>1</v>
          </cell>
        </row>
        <row r="120">
          <cell r="G120" t="str">
            <v>04304-MONTE PATRIA</v>
          </cell>
          <cell r="H120">
            <v>23</v>
          </cell>
          <cell r="I120">
            <v>26</v>
          </cell>
          <cell r="J120">
            <v>24</v>
          </cell>
          <cell r="K120">
            <v>35</v>
          </cell>
          <cell r="L120">
            <v>19</v>
          </cell>
          <cell r="M120">
            <v>31</v>
          </cell>
          <cell r="N120">
            <v>21</v>
          </cell>
          <cell r="O120">
            <v>26</v>
          </cell>
          <cell r="P120">
            <v>14</v>
          </cell>
          <cell r="Q120">
            <v>24</v>
          </cell>
          <cell r="R120">
            <v>20</v>
          </cell>
          <cell r="S120">
            <v>38</v>
          </cell>
          <cell r="T120">
            <v>301</v>
          </cell>
        </row>
        <row r="121">
          <cell r="G121" t="str">
            <v>105307-CES. RURAL MONTE PATRIA</v>
          </cell>
          <cell r="H121">
            <v>6</v>
          </cell>
          <cell r="I121">
            <v>9</v>
          </cell>
          <cell r="J121">
            <v>5</v>
          </cell>
          <cell r="K121">
            <v>13</v>
          </cell>
          <cell r="L121">
            <v>7</v>
          </cell>
          <cell r="M121">
            <v>10</v>
          </cell>
          <cell r="N121">
            <v>5</v>
          </cell>
          <cell r="O121">
            <v>10</v>
          </cell>
          <cell r="P121">
            <v>9</v>
          </cell>
          <cell r="Q121">
            <v>3</v>
          </cell>
          <cell r="R121">
            <v>8</v>
          </cell>
          <cell r="S121">
            <v>12</v>
          </cell>
          <cell r="T121">
            <v>97</v>
          </cell>
        </row>
        <row r="122">
          <cell r="G122" t="str">
            <v>105311-CES. RURAL CHAÑARAL ALTO</v>
          </cell>
          <cell r="H122">
            <v>7</v>
          </cell>
          <cell r="I122">
            <v>2</v>
          </cell>
          <cell r="J122">
            <v>2</v>
          </cell>
          <cell r="K122">
            <v>4</v>
          </cell>
          <cell r="L122">
            <v>3</v>
          </cell>
          <cell r="M122">
            <v>4</v>
          </cell>
          <cell r="N122">
            <v>4</v>
          </cell>
          <cell r="O122">
            <v>3</v>
          </cell>
          <cell r="P122">
            <v>2</v>
          </cell>
          <cell r="Q122">
            <v>6</v>
          </cell>
          <cell r="R122">
            <v>4</v>
          </cell>
          <cell r="S122">
            <v>6</v>
          </cell>
          <cell r="T122">
            <v>47</v>
          </cell>
        </row>
        <row r="123">
          <cell r="G123" t="str">
            <v>105312-CES. RURAL CAREN</v>
          </cell>
          <cell r="H123">
            <v>4</v>
          </cell>
          <cell r="I123">
            <v>2</v>
          </cell>
          <cell r="J123">
            <v>6</v>
          </cell>
          <cell r="K123">
            <v>6</v>
          </cell>
          <cell r="L123">
            <v>1</v>
          </cell>
          <cell r="M123">
            <v>4</v>
          </cell>
          <cell r="N123">
            <v>4</v>
          </cell>
          <cell r="O123">
            <v>4</v>
          </cell>
          <cell r="P123">
            <v>1</v>
          </cell>
          <cell r="Q123">
            <v>4</v>
          </cell>
          <cell r="S123">
            <v>7</v>
          </cell>
          <cell r="T123">
            <v>43</v>
          </cell>
        </row>
        <row r="124">
          <cell r="G124" t="str">
            <v>105318-CES. RURAL EL PALQUI</v>
          </cell>
          <cell r="H124">
            <v>5</v>
          </cell>
          <cell r="I124">
            <v>9</v>
          </cell>
          <cell r="J124">
            <v>10</v>
          </cell>
          <cell r="K124">
            <v>10</v>
          </cell>
          <cell r="L124">
            <v>6</v>
          </cell>
          <cell r="M124">
            <v>8</v>
          </cell>
          <cell r="N124">
            <v>4</v>
          </cell>
          <cell r="O124">
            <v>5</v>
          </cell>
          <cell r="P124">
            <v>2</v>
          </cell>
          <cell r="Q124">
            <v>9</v>
          </cell>
          <cell r="R124">
            <v>7</v>
          </cell>
          <cell r="S124">
            <v>12</v>
          </cell>
          <cell r="T124">
            <v>87</v>
          </cell>
        </row>
        <row r="125">
          <cell r="G125" t="str">
            <v>105425-P.S.R. CHILECITO</v>
          </cell>
          <cell r="I125">
            <v>2</v>
          </cell>
          <cell r="M125">
            <v>1</v>
          </cell>
          <cell r="N125">
            <v>1</v>
          </cell>
          <cell r="R125">
            <v>1</v>
          </cell>
          <cell r="T125">
            <v>5</v>
          </cell>
        </row>
        <row r="126">
          <cell r="G126" t="str">
            <v>105427-P.S.R. HACIENDA VALDIVIA</v>
          </cell>
          <cell r="I126">
            <v>1</v>
          </cell>
          <cell r="L126">
            <v>1</v>
          </cell>
          <cell r="S126">
            <v>1</v>
          </cell>
          <cell r="T126">
            <v>3</v>
          </cell>
        </row>
        <row r="127">
          <cell r="G127" t="str">
            <v>105428-P.S.R. HUATULAME</v>
          </cell>
          <cell r="H127">
            <v>1</v>
          </cell>
          <cell r="N127">
            <v>1</v>
          </cell>
          <cell r="T127">
            <v>2</v>
          </cell>
        </row>
        <row r="128">
          <cell r="G128" t="str">
            <v>105430-P.S.R. MIALQUI</v>
          </cell>
          <cell r="M128">
            <v>1</v>
          </cell>
          <cell r="Q128">
            <v>1</v>
          </cell>
          <cell r="T128">
            <v>2</v>
          </cell>
        </row>
        <row r="129">
          <cell r="G129" t="str">
            <v>105431-P.S.R. PEDREGAL</v>
          </cell>
          <cell r="I129">
            <v>1</v>
          </cell>
          <cell r="M129">
            <v>1</v>
          </cell>
          <cell r="Q129">
            <v>1</v>
          </cell>
          <cell r="T129">
            <v>3</v>
          </cell>
        </row>
        <row r="130">
          <cell r="G130" t="str">
            <v>105432-P.S.R. RAPEL</v>
          </cell>
          <cell r="J130">
            <v>1</v>
          </cell>
          <cell r="K130">
            <v>1</v>
          </cell>
          <cell r="N130">
            <v>1</v>
          </cell>
          <cell r="O130">
            <v>2</v>
          </cell>
          <cell r="T130">
            <v>5</v>
          </cell>
        </row>
        <row r="131">
          <cell r="G131" t="str">
            <v>105435-P.S.R. TULAHUEN</v>
          </cell>
          <cell r="M131">
            <v>2</v>
          </cell>
          <cell r="O131">
            <v>1</v>
          </cell>
          <cell r="T131">
            <v>3</v>
          </cell>
        </row>
        <row r="132">
          <cell r="G132" t="str">
            <v>105436-P.S.R. EL MAITEN</v>
          </cell>
          <cell r="O132">
            <v>1</v>
          </cell>
          <cell r="T132">
            <v>1</v>
          </cell>
        </row>
        <row r="133">
          <cell r="G133" t="str">
            <v>105489-P.S.R. RAMADAS DE TULAHUEN</v>
          </cell>
          <cell r="K133">
            <v>1</v>
          </cell>
          <cell r="L133">
            <v>1</v>
          </cell>
          <cell r="N133">
            <v>1</v>
          </cell>
          <cell r="T133">
            <v>3</v>
          </cell>
        </row>
        <row r="134">
          <cell r="G134" t="str">
            <v>04304-PUNITAQUI</v>
          </cell>
          <cell r="H134">
            <v>5</v>
          </cell>
          <cell r="I134">
            <v>13</v>
          </cell>
          <cell r="J134">
            <v>9</v>
          </cell>
          <cell r="K134">
            <v>11</v>
          </cell>
          <cell r="L134">
            <v>8</v>
          </cell>
          <cell r="M134">
            <v>19</v>
          </cell>
          <cell r="N134">
            <v>15</v>
          </cell>
          <cell r="O134">
            <v>22</v>
          </cell>
          <cell r="P134">
            <v>9</v>
          </cell>
          <cell r="Q134">
            <v>11</v>
          </cell>
          <cell r="R134">
            <v>3</v>
          </cell>
          <cell r="S134">
            <v>14</v>
          </cell>
          <cell r="T134">
            <v>139</v>
          </cell>
        </row>
        <row r="135">
          <cell r="G135" t="str">
            <v>105308-CES. RURAL PUNITAQUI</v>
          </cell>
          <cell r="H135">
            <v>5</v>
          </cell>
          <cell r="I135">
            <v>13</v>
          </cell>
          <cell r="J135">
            <v>9</v>
          </cell>
          <cell r="K135">
            <v>11</v>
          </cell>
          <cell r="L135">
            <v>8</v>
          </cell>
          <cell r="M135">
            <v>19</v>
          </cell>
          <cell r="N135">
            <v>15</v>
          </cell>
          <cell r="O135">
            <v>22</v>
          </cell>
          <cell r="P135">
            <v>9</v>
          </cell>
          <cell r="Q135">
            <v>11</v>
          </cell>
          <cell r="R135">
            <v>3</v>
          </cell>
          <cell r="S135">
            <v>14</v>
          </cell>
          <cell r="T135">
            <v>139</v>
          </cell>
        </row>
        <row r="136">
          <cell r="G136" t="str">
            <v>04305-RIO HURTADO</v>
          </cell>
          <cell r="H136">
            <v>1</v>
          </cell>
          <cell r="I136">
            <v>1</v>
          </cell>
          <cell r="J136">
            <v>2</v>
          </cell>
          <cell r="K136">
            <v>3</v>
          </cell>
          <cell r="L136">
            <v>6</v>
          </cell>
          <cell r="M136">
            <v>6</v>
          </cell>
          <cell r="N136">
            <v>1</v>
          </cell>
          <cell r="P136">
            <v>5</v>
          </cell>
          <cell r="Q136">
            <v>1</v>
          </cell>
          <cell r="R136">
            <v>3</v>
          </cell>
          <cell r="S136">
            <v>3</v>
          </cell>
          <cell r="T136">
            <v>32</v>
          </cell>
        </row>
        <row r="137">
          <cell r="G137" t="str">
            <v>105310-CES. RURAL PICHASCA</v>
          </cell>
          <cell r="H137">
            <v>1</v>
          </cell>
          <cell r="I137">
            <v>1</v>
          </cell>
          <cell r="K137">
            <v>2</v>
          </cell>
          <cell r="L137">
            <v>3</v>
          </cell>
          <cell r="M137">
            <v>1</v>
          </cell>
          <cell r="P137">
            <v>3</v>
          </cell>
          <cell r="R137">
            <v>2</v>
          </cell>
          <cell r="S137">
            <v>2</v>
          </cell>
          <cell r="T137">
            <v>15</v>
          </cell>
        </row>
        <row r="138">
          <cell r="G138" t="str">
            <v>105409-P.S.R. EL CHAÑAR</v>
          </cell>
          <cell r="M138">
            <v>1</v>
          </cell>
          <cell r="T138">
            <v>1</v>
          </cell>
        </row>
        <row r="139">
          <cell r="G139" t="str">
            <v>105410-P.S.R. HURTADO</v>
          </cell>
          <cell r="J139">
            <v>1</v>
          </cell>
          <cell r="P139">
            <v>1</v>
          </cell>
          <cell r="S139">
            <v>1</v>
          </cell>
          <cell r="T139">
            <v>3</v>
          </cell>
        </row>
        <row r="140">
          <cell r="G140" t="str">
            <v>105411-P.S.R. LAS BREAS</v>
          </cell>
          <cell r="J140">
            <v>1</v>
          </cell>
          <cell r="T140">
            <v>1</v>
          </cell>
        </row>
        <row r="141">
          <cell r="G141" t="str">
            <v>105413-P.S.R. SAMO ALTO</v>
          </cell>
          <cell r="M141">
            <v>1</v>
          </cell>
          <cell r="T141">
            <v>1</v>
          </cell>
        </row>
        <row r="142">
          <cell r="G142" t="str">
            <v>105414-P.S.R. SERON</v>
          </cell>
          <cell r="K142">
            <v>1</v>
          </cell>
          <cell r="L142">
            <v>3</v>
          </cell>
          <cell r="M142">
            <v>2</v>
          </cell>
          <cell r="P142">
            <v>1</v>
          </cell>
          <cell r="R142">
            <v>1</v>
          </cell>
          <cell r="T142">
            <v>8</v>
          </cell>
        </row>
        <row r="143">
          <cell r="G143" t="str">
            <v>105503-P.S.R. TABAQUEROS</v>
          </cell>
          <cell r="M143">
            <v>1</v>
          </cell>
          <cell r="N143">
            <v>1</v>
          </cell>
          <cell r="Q143">
            <v>1</v>
          </cell>
          <cell r="T143">
            <v>3</v>
          </cell>
        </row>
        <row r="144">
          <cell r="G144" t="str">
            <v>Total general</v>
          </cell>
          <cell r="H144">
            <v>685</v>
          </cell>
          <cell r="I144">
            <v>599</v>
          </cell>
          <cell r="J144">
            <v>678</v>
          </cell>
          <cell r="K144">
            <v>603</v>
          </cell>
          <cell r="L144">
            <v>630</v>
          </cell>
          <cell r="M144">
            <v>537</v>
          </cell>
          <cell r="N144">
            <v>596</v>
          </cell>
          <cell r="O144">
            <v>619</v>
          </cell>
          <cell r="P144">
            <v>501</v>
          </cell>
          <cell r="Q144">
            <v>491</v>
          </cell>
          <cell r="R144">
            <v>412</v>
          </cell>
          <cell r="S144">
            <v>608</v>
          </cell>
          <cell r="T144">
            <v>6959</v>
          </cell>
        </row>
      </sheetData>
      <sheetData sheetId="6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271</v>
          </cell>
          <cell r="I4">
            <v>222</v>
          </cell>
          <cell r="J4">
            <v>226</v>
          </cell>
          <cell r="K4">
            <v>203</v>
          </cell>
          <cell r="L4">
            <v>186</v>
          </cell>
          <cell r="M4">
            <v>158</v>
          </cell>
          <cell r="N4">
            <v>211</v>
          </cell>
          <cell r="O4">
            <v>211</v>
          </cell>
          <cell r="P4">
            <v>171</v>
          </cell>
          <cell r="Q4">
            <v>154</v>
          </cell>
          <cell r="R4">
            <v>97</v>
          </cell>
          <cell r="S4">
            <v>224</v>
          </cell>
          <cell r="T4">
            <v>2334</v>
          </cell>
        </row>
        <row r="5">
          <cell r="G5" t="str">
            <v>105300-CES. CARDENAL CARO</v>
          </cell>
          <cell r="H5">
            <v>45</v>
          </cell>
          <cell r="I5">
            <v>34</v>
          </cell>
          <cell r="J5">
            <v>40</v>
          </cell>
          <cell r="K5">
            <v>30</v>
          </cell>
          <cell r="L5">
            <v>27</v>
          </cell>
          <cell r="M5">
            <v>23</v>
          </cell>
          <cell r="N5">
            <v>41</v>
          </cell>
          <cell r="O5">
            <v>32</v>
          </cell>
          <cell r="P5">
            <v>23</v>
          </cell>
          <cell r="Q5">
            <v>21</v>
          </cell>
          <cell r="R5">
            <v>9</v>
          </cell>
          <cell r="S5">
            <v>42</v>
          </cell>
          <cell r="T5">
            <v>367</v>
          </cell>
        </row>
        <row r="6">
          <cell r="G6" t="str">
            <v>105301-CES. LAS COMPAÑIAS</v>
          </cell>
          <cell r="H6">
            <v>42</v>
          </cell>
          <cell r="I6">
            <v>33</v>
          </cell>
          <cell r="J6">
            <v>28</v>
          </cell>
          <cell r="K6">
            <v>23</v>
          </cell>
          <cell r="L6">
            <v>25</v>
          </cell>
          <cell r="M6">
            <v>18</v>
          </cell>
          <cell r="N6">
            <v>32</v>
          </cell>
          <cell r="O6">
            <v>28</v>
          </cell>
          <cell r="P6">
            <v>33</v>
          </cell>
          <cell r="Q6">
            <v>22</v>
          </cell>
          <cell r="R6">
            <v>11</v>
          </cell>
          <cell r="S6">
            <v>36</v>
          </cell>
          <cell r="T6">
            <v>331</v>
          </cell>
        </row>
        <row r="7">
          <cell r="G7" t="str">
            <v>105302-CES. PEDRO AGUIRRE C.</v>
          </cell>
          <cell r="H7">
            <v>44</v>
          </cell>
          <cell r="I7">
            <v>27</v>
          </cell>
          <cell r="J7">
            <v>25</v>
          </cell>
          <cell r="K7">
            <v>31</v>
          </cell>
          <cell r="L7">
            <v>34</v>
          </cell>
          <cell r="M7">
            <v>23</v>
          </cell>
          <cell r="N7">
            <v>31</v>
          </cell>
          <cell r="O7">
            <v>33</v>
          </cell>
          <cell r="P7">
            <v>26</v>
          </cell>
          <cell r="Q7">
            <v>24</v>
          </cell>
          <cell r="R7">
            <v>24</v>
          </cell>
          <cell r="S7">
            <v>32</v>
          </cell>
          <cell r="T7">
            <v>354</v>
          </cell>
        </row>
        <row r="8">
          <cell r="G8" t="str">
            <v>105313-CES. SCHAFFHAUSER</v>
          </cell>
          <cell r="H8">
            <v>53</v>
          </cell>
          <cell r="I8">
            <v>42</v>
          </cell>
          <cell r="J8">
            <v>49</v>
          </cell>
          <cell r="K8">
            <v>34</v>
          </cell>
          <cell r="L8">
            <v>43</v>
          </cell>
          <cell r="M8">
            <v>21</v>
          </cell>
          <cell r="N8">
            <v>31</v>
          </cell>
          <cell r="O8">
            <v>42</v>
          </cell>
          <cell r="P8">
            <v>29</v>
          </cell>
          <cell r="Q8">
            <v>35</v>
          </cell>
          <cell r="R8">
            <v>11</v>
          </cell>
          <cell r="S8">
            <v>42</v>
          </cell>
          <cell r="T8">
            <v>432</v>
          </cell>
        </row>
        <row r="9">
          <cell r="G9" t="str">
            <v>105319-CES. CARDENAL R.S.H.</v>
          </cell>
          <cell r="H9">
            <v>29</v>
          </cell>
          <cell r="I9">
            <v>40</v>
          </cell>
          <cell r="J9">
            <v>19</v>
          </cell>
          <cell r="K9">
            <v>21</v>
          </cell>
          <cell r="L9">
            <v>14</v>
          </cell>
          <cell r="M9">
            <v>33</v>
          </cell>
          <cell r="N9">
            <v>28</v>
          </cell>
          <cell r="O9">
            <v>26</v>
          </cell>
          <cell r="P9">
            <v>23</v>
          </cell>
          <cell r="Q9">
            <v>19</v>
          </cell>
          <cell r="R9">
            <v>18</v>
          </cell>
          <cell r="S9">
            <v>27</v>
          </cell>
          <cell r="T9">
            <v>297</v>
          </cell>
        </row>
        <row r="10">
          <cell r="G10" t="str">
            <v>105325-CESFAM JUAN PABLO II</v>
          </cell>
          <cell r="H10">
            <v>41</v>
          </cell>
          <cell r="I10">
            <v>32</v>
          </cell>
          <cell r="J10">
            <v>50</v>
          </cell>
          <cell r="K10">
            <v>47</v>
          </cell>
          <cell r="L10">
            <v>33</v>
          </cell>
          <cell r="M10">
            <v>28</v>
          </cell>
          <cell r="N10">
            <v>30</v>
          </cell>
          <cell r="O10">
            <v>33</v>
          </cell>
          <cell r="P10">
            <v>27</v>
          </cell>
          <cell r="Q10">
            <v>25</v>
          </cell>
          <cell r="R10">
            <v>15</v>
          </cell>
          <cell r="S10">
            <v>27</v>
          </cell>
          <cell r="T10">
            <v>388</v>
          </cell>
        </row>
        <row r="11">
          <cell r="G11" t="str">
            <v xml:space="preserve">105400-P.S.R. ALGARROBITO            </v>
          </cell>
          <cell r="H11">
            <v>5</v>
          </cell>
          <cell r="I11">
            <v>3</v>
          </cell>
          <cell r="J11">
            <v>1</v>
          </cell>
          <cell r="K11">
            <v>3</v>
          </cell>
          <cell r="L11">
            <v>5</v>
          </cell>
          <cell r="M11">
            <v>2</v>
          </cell>
          <cell r="N11">
            <v>4</v>
          </cell>
          <cell r="O11">
            <v>5</v>
          </cell>
          <cell r="P11">
            <v>3</v>
          </cell>
          <cell r="S11">
            <v>8</v>
          </cell>
          <cell r="T11">
            <v>39</v>
          </cell>
        </row>
        <row r="12">
          <cell r="G12" t="str">
            <v>105401-P.S.R. LAS ROJAS</v>
          </cell>
          <cell r="H12">
            <v>1</v>
          </cell>
          <cell r="N12">
            <v>1</v>
          </cell>
          <cell r="O12">
            <v>4</v>
          </cell>
          <cell r="R12">
            <v>1</v>
          </cell>
          <cell r="S12">
            <v>2</v>
          </cell>
          <cell r="T12">
            <v>9</v>
          </cell>
        </row>
        <row r="13">
          <cell r="G13" t="str">
            <v>105402-P.S.R. EL ROMERO</v>
          </cell>
          <cell r="K13">
            <v>3</v>
          </cell>
          <cell r="N13">
            <v>1</v>
          </cell>
          <cell r="T13">
            <v>4</v>
          </cell>
        </row>
        <row r="14">
          <cell r="G14" t="str">
            <v>105499-P.S.R. LAMBERT</v>
          </cell>
          <cell r="H14">
            <v>3</v>
          </cell>
          <cell r="I14">
            <v>3</v>
          </cell>
          <cell r="J14">
            <v>2</v>
          </cell>
          <cell r="K14">
            <v>1</v>
          </cell>
          <cell r="L14">
            <v>1</v>
          </cell>
          <cell r="N14">
            <v>3</v>
          </cell>
          <cell r="P14">
            <v>1</v>
          </cell>
          <cell r="Q14">
            <v>1</v>
          </cell>
          <cell r="R14">
            <v>1</v>
          </cell>
          <cell r="S14">
            <v>2</v>
          </cell>
          <cell r="T14">
            <v>18</v>
          </cell>
        </row>
        <row r="15">
          <cell r="G15" t="str">
            <v>105700-CECOF VILLA EL INDIO</v>
          </cell>
          <cell r="H15">
            <v>5</v>
          </cell>
          <cell r="I15">
            <v>4</v>
          </cell>
          <cell r="J15">
            <v>4</v>
          </cell>
          <cell r="K15">
            <v>3</v>
          </cell>
          <cell r="L15">
            <v>2</v>
          </cell>
          <cell r="M15">
            <v>4</v>
          </cell>
          <cell r="N15">
            <v>4</v>
          </cell>
          <cell r="O15">
            <v>2</v>
          </cell>
          <cell r="P15">
            <v>2</v>
          </cell>
          <cell r="Q15">
            <v>3</v>
          </cell>
          <cell r="R15">
            <v>1</v>
          </cell>
          <cell r="S15">
            <v>3</v>
          </cell>
          <cell r="T15">
            <v>37</v>
          </cell>
        </row>
        <row r="16">
          <cell r="G16" t="str">
            <v>105701-CECOF VILLA ALEMANIA</v>
          </cell>
          <cell r="H16">
            <v>1</v>
          </cell>
          <cell r="I16">
            <v>1</v>
          </cell>
          <cell r="J16">
            <v>1</v>
          </cell>
          <cell r="K16">
            <v>2</v>
          </cell>
          <cell r="L16">
            <v>1</v>
          </cell>
          <cell r="M16">
            <v>2</v>
          </cell>
          <cell r="N16">
            <v>2</v>
          </cell>
          <cell r="O16">
            <v>2</v>
          </cell>
          <cell r="P16">
            <v>3</v>
          </cell>
          <cell r="Q16">
            <v>2</v>
          </cell>
          <cell r="R16">
            <v>3</v>
          </cell>
          <cell r="T16">
            <v>20</v>
          </cell>
        </row>
        <row r="17">
          <cell r="G17" t="str">
            <v>105702-CECOF VILLA LAMBERT</v>
          </cell>
          <cell r="H17">
            <v>2</v>
          </cell>
          <cell r="I17">
            <v>3</v>
          </cell>
          <cell r="J17">
            <v>7</v>
          </cell>
          <cell r="K17">
            <v>5</v>
          </cell>
          <cell r="L17">
            <v>1</v>
          </cell>
          <cell r="M17">
            <v>4</v>
          </cell>
          <cell r="N17">
            <v>3</v>
          </cell>
          <cell r="O17">
            <v>4</v>
          </cell>
          <cell r="P17">
            <v>1</v>
          </cell>
          <cell r="Q17">
            <v>2</v>
          </cell>
          <cell r="R17">
            <v>3</v>
          </cell>
          <cell r="S17">
            <v>3</v>
          </cell>
          <cell r="T17">
            <v>38</v>
          </cell>
        </row>
        <row r="18">
          <cell r="G18" t="str">
            <v>04102-COQUIMBO</v>
          </cell>
          <cell r="H18">
            <v>236</v>
          </cell>
          <cell r="I18">
            <v>221</v>
          </cell>
          <cell r="J18">
            <v>238</v>
          </cell>
          <cell r="K18">
            <v>215</v>
          </cell>
          <cell r="L18">
            <v>232</v>
          </cell>
          <cell r="M18">
            <v>183</v>
          </cell>
          <cell r="N18">
            <v>198</v>
          </cell>
          <cell r="O18">
            <v>236</v>
          </cell>
          <cell r="P18">
            <v>207</v>
          </cell>
          <cell r="Q18">
            <v>152</v>
          </cell>
          <cell r="R18">
            <v>124</v>
          </cell>
          <cell r="S18">
            <v>214</v>
          </cell>
          <cell r="T18">
            <v>2456</v>
          </cell>
        </row>
        <row r="19">
          <cell r="G19" t="str">
            <v>105303-CES. SAN JUAN</v>
          </cell>
          <cell r="H19">
            <v>42</v>
          </cell>
          <cell r="I19">
            <v>45</v>
          </cell>
          <cell r="J19">
            <v>51</v>
          </cell>
          <cell r="K19">
            <v>34</v>
          </cell>
          <cell r="L19">
            <v>54</v>
          </cell>
          <cell r="M19">
            <v>37</v>
          </cell>
          <cell r="N19">
            <v>40</v>
          </cell>
          <cell r="O19">
            <v>47</v>
          </cell>
          <cell r="P19">
            <v>41</v>
          </cell>
          <cell r="Q19">
            <v>27</v>
          </cell>
          <cell r="R19">
            <v>26</v>
          </cell>
          <cell r="S19">
            <v>50</v>
          </cell>
          <cell r="T19">
            <v>494</v>
          </cell>
        </row>
        <row r="20">
          <cell r="G20" t="str">
            <v>105304-CES. SANTA CECILIA</v>
          </cell>
          <cell r="H20">
            <v>50</v>
          </cell>
          <cell r="I20">
            <v>39</v>
          </cell>
          <cell r="J20">
            <v>38</v>
          </cell>
          <cell r="K20">
            <v>45</v>
          </cell>
          <cell r="L20">
            <v>40</v>
          </cell>
          <cell r="M20">
            <v>28</v>
          </cell>
          <cell r="N20">
            <v>25</v>
          </cell>
          <cell r="O20">
            <v>39</v>
          </cell>
          <cell r="P20">
            <v>36</v>
          </cell>
          <cell r="Q20">
            <v>27</v>
          </cell>
          <cell r="R20">
            <v>25</v>
          </cell>
          <cell r="S20">
            <v>37</v>
          </cell>
          <cell r="T20">
            <v>429</v>
          </cell>
        </row>
        <row r="21">
          <cell r="G21" t="str">
            <v>105305-CES. TIERRAS BLANCAS</v>
          </cell>
          <cell r="H21">
            <v>49</v>
          </cell>
          <cell r="I21">
            <v>65</v>
          </cell>
          <cell r="J21">
            <v>71</v>
          </cell>
          <cell r="K21">
            <v>47</v>
          </cell>
          <cell r="L21">
            <v>57</v>
          </cell>
          <cell r="M21">
            <v>51</v>
          </cell>
          <cell r="N21">
            <v>59</v>
          </cell>
          <cell r="O21">
            <v>65</v>
          </cell>
          <cell r="P21">
            <v>50</v>
          </cell>
          <cell r="Q21">
            <v>38</v>
          </cell>
          <cell r="R21">
            <v>13</v>
          </cell>
          <cell r="S21">
            <v>45</v>
          </cell>
          <cell r="T21">
            <v>610</v>
          </cell>
        </row>
        <row r="22">
          <cell r="G22" t="str">
            <v>105321-CES. RURAL  TONGOY</v>
          </cell>
          <cell r="H22">
            <v>15</v>
          </cell>
          <cell r="I22">
            <v>6</v>
          </cell>
          <cell r="J22">
            <v>5</v>
          </cell>
          <cell r="K22">
            <v>2</v>
          </cell>
          <cell r="L22">
            <v>9</v>
          </cell>
          <cell r="M22">
            <v>7</v>
          </cell>
          <cell r="N22">
            <v>9</v>
          </cell>
          <cell r="O22">
            <v>9</v>
          </cell>
          <cell r="P22">
            <v>10</v>
          </cell>
          <cell r="Q22">
            <v>6</v>
          </cell>
          <cell r="R22">
            <v>9</v>
          </cell>
          <cell r="S22">
            <v>5</v>
          </cell>
          <cell r="T22">
            <v>92</v>
          </cell>
        </row>
        <row r="23">
          <cell r="G23" t="str">
            <v>105323-CES. DR. SERGIO AGUILAR</v>
          </cell>
          <cell r="H23">
            <v>60</v>
          </cell>
          <cell r="I23">
            <v>47</v>
          </cell>
          <cell r="J23">
            <v>57</v>
          </cell>
          <cell r="K23">
            <v>69</v>
          </cell>
          <cell r="L23">
            <v>55</v>
          </cell>
          <cell r="M23">
            <v>47</v>
          </cell>
          <cell r="N23">
            <v>52</v>
          </cell>
          <cell r="O23">
            <v>61</v>
          </cell>
          <cell r="P23">
            <v>58</v>
          </cell>
          <cell r="Q23">
            <v>40</v>
          </cell>
          <cell r="R23">
            <v>43</v>
          </cell>
          <cell r="S23">
            <v>61</v>
          </cell>
          <cell r="T23">
            <v>650</v>
          </cell>
        </row>
        <row r="24">
          <cell r="G24" t="str">
            <v xml:space="preserve">105404-P.S.R. EL TANGUE                         </v>
          </cell>
          <cell r="H24">
            <v>4</v>
          </cell>
          <cell r="O24">
            <v>1</v>
          </cell>
          <cell r="Q24">
            <v>1</v>
          </cell>
          <cell r="R24">
            <v>1</v>
          </cell>
          <cell r="S24">
            <v>1</v>
          </cell>
          <cell r="T24">
            <v>8</v>
          </cell>
        </row>
        <row r="25">
          <cell r="G25" t="str">
            <v>105405-P.S.R. GUANAQUEROS</v>
          </cell>
          <cell r="H25">
            <v>2</v>
          </cell>
          <cell r="I25">
            <v>2</v>
          </cell>
          <cell r="J25">
            <v>1</v>
          </cell>
          <cell r="K25">
            <v>1</v>
          </cell>
          <cell r="L25">
            <v>2</v>
          </cell>
          <cell r="M25">
            <v>3</v>
          </cell>
          <cell r="N25">
            <v>2</v>
          </cell>
          <cell r="O25">
            <v>3</v>
          </cell>
          <cell r="P25">
            <v>1</v>
          </cell>
          <cell r="S25">
            <v>3</v>
          </cell>
          <cell r="T25">
            <v>20</v>
          </cell>
        </row>
        <row r="26">
          <cell r="G26" t="str">
            <v>105406-P.S.R. PAN DE AZUCAR</v>
          </cell>
          <cell r="H26">
            <v>9</v>
          </cell>
          <cell r="I26">
            <v>14</v>
          </cell>
          <cell r="J26">
            <v>12</v>
          </cell>
          <cell r="K26">
            <v>10</v>
          </cell>
          <cell r="L26">
            <v>8</v>
          </cell>
          <cell r="M26">
            <v>3</v>
          </cell>
          <cell r="N26">
            <v>5</v>
          </cell>
          <cell r="O26">
            <v>8</v>
          </cell>
          <cell r="P26">
            <v>5</v>
          </cell>
          <cell r="Q26">
            <v>8</v>
          </cell>
          <cell r="R26">
            <v>3</v>
          </cell>
          <cell r="S26">
            <v>10</v>
          </cell>
          <cell r="T26">
            <v>95</v>
          </cell>
        </row>
        <row r="27">
          <cell r="G27" t="str">
            <v>105407-P.S.R. TAMBILLOS</v>
          </cell>
          <cell r="I27">
            <v>2</v>
          </cell>
          <cell r="P27">
            <v>1</v>
          </cell>
          <cell r="T27">
            <v>3</v>
          </cell>
        </row>
        <row r="28">
          <cell r="G28" t="str">
            <v>105705-CECOF EL ALBA</v>
          </cell>
          <cell r="H28">
            <v>5</v>
          </cell>
          <cell r="I28">
            <v>1</v>
          </cell>
          <cell r="J28">
            <v>3</v>
          </cell>
          <cell r="K28">
            <v>7</v>
          </cell>
          <cell r="L28">
            <v>7</v>
          </cell>
          <cell r="M28">
            <v>7</v>
          </cell>
          <cell r="N28">
            <v>6</v>
          </cell>
          <cell r="O28">
            <v>3</v>
          </cell>
          <cell r="P28">
            <v>5</v>
          </cell>
          <cell r="Q28">
            <v>5</v>
          </cell>
          <cell r="R28">
            <v>4</v>
          </cell>
          <cell r="S28">
            <v>2</v>
          </cell>
          <cell r="T28">
            <v>55</v>
          </cell>
        </row>
        <row r="29">
          <cell r="G29" t="str">
            <v>04103-ANDACOLLO</v>
          </cell>
          <cell r="H29">
            <v>19</v>
          </cell>
          <cell r="I29">
            <v>14</v>
          </cell>
          <cell r="J29">
            <v>11</v>
          </cell>
          <cell r="K29">
            <v>12</v>
          </cell>
          <cell r="L29">
            <v>10</v>
          </cell>
          <cell r="M29">
            <v>8</v>
          </cell>
          <cell r="N29">
            <v>7</v>
          </cell>
          <cell r="O29">
            <v>10</v>
          </cell>
          <cell r="P29">
            <v>4</v>
          </cell>
          <cell r="Q29">
            <v>12</v>
          </cell>
          <cell r="R29">
            <v>14</v>
          </cell>
          <cell r="S29">
            <v>12</v>
          </cell>
          <cell r="T29">
            <v>133</v>
          </cell>
        </row>
        <row r="30">
          <cell r="G30" t="str">
            <v>105106-HOSPITAL ANDACOLLO</v>
          </cell>
          <cell r="H30">
            <v>19</v>
          </cell>
          <cell r="I30">
            <v>14</v>
          </cell>
          <cell r="J30">
            <v>11</v>
          </cell>
          <cell r="K30">
            <v>12</v>
          </cell>
          <cell r="L30">
            <v>10</v>
          </cell>
          <cell r="M30">
            <v>8</v>
          </cell>
          <cell r="N30">
            <v>7</v>
          </cell>
          <cell r="O30">
            <v>10</v>
          </cell>
          <cell r="P30">
            <v>4</v>
          </cell>
          <cell r="Q30">
            <v>12</v>
          </cell>
          <cell r="R30">
            <v>14</v>
          </cell>
          <cell r="S30">
            <v>12</v>
          </cell>
          <cell r="T30">
            <v>133</v>
          </cell>
        </row>
        <row r="31">
          <cell r="G31" t="str">
            <v>04104-LA HIGUERA</v>
          </cell>
          <cell r="H31">
            <v>9</v>
          </cell>
          <cell r="I31">
            <v>1</v>
          </cell>
          <cell r="J31">
            <v>5</v>
          </cell>
          <cell r="K31">
            <v>1</v>
          </cell>
          <cell r="L31">
            <v>8</v>
          </cell>
          <cell r="M31">
            <v>8</v>
          </cell>
          <cell r="N31">
            <v>1</v>
          </cell>
          <cell r="O31">
            <v>3</v>
          </cell>
          <cell r="P31">
            <v>4</v>
          </cell>
          <cell r="R31">
            <v>5</v>
          </cell>
          <cell r="S31">
            <v>3</v>
          </cell>
          <cell r="T31">
            <v>48</v>
          </cell>
        </row>
        <row r="32">
          <cell r="G32" t="str">
            <v>105314-CES. LA HIGUERA</v>
          </cell>
          <cell r="H32">
            <v>5</v>
          </cell>
          <cell r="J32">
            <v>1</v>
          </cell>
          <cell r="L32">
            <v>2</v>
          </cell>
          <cell r="M32">
            <v>1</v>
          </cell>
          <cell r="O32">
            <v>3</v>
          </cell>
          <cell r="P32">
            <v>2</v>
          </cell>
          <cell r="R32">
            <v>1</v>
          </cell>
          <cell r="S32">
            <v>2</v>
          </cell>
          <cell r="T32">
            <v>17</v>
          </cell>
        </row>
        <row r="33">
          <cell r="G33" t="str">
            <v xml:space="preserve">105500-P.S.R. CALETA HORNOS        </v>
          </cell>
          <cell r="H33">
            <v>1</v>
          </cell>
          <cell r="J33">
            <v>2</v>
          </cell>
          <cell r="L33">
            <v>1</v>
          </cell>
          <cell r="M33">
            <v>4</v>
          </cell>
          <cell r="N33">
            <v>1</v>
          </cell>
          <cell r="P33">
            <v>1</v>
          </cell>
          <cell r="R33">
            <v>1</v>
          </cell>
          <cell r="S33">
            <v>1</v>
          </cell>
          <cell r="T33">
            <v>12</v>
          </cell>
        </row>
        <row r="34">
          <cell r="G34" t="str">
            <v>105505-P.S.R. LOS CHOROS</v>
          </cell>
          <cell r="H34">
            <v>2</v>
          </cell>
          <cell r="J34">
            <v>1</v>
          </cell>
          <cell r="K34">
            <v>1</v>
          </cell>
          <cell r="L34">
            <v>3</v>
          </cell>
          <cell r="M34">
            <v>3</v>
          </cell>
          <cell r="R34">
            <v>2</v>
          </cell>
          <cell r="T34">
            <v>12</v>
          </cell>
        </row>
        <row r="35">
          <cell r="G35" t="str">
            <v>105506-P.S.R. EL TRAPICHE</v>
          </cell>
          <cell r="H35">
            <v>1</v>
          </cell>
          <cell r="I35">
            <v>1</v>
          </cell>
          <cell r="J35">
            <v>1</v>
          </cell>
          <cell r="L35">
            <v>2</v>
          </cell>
          <cell r="P35">
            <v>1</v>
          </cell>
          <cell r="R35">
            <v>1</v>
          </cell>
          <cell r="T35">
            <v>7</v>
          </cell>
        </row>
        <row r="36">
          <cell r="G36" t="str">
            <v>04105-PAIHUANO</v>
          </cell>
          <cell r="H36">
            <v>2</v>
          </cell>
          <cell r="I36">
            <v>7</v>
          </cell>
          <cell r="J36">
            <v>8</v>
          </cell>
          <cell r="K36">
            <v>3</v>
          </cell>
          <cell r="L36">
            <v>4</v>
          </cell>
          <cell r="M36">
            <v>4</v>
          </cell>
          <cell r="N36">
            <v>3</v>
          </cell>
          <cell r="O36">
            <v>5</v>
          </cell>
          <cell r="P36">
            <v>3</v>
          </cell>
          <cell r="Q36">
            <v>3</v>
          </cell>
          <cell r="R36">
            <v>5</v>
          </cell>
          <cell r="S36">
            <v>8</v>
          </cell>
          <cell r="T36">
            <v>55</v>
          </cell>
        </row>
        <row r="37">
          <cell r="G37" t="str">
            <v>105306-CES. PAIHUANO</v>
          </cell>
          <cell r="H37">
            <v>1</v>
          </cell>
          <cell r="I37">
            <v>4</v>
          </cell>
          <cell r="J37">
            <v>3</v>
          </cell>
          <cell r="K37">
            <v>1</v>
          </cell>
          <cell r="L37">
            <v>2</v>
          </cell>
          <cell r="M37">
            <v>2</v>
          </cell>
          <cell r="N37">
            <v>1</v>
          </cell>
          <cell r="O37">
            <v>3</v>
          </cell>
          <cell r="P37">
            <v>1</v>
          </cell>
          <cell r="Q37">
            <v>1</v>
          </cell>
          <cell r="R37">
            <v>3</v>
          </cell>
          <cell r="S37">
            <v>7</v>
          </cell>
          <cell r="T37">
            <v>29</v>
          </cell>
        </row>
        <row r="38">
          <cell r="G38" t="str">
            <v>105475-P.S.R. HORCON</v>
          </cell>
          <cell r="I38">
            <v>2</v>
          </cell>
          <cell r="J38">
            <v>1</v>
          </cell>
          <cell r="K38">
            <v>1</v>
          </cell>
          <cell r="L38">
            <v>1</v>
          </cell>
          <cell r="M38">
            <v>1</v>
          </cell>
          <cell r="N38">
            <v>1</v>
          </cell>
          <cell r="P38">
            <v>1</v>
          </cell>
          <cell r="Q38">
            <v>2</v>
          </cell>
          <cell r="T38">
            <v>10</v>
          </cell>
        </row>
        <row r="39">
          <cell r="G39" t="str">
            <v>105476-P.S.R. MONTE GRANDE</v>
          </cell>
          <cell r="I39">
            <v>1</v>
          </cell>
          <cell r="J39">
            <v>1</v>
          </cell>
          <cell r="L39">
            <v>1</v>
          </cell>
          <cell r="M39">
            <v>1</v>
          </cell>
          <cell r="N39">
            <v>1</v>
          </cell>
          <cell r="O39">
            <v>1</v>
          </cell>
          <cell r="R39">
            <v>1</v>
          </cell>
          <cell r="T39">
            <v>7</v>
          </cell>
        </row>
        <row r="40">
          <cell r="G40" t="str">
            <v>105477-P.S.R. PISCO ELQUI</v>
          </cell>
          <cell r="H40">
            <v>1</v>
          </cell>
          <cell r="J40">
            <v>3</v>
          </cell>
          <cell r="K40">
            <v>1</v>
          </cell>
          <cell r="O40">
            <v>1</v>
          </cell>
          <cell r="P40">
            <v>1</v>
          </cell>
          <cell r="R40">
            <v>1</v>
          </cell>
          <cell r="S40">
            <v>1</v>
          </cell>
          <cell r="T40">
            <v>9</v>
          </cell>
        </row>
        <row r="41">
          <cell r="G41" t="str">
            <v>04106-VICUÑA</v>
          </cell>
          <cell r="H41">
            <v>34</v>
          </cell>
          <cell r="I41">
            <v>20</v>
          </cell>
          <cell r="J41">
            <v>31</v>
          </cell>
          <cell r="K41">
            <v>32</v>
          </cell>
          <cell r="L41">
            <v>18</v>
          </cell>
          <cell r="M41">
            <v>20</v>
          </cell>
          <cell r="N41">
            <v>22</v>
          </cell>
          <cell r="O41">
            <v>30</v>
          </cell>
          <cell r="P41">
            <v>26</v>
          </cell>
          <cell r="Q41">
            <v>22</v>
          </cell>
          <cell r="R41">
            <v>26</v>
          </cell>
          <cell r="S41">
            <v>16</v>
          </cell>
          <cell r="T41">
            <v>297</v>
          </cell>
        </row>
        <row r="42">
          <cell r="G42" t="str">
            <v>105107-HOSPITAL VICUÑA</v>
          </cell>
          <cell r="H42">
            <v>23</v>
          </cell>
          <cell r="I42">
            <v>10</v>
          </cell>
          <cell r="J42">
            <v>19</v>
          </cell>
          <cell r="K42">
            <v>22</v>
          </cell>
          <cell r="L42">
            <v>7</v>
          </cell>
          <cell r="M42">
            <v>11</v>
          </cell>
          <cell r="N42">
            <v>9</v>
          </cell>
          <cell r="O42">
            <v>18</v>
          </cell>
          <cell r="P42">
            <v>16</v>
          </cell>
          <cell r="Q42">
            <v>12</v>
          </cell>
          <cell r="R42">
            <v>15</v>
          </cell>
          <cell r="S42">
            <v>12</v>
          </cell>
          <cell r="T42">
            <v>174</v>
          </cell>
        </row>
        <row r="43">
          <cell r="G43" t="str">
            <v>105467-P.S.R. DIAGUITAS</v>
          </cell>
          <cell r="H43">
            <v>1</v>
          </cell>
          <cell r="I43">
            <v>3</v>
          </cell>
          <cell r="J43">
            <v>2</v>
          </cell>
          <cell r="L43">
            <v>1</v>
          </cell>
          <cell r="N43">
            <v>2</v>
          </cell>
          <cell r="O43">
            <v>1</v>
          </cell>
          <cell r="P43">
            <v>1</v>
          </cell>
          <cell r="T43">
            <v>11</v>
          </cell>
        </row>
        <row r="44">
          <cell r="G44" t="str">
            <v>105468-P.S.R. EL MOLLE</v>
          </cell>
          <cell r="J44">
            <v>1</v>
          </cell>
          <cell r="L44">
            <v>1</v>
          </cell>
          <cell r="O44">
            <v>1</v>
          </cell>
          <cell r="P44">
            <v>1</v>
          </cell>
          <cell r="R44">
            <v>2</v>
          </cell>
          <cell r="T44">
            <v>6</v>
          </cell>
        </row>
        <row r="45">
          <cell r="G45" t="str">
            <v>105469-P.S.R. EL TAMBO</v>
          </cell>
          <cell r="H45">
            <v>3</v>
          </cell>
          <cell r="J45">
            <v>2</v>
          </cell>
          <cell r="K45">
            <v>3</v>
          </cell>
          <cell r="M45">
            <v>2</v>
          </cell>
          <cell r="N45">
            <v>2</v>
          </cell>
          <cell r="O45">
            <v>3</v>
          </cell>
          <cell r="Q45">
            <v>1</v>
          </cell>
          <cell r="R45">
            <v>2</v>
          </cell>
          <cell r="T45">
            <v>18</v>
          </cell>
        </row>
        <row r="46">
          <cell r="G46" t="str">
            <v>105471-P.S.R. PERALILLO</v>
          </cell>
          <cell r="I46">
            <v>4</v>
          </cell>
          <cell r="J46">
            <v>2</v>
          </cell>
          <cell r="L46">
            <v>2</v>
          </cell>
          <cell r="N46">
            <v>4</v>
          </cell>
          <cell r="O46">
            <v>1</v>
          </cell>
          <cell r="Q46">
            <v>3</v>
          </cell>
          <cell r="S46">
            <v>1</v>
          </cell>
          <cell r="T46">
            <v>17</v>
          </cell>
        </row>
        <row r="47">
          <cell r="G47" t="str">
            <v>105472-P.S.R. RIVADAVIA</v>
          </cell>
          <cell r="H47">
            <v>1</v>
          </cell>
          <cell r="I47">
            <v>1</v>
          </cell>
          <cell r="M47">
            <v>3</v>
          </cell>
          <cell r="O47">
            <v>2</v>
          </cell>
          <cell r="P47">
            <v>3</v>
          </cell>
          <cell r="R47">
            <v>1</v>
          </cell>
          <cell r="T47">
            <v>11</v>
          </cell>
        </row>
        <row r="48">
          <cell r="G48" t="str">
            <v>105473-P.S.R. TALCUNA</v>
          </cell>
          <cell r="H48">
            <v>1</v>
          </cell>
          <cell r="J48">
            <v>1</v>
          </cell>
          <cell r="K48">
            <v>1</v>
          </cell>
          <cell r="M48">
            <v>2</v>
          </cell>
          <cell r="N48">
            <v>1</v>
          </cell>
          <cell r="O48">
            <v>2</v>
          </cell>
          <cell r="Q48">
            <v>3</v>
          </cell>
          <cell r="R48">
            <v>2</v>
          </cell>
          <cell r="T48">
            <v>13</v>
          </cell>
        </row>
        <row r="49">
          <cell r="G49" t="str">
            <v>105502-P.S.R. CALINGASTA</v>
          </cell>
          <cell r="H49">
            <v>3</v>
          </cell>
          <cell r="I49">
            <v>2</v>
          </cell>
          <cell r="J49">
            <v>4</v>
          </cell>
          <cell r="K49">
            <v>6</v>
          </cell>
          <cell r="L49">
            <v>7</v>
          </cell>
          <cell r="M49">
            <v>2</v>
          </cell>
          <cell r="N49">
            <v>3</v>
          </cell>
          <cell r="O49">
            <v>2</v>
          </cell>
          <cell r="P49">
            <v>5</v>
          </cell>
          <cell r="Q49">
            <v>3</v>
          </cell>
          <cell r="R49">
            <v>4</v>
          </cell>
          <cell r="S49">
            <v>3</v>
          </cell>
          <cell r="T49">
            <v>44</v>
          </cell>
        </row>
        <row r="50">
          <cell r="G50" t="str">
            <v>105509-P.S.R. GUALLIGUAICA</v>
          </cell>
          <cell r="H50">
            <v>2</v>
          </cell>
          <cell r="N50">
            <v>1</v>
          </cell>
          <cell r="T50">
            <v>3</v>
          </cell>
        </row>
        <row r="51">
          <cell r="G51" t="str">
            <v>04201-ILLAPEL</v>
          </cell>
          <cell r="H51">
            <v>36</v>
          </cell>
          <cell r="I51">
            <v>20</v>
          </cell>
          <cell r="J51">
            <v>34</v>
          </cell>
          <cell r="K51">
            <v>19</v>
          </cell>
          <cell r="L51">
            <v>33</v>
          </cell>
          <cell r="M51">
            <v>23</v>
          </cell>
          <cell r="N51">
            <v>14</v>
          </cell>
          <cell r="O51">
            <v>24</v>
          </cell>
          <cell r="P51">
            <v>22</v>
          </cell>
          <cell r="Q51">
            <v>22</v>
          </cell>
          <cell r="R51">
            <v>40</v>
          </cell>
          <cell r="S51">
            <v>39</v>
          </cell>
          <cell r="T51">
            <v>326</v>
          </cell>
        </row>
        <row r="52">
          <cell r="G52" t="str">
            <v>105103-HOSPITAL ILLAPEL</v>
          </cell>
          <cell r="H52">
            <v>28</v>
          </cell>
          <cell r="I52">
            <v>16</v>
          </cell>
          <cell r="J52">
            <v>19</v>
          </cell>
          <cell r="K52">
            <v>15</v>
          </cell>
          <cell r="L52">
            <v>21</v>
          </cell>
          <cell r="M52">
            <v>16</v>
          </cell>
          <cell r="N52">
            <v>12</v>
          </cell>
          <cell r="O52">
            <v>16</v>
          </cell>
          <cell r="P52">
            <v>16</v>
          </cell>
          <cell r="Q52">
            <v>18</v>
          </cell>
          <cell r="R52">
            <v>12</v>
          </cell>
          <cell r="S52">
            <v>28</v>
          </cell>
          <cell r="T52">
            <v>217</v>
          </cell>
        </row>
        <row r="53">
          <cell r="G53" t="str">
            <v>105326-CESFAM SAN RAFAEL</v>
          </cell>
          <cell r="H53">
            <v>4</v>
          </cell>
          <cell r="I53">
            <v>2</v>
          </cell>
          <cell r="J53">
            <v>12</v>
          </cell>
          <cell r="K53">
            <v>2</v>
          </cell>
          <cell r="L53">
            <v>6</v>
          </cell>
          <cell r="M53">
            <v>4</v>
          </cell>
          <cell r="O53">
            <v>5</v>
          </cell>
          <cell r="P53">
            <v>4</v>
          </cell>
          <cell r="R53">
            <v>17</v>
          </cell>
          <cell r="S53">
            <v>4</v>
          </cell>
          <cell r="T53">
            <v>60</v>
          </cell>
        </row>
        <row r="54">
          <cell r="G54" t="str">
            <v xml:space="preserve">105443-P.S.R. CARCAMO                   </v>
          </cell>
          <cell r="J54">
            <v>1</v>
          </cell>
          <cell r="L54">
            <v>1</v>
          </cell>
          <cell r="S54">
            <v>1</v>
          </cell>
          <cell r="T54">
            <v>3</v>
          </cell>
        </row>
        <row r="55">
          <cell r="G55" t="str">
            <v>105444-P.S.R. HUINTIL</v>
          </cell>
          <cell r="M55">
            <v>1</v>
          </cell>
          <cell r="P55">
            <v>1</v>
          </cell>
          <cell r="T55">
            <v>2</v>
          </cell>
        </row>
        <row r="56">
          <cell r="G56" t="str">
            <v>105445-P.S.R. LIMAHUIDA</v>
          </cell>
          <cell r="J56">
            <v>1</v>
          </cell>
          <cell r="O56">
            <v>1</v>
          </cell>
          <cell r="Q56">
            <v>1</v>
          </cell>
          <cell r="R56">
            <v>3</v>
          </cell>
          <cell r="S56">
            <v>2</v>
          </cell>
          <cell r="T56">
            <v>8</v>
          </cell>
        </row>
        <row r="57">
          <cell r="G57" t="str">
            <v>105447-P.S.R. PERALILLO</v>
          </cell>
          <cell r="L57">
            <v>1</v>
          </cell>
          <cell r="M57">
            <v>1</v>
          </cell>
          <cell r="N57">
            <v>1</v>
          </cell>
          <cell r="R57">
            <v>1</v>
          </cell>
          <cell r="S57">
            <v>2</v>
          </cell>
          <cell r="T57">
            <v>6</v>
          </cell>
        </row>
        <row r="58">
          <cell r="G58" t="str">
            <v>105448-P.S.R. SANTA VIRGINIA</v>
          </cell>
          <cell r="K58">
            <v>1</v>
          </cell>
          <cell r="T58">
            <v>1</v>
          </cell>
        </row>
        <row r="59">
          <cell r="G59" t="str">
            <v>105485-P.S.R. PLAN DE HORNOS</v>
          </cell>
          <cell r="H59">
            <v>2</v>
          </cell>
          <cell r="I59">
            <v>2</v>
          </cell>
          <cell r="K59">
            <v>1</v>
          </cell>
          <cell r="L59">
            <v>2</v>
          </cell>
          <cell r="R59">
            <v>1</v>
          </cell>
          <cell r="T59">
            <v>8</v>
          </cell>
        </row>
        <row r="60">
          <cell r="G60" t="str">
            <v>105486-P.S.R. TUNGA SUR</v>
          </cell>
          <cell r="H60">
            <v>1</v>
          </cell>
          <cell r="T60">
            <v>1</v>
          </cell>
        </row>
        <row r="61">
          <cell r="G61" t="str">
            <v>105487-P.S.R. CAÑAS UNO</v>
          </cell>
          <cell r="H61">
            <v>1</v>
          </cell>
          <cell r="J61">
            <v>1</v>
          </cell>
          <cell r="L61">
            <v>1</v>
          </cell>
          <cell r="N61">
            <v>1</v>
          </cell>
          <cell r="O61">
            <v>2</v>
          </cell>
          <cell r="P61">
            <v>1</v>
          </cell>
          <cell r="Q61">
            <v>2</v>
          </cell>
          <cell r="R61">
            <v>4</v>
          </cell>
          <cell r="S61">
            <v>2</v>
          </cell>
          <cell r="T61">
            <v>15</v>
          </cell>
        </row>
        <row r="62">
          <cell r="G62" t="str">
            <v>105496-P.S.R. PINTACURA SUR</v>
          </cell>
          <cell r="L62">
            <v>1</v>
          </cell>
          <cell r="R62">
            <v>2</v>
          </cell>
          <cell r="T62">
            <v>3</v>
          </cell>
        </row>
        <row r="63">
          <cell r="G63" t="str">
            <v>105504-P.S.R. SOCAVON</v>
          </cell>
          <cell r="M63">
            <v>1</v>
          </cell>
          <cell r="Q63">
            <v>1</v>
          </cell>
          <cell r="T63">
            <v>2</v>
          </cell>
        </row>
        <row r="64">
          <cell r="G64" t="str">
            <v>04202-CANELA</v>
          </cell>
          <cell r="H64">
            <v>9</v>
          </cell>
          <cell r="I64">
            <v>8</v>
          </cell>
          <cell r="J64">
            <v>4</v>
          </cell>
          <cell r="K64">
            <v>7</v>
          </cell>
          <cell r="L64">
            <v>6</v>
          </cell>
          <cell r="M64">
            <v>4</v>
          </cell>
          <cell r="N64">
            <v>4</v>
          </cell>
          <cell r="O64">
            <v>8</v>
          </cell>
          <cell r="P64">
            <v>3</v>
          </cell>
          <cell r="Q64">
            <v>10</v>
          </cell>
          <cell r="R64">
            <v>9</v>
          </cell>
          <cell r="S64">
            <v>4</v>
          </cell>
          <cell r="T64">
            <v>76</v>
          </cell>
        </row>
        <row r="65">
          <cell r="G65" t="str">
            <v>105309-CES. RURAL CANELA</v>
          </cell>
          <cell r="H65">
            <v>7</v>
          </cell>
          <cell r="I65">
            <v>7</v>
          </cell>
          <cell r="J65">
            <v>4</v>
          </cell>
          <cell r="K65">
            <v>6</v>
          </cell>
          <cell r="L65">
            <v>5</v>
          </cell>
          <cell r="M65">
            <v>2</v>
          </cell>
          <cell r="N65">
            <v>4</v>
          </cell>
          <cell r="O65">
            <v>7</v>
          </cell>
          <cell r="P65">
            <v>2</v>
          </cell>
          <cell r="Q65">
            <v>10</v>
          </cell>
          <cell r="R65">
            <v>7</v>
          </cell>
          <cell r="S65">
            <v>3</v>
          </cell>
          <cell r="T65">
            <v>64</v>
          </cell>
        </row>
        <row r="66">
          <cell r="G66" t="str">
            <v xml:space="preserve">105450-P.S.R. MINCHA NORTE            </v>
          </cell>
          <cell r="H66">
            <v>1</v>
          </cell>
          <cell r="P66">
            <v>1</v>
          </cell>
          <cell r="T66">
            <v>2</v>
          </cell>
        </row>
        <row r="67">
          <cell r="G67" t="str">
            <v>105483-P.S.R. LOS RULOS</v>
          </cell>
          <cell r="H67">
            <v>1</v>
          </cell>
          <cell r="K67">
            <v>1</v>
          </cell>
          <cell r="T67">
            <v>2</v>
          </cell>
        </row>
        <row r="68">
          <cell r="G68" t="str">
            <v>105484-P.S.R. HUENTELAUQUEN</v>
          </cell>
          <cell r="I68">
            <v>1</v>
          </cell>
          <cell r="L68">
            <v>1</v>
          </cell>
          <cell r="M68">
            <v>1</v>
          </cell>
          <cell r="O68">
            <v>1</v>
          </cell>
          <cell r="R68">
            <v>2</v>
          </cell>
          <cell r="T68">
            <v>6</v>
          </cell>
        </row>
        <row r="69">
          <cell r="G69" t="str">
            <v>105488-P.S.R. ESPIRITU SANTO</v>
          </cell>
          <cell r="M69">
            <v>1</v>
          </cell>
          <cell r="S69">
            <v>1</v>
          </cell>
          <cell r="T69">
            <v>2</v>
          </cell>
        </row>
        <row r="70">
          <cell r="G70" t="str">
            <v>04203-LOS VILOS</v>
          </cell>
          <cell r="H70">
            <v>24</v>
          </cell>
          <cell r="I70">
            <v>27</v>
          </cell>
          <cell r="J70">
            <v>17</v>
          </cell>
          <cell r="K70">
            <v>22</v>
          </cell>
          <cell r="L70">
            <v>33</v>
          </cell>
          <cell r="M70">
            <v>19</v>
          </cell>
          <cell r="N70">
            <v>23</v>
          </cell>
          <cell r="O70">
            <v>25</v>
          </cell>
          <cell r="P70">
            <v>18</v>
          </cell>
          <cell r="Q70">
            <v>29</v>
          </cell>
          <cell r="R70">
            <v>21</v>
          </cell>
          <cell r="S70">
            <v>18</v>
          </cell>
          <cell r="T70">
            <v>276</v>
          </cell>
        </row>
        <row r="71">
          <cell r="G71" t="str">
            <v>105108-HOSPITAL LOS VILOS</v>
          </cell>
          <cell r="H71">
            <v>24</v>
          </cell>
          <cell r="I71">
            <v>19</v>
          </cell>
          <cell r="J71">
            <v>16</v>
          </cell>
          <cell r="K71">
            <v>18</v>
          </cell>
          <cell r="L71">
            <v>30</v>
          </cell>
          <cell r="M71">
            <v>15</v>
          </cell>
          <cell r="N71">
            <v>15</v>
          </cell>
          <cell r="O71">
            <v>20</v>
          </cell>
          <cell r="P71">
            <v>16</v>
          </cell>
          <cell r="Q71">
            <v>24</v>
          </cell>
          <cell r="R71">
            <v>17</v>
          </cell>
          <cell r="S71">
            <v>15</v>
          </cell>
          <cell r="T71">
            <v>229</v>
          </cell>
        </row>
        <row r="72">
          <cell r="G72" t="str">
            <v xml:space="preserve">105478-P.S.R. CAIMANES                   </v>
          </cell>
          <cell r="I72">
            <v>8</v>
          </cell>
          <cell r="J72">
            <v>1</v>
          </cell>
          <cell r="K72">
            <v>1</v>
          </cell>
          <cell r="L72">
            <v>1</v>
          </cell>
          <cell r="M72">
            <v>2</v>
          </cell>
          <cell r="N72">
            <v>7</v>
          </cell>
          <cell r="O72">
            <v>3</v>
          </cell>
          <cell r="Q72">
            <v>2</v>
          </cell>
          <cell r="R72">
            <v>1</v>
          </cell>
          <cell r="S72">
            <v>2</v>
          </cell>
          <cell r="T72">
            <v>28</v>
          </cell>
        </row>
        <row r="73">
          <cell r="G73" t="str">
            <v>105479-P.S.R. GUANGUALI</v>
          </cell>
          <cell r="Q73">
            <v>1</v>
          </cell>
          <cell r="R73">
            <v>1</v>
          </cell>
          <cell r="T73">
            <v>2</v>
          </cell>
        </row>
        <row r="74">
          <cell r="G74" t="str">
            <v>105480-P.S.R. QUILIMARI</v>
          </cell>
          <cell r="K74">
            <v>3</v>
          </cell>
          <cell r="L74">
            <v>2</v>
          </cell>
          <cell r="M74">
            <v>1</v>
          </cell>
          <cell r="N74">
            <v>1</v>
          </cell>
          <cell r="O74">
            <v>1</v>
          </cell>
          <cell r="P74">
            <v>2</v>
          </cell>
          <cell r="R74">
            <v>1</v>
          </cell>
          <cell r="S74">
            <v>1</v>
          </cell>
          <cell r="T74">
            <v>12</v>
          </cell>
        </row>
        <row r="75">
          <cell r="G75" t="str">
            <v>105481-P.S.R. TILAMA</v>
          </cell>
          <cell r="O75">
            <v>1</v>
          </cell>
          <cell r="Q75">
            <v>1</v>
          </cell>
          <cell r="T75">
            <v>2</v>
          </cell>
        </row>
        <row r="76">
          <cell r="G76" t="str">
            <v>105511-P.S.R. LOS CONDORES</v>
          </cell>
          <cell r="M76">
            <v>1</v>
          </cell>
          <cell r="Q76">
            <v>1</v>
          </cell>
          <cell r="R76">
            <v>1</v>
          </cell>
          <cell r="T76">
            <v>3</v>
          </cell>
        </row>
        <row r="77">
          <cell r="G77" t="str">
            <v>04204-SALAMANCA</v>
          </cell>
          <cell r="H77">
            <v>29</v>
          </cell>
          <cell r="I77">
            <v>19</v>
          </cell>
          <cell r="J77">
            <v>35</v>
          </cell>
          <cell r="K77">
            <v>23</v>
          </cell>
          <cell r="L77">
            <v>18</v>
          </cell>
          <cell r="M77">
            <v>22</v>
          </cell>
          <cell r="N77">
            <v>26</v>
          </cell>
          <cell r="O77">
            <v>19</v>
          </cell>
          <cell r="P77">
            <v>22</v>
          </cell>
          <cell r="Q77">
            <v>19</v>
          </cell>
          <cell r="R77">
            <v>26</v>
          </cell>
          <cell r="S77">
            <v>17</v>
          </cell>
          <cell r="T77">
            <v>275</v>
          </cell>
        </row>
        <row r="78">
          <cell r="G78" t="str">
            <v>105104-HOSPITAL SALAMANCA</v>
          </cell>
          <cell r="H78">
            <v>19</v>
          </cell>
          <cell r="I78">
            <v>10</v>
          </cell>
          <cell r="J78">
            <v>27</v>
          </cell>
          <cell r="K78">
            <v>15</v>
          </cell>
          <cell r="L78">
            <v>14</v>
          </cell>
          <cell r="M78">
            <v>12</v>
          </cell>
          <cell r="N78">
            <v>21</v>
          </cell>
          <cell r="O78">
            <v>13</v>
          </cell>
          <cell r="P78">
            <v>11</v>
          </cell>
          <cell r="Q78">
            <v>10</v>
          </cell>
          <cell r="R78">
            <v>18</v>
          </cell>
          <cell r="S78">
            <v>11</v>
          </cell>
          <cell r="T78">
            <v>181</v>
          </cell>
        </row>
        <row r="79">
          <cell r="G79" t="str">
            <v xml:space="preserve">105452-P.S.R. CUNCUMEN                 </v>
          </cell>
          <cell r="H79">
            <v>6</v>
          </cell>
          <cell r="I79">
            <v>6</v>
          </cell>
          <cell r="J79">
            <v>4</v>
          </cell>
          <cell r="K79">
            <v>3</v>
          </cell>
          <cell r="L79">
            <v>2</v>
          </cell>
          <cell r="M79">
            <v>5</v>
          </cell>
          <cell r="N79">
            <v>4</v>
          </cell>
          <cell r="O79">
            <v>4</v>
          </cell>
          <cell r="P79">
            <v>8</v>
          </cell>
          <cell r="Q79">
            <v>4</v>
          </cell>
          <cell r="R79">
            <v>6</v>
          </cell>
          <cell r="S79">
            <v>3</v>
          </cell>
          <cell r="T79">
            <v>55</v>
          </cell>
        </row>
        <row r="80">
          <cell r="G80" t="str">
            <v>105453-P.S.R. TRANQUILLA</v>
          </cell>
          <cell r="H80">
            <v>1</v>
          </cell>
          <cell r="M80">
            <v>2</v>
          </cell>
          <cell r="R80">
            <v>1</v>
          </cell>
          <cell r="T80">
            <v>4</v>
          </cell>
        </row>
        <row r="81">
          <cell r="G81" t="str">
            <v>105454-P.S.R. CUNLAGUA</v>
          </cell>
          <cell r="P81">
            <v>1</v>
          </cell>
          <cell r="T81">
            <v>1</v>
          </cell>
        </row>
        <row r="82">
          <cell r="G82" t="str">
            <v>105455-P.S.R. CHILLEPIN</v>
          </cell>
          <cell r="H82">
            <v>3</v>
          </cell>
          <cell r="I82">
            <v>2</v>
          </cell>
          <cell r="K82">
            <v>2</v>
          </cell>
          <cell r="L82">
            <v>1</v>
          </cell>
          <cell r="M82">
            <v>1</v>
          </cell>
          <cell r="O82">
            <v>1</v>
          </cell>
          <cell r="P82">
            <v>1</v>
          </cell>
          <cell r="Q82">
            <v>2</v>
          </cell>
          <cell r="T82">
            <v>13</v>
          </cell>
        </row>
        <row r="83">
          <cell r="G83" t="str">
            <v>105456-P.S.R. LLIMPO</v>
          </cell>
          <cell r="I83">
            <v>1</v>
          </cell>
          <cell r="K83">
            <v>1</v>
          </cell>
          <cell r="N83">
            <v>1</v>
          </cell>
          <cell r="Q83">
            <v>2</v>
          </cell>
          <cell r="S83">
            <v>1</v>
          </cell>
          <cell r="T83">
            <v>6</v>
          </cell>
        </row>
        <row r="84">
          <cell r="G84" t="str">
            <v>105457-P.S.R. SAN AGUSTIN</v>
          </cell>
          <cell r="S84">
            <v>1</v>
          </cell>
          <cell r="T84">
            <v>1</v>
          </cell>
        </row>
        <row r="85">
          <cell r="G85" t="str">
            <v>105458-P.S.R. TAHUINCO</v>
          </cell>
          <cell r="J85">
            <v>2</v>
          </cell>
          <cell r="L85">
            <v>1</v>
          </cell>
          <cell r="P85">
            <v>1</v>
          </cell>
          <cell r="T85">
            <v>4</v>
          </cell>
        </row>
        <row r="86">
          <cell r="G86" t="str">
            <v>105491-P.S.R. QUELEN BAJO</v>
          </cell>
          <cell r="J86">
            <v>1</v>
          </cell>
          <cell r="K86">
            <v>1</v>
          </cell>
          <cell r="M86">
            <v>1</v>
          </cell>
          <cell r="Q86">
            <v>1</v>
          </cell>
          <cell r="T86">
            <v>4</v>
          </cell>
        </row>
        <row r="87">
          <cell r="G87" t="str">
            <v>105492-P.S.R. CAMISA</v>
          </cell>
          <cell r="J87">
            <v>1</v>
          </cell>
          <cell r="K87">
            <v>1</v>
          </cell>
          <cell r="R87">
            <v>1</v>
          </cell>
          <cell r="S87">
            <v>1</v>
          </cell>
          <cell r="T87">
            <v>4</v>
          </cell>
        </row>
        <row r="88">
          <cell r="G88" t="str">
            <v>105501-P.S.R. ARBOLEDA GRANDE</v>
          </cell>
          <cell r="M88">
            <v>1</v>
          </cell>
          <cell r="O88">
            <v>1</v>
          </cell>
          <cell r="T88">
            <v>2</v>
          </cell>
        </row>
        <row r="89">
          <cell r="G89" t="str">
            <v>04301-OVALLE</v>
          </cell>
          <cell r="H89">
            <v>115</v>
          </cell>
          <cell r="I89">
            <v>87</v>
          </cell>
          <cell r="J89">
            <v>140</v>
          </cell>
          <cell r="K89">
            <v>93</v>
          </cell>
          <cell r="L89">
            <v>137</v>
          </cell>
          <cell r="M89">
            <v>89</v>
          </cell>
          <cell r="N89">
            <v>120</v>
          </cell>
          <cell r="O89">
            <v>105</v>
          </cell>
          <cell r="P89">
            <v>71</v>
          </cell>
          <cell r="Q89">
            <v>101</v>
          </cell>
          <cell r="R89">
            <v>83</v>
          </cell>
          <cell r="S89">
            <v>118</v>
          </cell>
          <cell r="T89">
            <v>1259</v>
          </cell>
        </row>
        <row r="90">
          <cell r="G90" t="str">
            <v>105315-CES. RURAL C. DE TAMAYA</v>
          </cell>
          <cell r="H90">
            <v>2</v>
          </cell>
          <cell r="I90">
            <v>2</v>
          </cell>
          <cell r="J90">
            <v>8</v>
          </cell>
          <cell r="K90">
            <v>7</v>
          </cell>
          <cell r="L90">
            <v>6</v>
          </cell>
          <cell r="M90">
            <v>2</v>
          </cell>
          <cell r="N90">
            <v>6</v>
          </cell>
          <cell r="O90">
            <v>5</v>
          </cell>
          <cell r="P90">
            <v>3</v>
          </cell>
          <cell r="Q90">
            <v>2</v>
          </cell>
          <cell r="R90">
            <v>6</v>
          </cell>
          <cell r="S90">
            <v>9</v>
          </cell>
          <cell r="T90">
            <v>58</v>
          </cell>
        </row>
        <row r="91">
          <cell r="G91" t="str">
            <v>105317-CES. JORGE JORDAN D.</v>
          </cell>
          <cell r="H91">
            <v>30</v>
          </cell>
          <cell r="I91">
            <v>27</v>
          </cell>
          <cell r="J91">
            <v>37</v>
          </cell>
          <cell r="K91">
            <v>20</v>
          </cell>
          <cell r="L91">
            <v>45</v>
          </cell>
          <cell r="M91">
            <v>23</v>
          </cell>
          <cell r="N91">
            <v>39</v>
          </cell>
          <cell r="O91">
            <v>23</v>
          </cell>
          <cell r="P91">
            <v>23</v>
          </cell>
          <cell r="Q91">
            <v>24</v>
          </cell>
          <cell r="R91">
            <v>21</v>
          </cell>
          <cell r="S91">
            <v>35</v>
          </cell>
          <cell r="T91">
            <v>347</v>
          </cell>
        </row>
        <row r="92">
          <cell r="G92" t="str">
            <v>105322-CES. MARCOS MACUADA</v>
          </cell>
          <cell r="H92">
            <v>57</v>
          </cell>
          <cell r="I92">
            <v>37</v>
          </cell>
          <cell r="J92">
            <v>66</v>
          </cell>
          <cell r="K92">
            <v>43</v>
          </cell>
          <cell r="L92">
            <v>54</v>
          </cell>
          <cell r="M92">
            <v>44</v>
          </cell>
          <cell r="N92">
            <v>45</v>
          </cell>
          <cell r="O92">
            <v>52</v>
          </cell>
          <cell r="P92">
            <v>27</v>
          </cell>
          <cell r="Q92">
            <v>44</v>
          </cell>
          <cell r="R92">
            <v>37</v>
          </cell>
          <cell r="S92">
            <v>46</v>
          </cell>
          <cell r="T92">
            <v>552</v>
          </cell>
        </row>
        <row r="93">
          <cell r="G93" t="str">
            <v>105324-CES. SOTAQUI</v>
          </cell>
          <cell r="H93">
            <v>5</v>
          </cell>
          <cell r="I93">
            <v>6</v>
          </cell>
          <cell r="J93">
            <v>5</v>
          </cell>
          <cell r="K93">
            <v>4</v>
          </cell>
          <cell r="L93">
            <v>10</v>
          </cell>
          <cell r="M93">
            <v>5</v>
          </cell>
          <cell r="N93">
            <v>5</v>
          </cell>
          <cell r="O93">
            <v>8</v>
          </cell>
          <cell r="P93">
            <v>2</v>
          </cell>
          <cell r="Q93">
            <v>9</v>
          </cell>
          <cell r="R93">
            <v>7</v>
          </cell>
          <cell r="S93">
            <v>6</v>
          </cell>
          <cell r="T93">
            <v>72</v>
          </cell>
        </row>
        <row r="94">
          <cell r="G94" t="str">
            <v>105415-P.S.R. BARRAZA</v>
          </cell>
          <cell r="H94">
            <v>1</v>
          </cell>
          <cell r="J94">
            <v>3</v>
          </cell>
          <cell r="K94">
            <v>1</v>
          </cell>
          <cell r="L94">
            <v>1</v>
          </cell>
          <cell r="N94">
            <v>2</v>
          </cell>
          <cell r="R94">
            <v>1</v>
          </cell>
          <cell r="T94">
            <v>9</v>
          </cell>
        </row>
        <row r="95">
          <cell r="G95" t="str">
            <v xml:space="preserve">105416-P.S.R. CAMARICO                  </v>
          </cell>
          <cell r="H95">
            <v>1</v>
          </cell>
          <cell r="J95">
            <v>2</v>
          </cell>
          <cell r="K95">
            <v>2</v>
          </cell>
          <cell r="L95">
            <v>2</v>
          </cell>
          <cell r="N95">
            <v>1</v>
          </cell>
          <cell r="O95">
            <v>4</v>
          </cell>
          <cell r="P95">
            <v>2</v>
          </cell>
          <cell r="R95">
            <v>2</v>
          </cell>
          <cell r="S95">
            <v>2</v>
          </cell>
          <cell r="T95">
            <v>18</v>
          </cell>
        </row>
        <row r="96">
          <cell r="G96" t="str">
            <v>105417-P.S.R. ALCONES BAJOS</v>
          </cell>
          <cell r="H96">
            <v>1</v>
          </cell>
          <cell r="P96">
            <v>1</v>
          </cell>
          <cell r="R96">
            <v>1</v>
          </cell>
          <cell r="S96">
            <v>1</v>
          </cell>
          <cell r="T96">
            <v>4</v>
          </cell>
        </row>
        <row r="97">
          <cell r="G97" t="str">
            <v>105419-P.S.R. LAS SOSSAS</v>
          </cell>
          <cell r="H97">
            <v>1</v>
          </cell>
          <cell r="N97">
            <v>1</v>
          </cell>
          <cell r="T97">
            <v>2</v>
          </cell>
        </row>
        <row r="98">
          <cell r="G98" t="str">
            <v>105420-P.S.R. LIMARI</v>
          </cell>
          <cell r="H98">
            <v>2</v>
          </cell>
          <cell r="I98">
            <v>1</v>
          </cell>
          <cell r="J98">
            <v>1</v>
          </cell>
          <cell r="L98">
            <v>2</v>
          </cell>
          <cell r="M98">
            <v>2</v>
          </cell>
          <cell r="N98">
            <v>1</v>
          </cell>
          <cell r="R98">
            <v>3</v>
          </cell>
          <cell r="S98">
            <v>2</v>
          </cell>
          <cell r="T98">
            <v>14</v>
          </cell>
        </row>
        <row r="99">
          <cell r="G99" t="str">
            <v>105422-P.S.R. HORNILLOS</v>
          </cell>
          <cell r="I99">
            <v>1</v>
          </cell>
          <cell r="K99">
            <v>1</v>
          </cell>
          <cell r="T99">
            <v>2</v>
          </cell>
        </row>
        <row r="100">
          <cell r="G100" t="str">
            <v>105437-P.S.R. CHALINGA</v>
          </cell>
          <cell r="K100">
            <v>1</v>
          </cell>
          <cell r="L100">
            <v>1</v>
          </cell>
          <cell r="O100">
            <v>1</v>
          </cell>
          <cell r="R100">
            <v>1</v>
          </cell>
          <cell r="T100">
            <v>4</v>
          </cell>
        </row>
        <row r="101">
          <cell r="G101" t="str">
            <v>105439-P.S.R. CERRO BLANCO</v>
          </cell>
          <cell r="Q101">
            <v>1</v>
          </cell>
          <cell r="T101">
            <v>1</v>
          </cell>
        </row>
        <row r="102">
          <cell r="G102" t="str">
            <v>105507-P.S.R. HUAMALATA</v>
          </cell>
          <cell r="I102">
            <v>2</v>
          </cell>
          <cell r="J102">
            <v>3</v>
          </cell>
          <cell r="L102">
            <v>5</v>
          </cell>
          <cell r="M102">
            <v>2</v>
          </cell>
          <cell r="N102">
            <v>3</v>
          </cell>
          <cell r="O102">
            <v>1</v>
          </cell>
          <cell r="P102">
            <v>3</v>
          </cell>
          <cell r="S102">
            <v>4</v>
          </cell>
          <cell r="T102">
            <v>23</v>
          </cell>
        </row>
        <row r="103">
          <cell r="G103" t="str">
            <v>105510-P.S.R. RECOLETA</v>
          </cell>
          <cell r="H103">
            <v>1</v>
          </cell>
          <cell r="J103">
            <v>2</v>
          </cell>
          <cell r="N103">
            <v>1</v>
          </cell>
          <cell r="O103">
            <v>2</v>
          </cell>
          <cell r="P103">
            <v>1</v>
          </cell>
          <cell r="Q103">
            <v>2</v>
          </cell>
          <cell r="R103">
            <v>1</v>
          </cell>
          <cell r="T103">
            <v>10</v>
          </cell>
        </row>
        <row r="104">
          <cell r="G104" t="str">
            <v>105722-CECOF SAN JOSE DE LA DEHESA</v>
          </cell>
          <cell r="H104">
            <v>10</v>
          </cell>
          <cell r="I104">
            <v>7</v>
          </cell>
          <cell r="J104">
            <v>8</v>
          </cell>
          <cell r="K104">
            <v>9</v>
          </cell>
          <cell r="L104">
            <v>7</v>
          </cell>
          <cell r="M104">
            <v>8</v>
          </cell>
          <cell r="N104">
            <v>13</v>
          </cell>
          <cell r="O104">
            <v>5</v>
          </cell>
          <cell r="P104">
            <v>6</v>
          </cell>
          <cell r="Q104">
            <v>6</v>
          </cell>
          <cell r="R104">
            <v>2</v>
          </cell>
          <cell r="S104">
            <v>6</v>
          </cell>
          <cell r="T104">
            <v>87</v>
          </cell>
        </row>
        <row r="105">
          <cell r="G105" t="str">
            <v>105723-CECOF LIMARI</v>
          </cell>
          <cell r="H105">
            <v>4</v>
          </cell>
          <cell r="I105">
            <v>4</v>
          </cell>
          <cell r="J105">
            <v>5</v>
          </cell>
          <cell r="K105">
            <v>5</v>
          </cell>
          <cell r="L105">
            <v>4</v>
          </cell>
          <cell r="M105">
            <v>3</v>
          </cell>
          <cell r="N105">
            <v>3</v>
          </cell>
          <cell r="O105">
            <v>4</v>
          </cell>
          <cell r="P105">
            <v>3</v>
          </cell>
          <cell r="Q105">
            <v>8</v>
          </cell>
          <cell r="S105">
            <v>4</v>
          </cell>
          <cell r="T105">
            <v>47</v>
          </cell>
        </row>
        <row r="106">
          <cell r="G106" t="str">
            <v>200258-CECOF LOS COPIHUES</v>
          </cell>
          <cell r="Q106">
            <v>5</v>
          </cell>
          <cell r="R106">
            <v>1</v>
          </cell>
          <cell r="S106">
            <v>3</v>
          </cell>
          <cell r="T106">
            <v>9</v>
          </cell>
        </row>
        <row r="107">
          <cell r="G107" t="str">
            <v>04302-COMBARBALÁ</v>
          </cell>
          <cell r="H107">
            <v>8</v>
          </cell>
          <cell r="I107">
            <v>10</v>
          </cell>
          <cell r="J107">
            <v>13</v>
          </cell>
          <cell r="K107">
            <v>10</v>
          </cell>
          <cell r="L107">
            <v>5</v>
          </cell>
          <cell r="M107">
            <v>7</v>
          </cell>
          <cell r="N107">
            <v>8</v>
          </cell>
          <cell r="O107">
            <v>9</v>
          </cell>
          <cell r="P107">
            <v>10</v>
          </cell>
          <cell r="Q107">
            <v>9</v>
          </cell>
          <cell r="R107">
            <v>9</v>
          </cell>
          <cell r="S107">
            <v>13</v>
          </cell>
          <cell r="T107">
            <v>111</v>
          </cell>
        </row>
        <row r="108">
          <cell r="G108" t="str">
            <v>105105-HOSPITAL COMBARBALA</v>
          </cell>
          <cell r="H108">
            <v>5</v>
          </cell>
          <cell r="I108">
            <v>6</v>
          </cell>
          <cell r="J108">
            <v>8</v>
          </cell>
          <cell r="K108">
            <v>7</v>
          </cell>
          <cell r="L108">
            <v>3</v>
          </cell>
          <cell r="M108">
            <v>5</v>
          </cell>
          <cell r="N108">
            <v>4</v>
          </cell>
          <cell r="O108">
            <v>7</v>
          </cell>
          <cell r="P108">
            <v>3</v>
          </cell>
          <cell r="Q108">
            <v>6</v>
          </cell>
          <cell r="R108">
            <v>6</v>
          </cell>
          <cell r="S108">
            <v>11</v>
          </cell>
          <cell r="T108">
            <v>71</v>
          </cell>
        </row>
        <row r="109">
          <cell r="G109" t="str">
            <v>105433-P.S.R. SAN LORENZO</v>
          </cell>
          <cell r="P109">
            <v>1</v>
          </cell>
          <cell r="T109">
            <v>1</v>
          </cell>
        </row>
        <row r="110">
          <cell r="G110" t="str">
            <v>105434-P.S.R. SAN MARCOS</v>
          </cell>
          <cell r="J110">
            <v>1</v>
          </cell>
          <cell r="L110">
            <v>1</v>
          </cell>
          <cell r="M110">
            <v>1</v>
          </cell>
          <cell r="R110">
            <v>1</v>
          </cell>
          <cell r="S110">
            <v>1</v>
          </cell>
          <cell r="T110">
            <v>5</v>
          </cell>
        </row>
        <row r="111">
          <cell r="G111" t="str">
            <v xml:space="preserve">105459-P.S.R. BARRANCAS                </v>
          </cell>
          <cell r="H111">
            <v>1</v>
          </cell>
          <cell r="I111">
            <v>1</v>
          </cell>
          <cell r="J111">
            <v>1</v>
          </cell>
          <cell r="O111">
            <v>1</v>
          </cell>
          <cell r="P111">
            <v>1</v>
          </cell>
          <cell r="T111">
            <v>5</v>
          </cell>
        </row>
        <row r="112">
          <cell r="G112" t="str">
            <v>105460-P.S.R. COGOTI 18</v>
          </cell>
          <cell r="J112">
            <v>2</v>
          </cell>
          <cell r="K112">
            <v>1</v>
          </cell>
          <cell r="N112">
            <v>1</v>
          </cell>
          <cell r="P112">
            <v>1</v>
          </cell>
          <cell r="Q112">
            <v>2</v>
          </cell>
          <cell r="R112">
            <v>1</v>
          </cell>
          <cell r="S112">
            <v>1</v>
          </cell>
          <cell r="T112">
            <v>9</v>
          </cell>
        </row>
        <row r="113">
          <cell r="G113" t="str">
            <v>105461-P.S.R. EL HUACHO</v>
          </cell>
          <cell r="I113">
            <v>1</v>
          </cell>
          <cell r="T113">
            <v>1</v>
          </cell>
        </row>
        <row r="114">
          <cell r="G114" t="str">
            <v>105462-P.S.R. EL SAUCE</v>
          </cell>
          <cell r="H114">
            <v>1</v>
          </cell>
          <cell r="K114">
            <v>1</v>
          </cell>
          <cell r="T114">
            <v>2</v>
          </cell>
        </row>
        <row r="115">
          <cell r="G115" t="str">
            <v>105463-P.S.R. QUILITAPIA</v>
          </cell>
          <cell r="N115">
            <v>1</v>
          </cell>
          <cell r="O115">
            <v>1</v>
          </cell>
          <cell r="P115">
            <v>2</v>
          </cell>
          <cell r="T115">
            <v>4</v>
          </cell>
        </row>
        <row r="116">
          <cell r="G116" t="str">
            <v>105464-P.S.R. LA LIGUA</v>
          </cell>
          <cell r="I116">
            <v>1</v>
          </cell>
          <cell r="L116">
            <v>1</v>
          </cell>
          <cell r="N116">
            <v>1</v>
          </cell>
          <cell r="P116">
            <v>1</v>
          </cell>
          <cell r="Q116">
            <v>1</v>
          </cell>
          <cell r="R116">
            <v>1</v>
          </cell>
          <cell r="T116">
            <v>6</v>
          </cell>
        </row>
        <row r="117">
          <cell r="G117" t="str">
            <v>105465-P.S.R. RAMADILLA</v>
          </cell>
          <cell r="M117">
            <v>1</v>
          </cell>
          <cell r="P117">
            <v>1</v>
          </cell>
          <cell r="T117">
            <v>2</v>
          </cell>
        </row>
        <row r="118">
          <cell r="G118" t="str">
            <v>105466-P.S.R. VALLE HERMOSO</v>
          </cell>
          <cell r="H118">
            <v>1</v>
          </cell>
          <cell r="I118">
            <v>1</v>
          </cell>
          <cell r="J118">
            <v>1</v>
          </cell>
          <cell r="N118">
            <v>1</v>
          </cell>
          <cell r="T118">
            <v>4</v>
          </cell>
        </row>
        <row r="119">
          <cell r="G119" t="str">
            <v>105490-P.S.R. EL DURAZNO</v>
          </cell>
          <cell r="K119">
            <v>1</v>
          </cell>
          <cell r="T119">
            <v>1</v>
          </cell>
        </row>
        <row r="120">
          <cell r="G120" t="str">
            <v>04304-MONTE PATRIA</v>
          </cell>
          <cell r="H120">
            <v>27</v>
          </cell>
          <cell r="I120">
            <v>30</v>
          </cell>
          <cell r="J120">
            <v>26</v>
          </cell>
          <cell r="K120">
            <v>37</v>
          </cell>
          <cell r="L120">
            <v>22</v>
          </cell>
          <cell r="M120">
            <v>37</v>
          </cell>
          <cell r="N120">
            <v>24</v>
          </cell>
          <cell r="O120">
            <v>34</v>
          </cell>
          <cell r="P120">
            <v>14</v>
          </cell>
          <cell r="Q120">
            <v>27</v>
          </cell>
          <cell r="R120">
            <v>23</v>
          </cell>
          <cell r="S120">
            <v>41</v>
          </cell>
          <cell r="T120">
            <v>342</v>
          </cell>
        </row>
        <row r="121">
          <cell r="G121" t="str">
            <v>105307-CES. RURAL MONTE PATRIA</v>
          </cell>
          <cell r="H121">
            <v>8</v>
          </cell>
          <cell r="I121">
            <v>11</v>
          </cell>
          <cell r="J121">
            <v>5</v>
          </cell>
          <cell r="K121">
            <v>13</v>
          </cell>
          <cell r="L121">
            <v>8</v>
          </cell>
          <cell r="M121">
            <v>11</v>
          </cell>
          <cell r="N121">
            <v>5</v>
          </cell>
          <cell r="O121">
            <v>13</v>
          </cell>
          <cell r="P121">
            <v>9</v>
          </cell>
          <cell r="Q121">
            <v>3</v>
          </cell>
          <cell r="R121">
            <v>8</v>
          </cell>
          <cell r="S121">
            <v>13</v>
          </cell>
          <cell r="T121">
            <v>107</v>
          </cell>
        </row>
        <row r="122">
          <cell r="G122" t="str">
            <v>105311-CES. RURAL CHAÑARAL ALTO</v>
          </cell>
          <cell r="H122">
            <v>9</v>
          </cell>
          <cell r="I122">
            <v>2</v>
          </cell>
          <cell r="J122">
            <v>3</v>
          </cell>
          <cell r="K122">
            <v>5</v>
          </cell>
          <cell r="L122">
            <v>5</v>
          </cell>
          <cell r="M122">
            <v>4</v>
          </cell>
          <cell r="N122">
            <v>5</v>
          </cell>
          <cell r="O122">
            <v>3</v>
          </cell>
          <cell r="P122">
            <v>2</v>
          </cell>
          <cell r="Q122">
            <v>6</v>
          </cell>
          <cell r="R122">
            <v>4</v>
          </cell>
          <cell r="S122">
            <v>6</v>
          </cell>
          <cell r="T122">
            <v>54</v>
          </cell>
        </row>
        <row r="123">
          <cell r="G123" t="str">
            <v>105312-CES. RURAL CAREN</v>
          </cell>
          <cell r="H123">
            <v>4</v>
          </cell>
          <cell r="I123">
            <v>3</v>
          </cell>
          <cell r="J123">
            <v>6</v>
          </cell>
          <cell r="K123">
            <v>6</v>
          </cell>
          <cell r="L123">
            <v>1</v>
          </cell>
          <cell r="M123">
            <v>5</v>
          </cell>
          <cell r="N123">
            <v>4</v>
          </cell>
          <cell r="O123">
            <v>5</v>
          </cell>
          <cell r="P123">
            <v>1</v>
          </cell>
          <cell r="Q123">
            <v>4</v>
          </cell>
          <cell r="S123">
            <v>8</v>
          </cell>
          <cell r="T123">
            <v>47</v>
          </cell>
        </row>
        <row r="124">
          <cell r="G124" t="str">
            <v>105318-CES. RURAL EL PALQUI</v>
          </cell>
          <cell r="H124">
            <v>5</v>
          </cell>
          <cell r="I124">
            <v>10</v>
          </cell>
          <cell r="J124">
            <v>11</v>
          </cell>
          <cell r="K124">
            <v>11</v>
          </cell>
          <cell r="L124">
            <v>6</v>
          </cell>
          <cell r="M124">
            <v>9</v>
          </cell>
          <cell r="N124">
            <v>6</v>
          </cell>
          <cell r="O124">
            <v>8</v>
          </cell>
          <cell r="P124">
            <v>2</v>
          </cell>
          <cell r="Q124">
            <v>11</v>
          </cell>
          <cell r="R124">
            <v>10</v>
          </cell>
          <cell r="S124">
            <v>13</v>
          </cell>
          <cell r="T124">
            <v>102</v>
          </cell>
        </row>
        <row r="125">
          <cell r="G125" t="str">
            <v>105425-P.S.R. CHILECITO</v>
          </cell>
          <cell r="I125">
            <v>2</v>
          </cell>
          <cell r="M125">
            <v>1</v>
          </cell>
          <cell r="N125">
            <v>1</v>
          </cell>
          <cell r="R125">
            <v>1</v>
          </cell>
          <cell r="T125">
            <v>5</v>
          </cell>
        </row>
        <row r="126">
          <cell r="G126" t="str">
            <v>105427-P.S.R. HACIENDA VALDIVIA</v>
          </cell>
          <cell r="I126">
            <v>1</v>
          </cell>
          <cell r="L126">
            <v>1</v>
          </cell>
          <cell r="S126">
            <v>1</v>
          </cell>
          <cell r="T126">
            <v>3</v>
          </cell>
        </row>
        <row r="127">
          <cell r="G127" t="str">
            <v>105428-P.S.R. HUATULAME</v>
          </cell>
          <cell r="H127">
            <v>1</v>
          </cell>
          <cell r="M127">
            <v>1</v>
          </cell>
          <cell r="N127">
            <v>1</v>
          </cell>
          <cell r="Q127">
            <v>1</v>
          </cell>
          <cell r="T127">
            <v>4</v>
          </cell>
        </row>
        <row r="128">
          <cell r="G128" t="str">
            <v>105430-P.S.R. MIALQUI</v>
          </cell>
          <cell r="M128">
            <v>1</v>
          </cell>
          <cell r="Q128">
            <v>1</v>
          </cell>
          <cell r="T128">
            <v>2</v>
          </cell>
        </row>
        <row r="129">
          <cell r="G129" t="str">
            <v>105431-P.S.R. PEDREGAL</v>
          </cell>
          <cell r="I129">
            <v>1</v>
          </cell>
          <cell r="M129">
            <v>1</v>
          </cell>
          <cell r="Q129">
            <v>1</v>
          </cell>
          <cell r="T129">
            <v>3</v>
          </cell>
        </row>
        <row r="130">
          <cell r="G130" t="str">
            <v>105432-P.S.R. RAPEL</v>
          </cell>
          <cell r="J130">
            <v>1</v>
          </cell>
          <cell r="K130">
            <v>1</v>
          </cell>
          <cell r="M130">
            <v>1</v>
          </cell>
          <cell r="N130">
            <v>1</v>
          </cell>
          <cell r="O130">
            <v>2</v>
          </cell>
          <cell r="T130">
            <v>6</v>
          </cell>
        </row>
        <row r="131">
          <cell r="G131" t="str">
            <v>105435-P.S.R. TULAHUEN</v>
          </cell>
          <cell r="M131">
            <v>3</v>
          </cell>
          <cell r="O131">
            <v>2</v>
          </cell>
          <cell r="T131">
            <v>5</v>
          </cell>
        </row>
        <row r="132">
          <cell r="G132" t="str">
            <v>105436-P.S.R. EL MAITEN</v>
          </cell>
          <cell r="O132">
            <v>1</v>
          </cell>
          <cell r="T132">
            <v>1</v>
          </cell>
        </row>
        <row r="133">
          <cell r="G133" t="str">
            <v>105489-P.S.R. RAMADAS DE TULAHUEN</v>
          </cell>
          <cell r="K133">
            <v>1</v>
          </cell>
          <cell r="L133">
            <v>1</v>
          </cell>
          <cell r="N133">
            <v>1</v>
          </cell>
          <cell r="T133">
            <v>3</v>
          </cell>
        </row>
        <row r="134">
          <cell r="G134" t="str">
            <v>04304-PUNITAQUI</v>
          </cell>
          <cell r="H134">
            <v>7</v>
          </cell>
          <cell r="I134">
            <v>14</v>
          </cell>
          <cell r="J134">
            <v>9</v>
          </cell>
          <cell r="K134">
            <v>14</v>
          </cell>
          <cell r="L134">
            <v>9</v>
          </cell>
          <cell r="M134">
            <v>23</v>
          </cell>
          <cell r="N134">
            <v>15</v>
          </cell>
          <cell r="O134">
            <v>22</v>
          </cell>
          <cell r="P134">
            <v>14</v>
          </cell>
          <cell r="Q134">
            <v>11</v>
          </cell>
          <cell r="R134">
            <v>5</v>
          </cell>
          <cell r="S134">
            <v>14</v>
          </cell>
          <cell r="T134">
            <v>157</v>
          </cell>
        </row>
        <row r="135">
          <cell r="G135" t="str">
            <v>105308-CES. RURAL PUNITAQUI</v>
          </cell>
          <cell r="H135">
            <v>7</v>
          </cell>
          <cell r="I135">
            <v>14</v>
          </cell>
          <cell r="J135">
            <v>9</v>
          </cell>
          <cell r="K135">
            <v>14</v>
          </cell>
          <cell r="L135">
            <v>9</v>
          </cell>
          <cell r="M135">
            <v>23</v>
          </cell>
          <cell r="N135">
            <v>15</v>
          </cell>
          <cell r="O135">
            <v>22</v>
          </cell>
          <cell r="P135">
            <v>14</v>
          </cell>
          <cell r="Q135">
            <v>11</v>
          </cell>
          <cell r="R135">
            <v>5</v>
          </cell>
          <cell r="S135">
            <v>14</v>
          </cell>
          <cell r="T135">
            <v>157</v>
          </cell>
        </row>
        <row r="136">
          <cell r="G136" t="str">
            <v>04305-RIO HURTADO</v>
          </cell>
          <cell r="H136">
            <v>1</v>
          </cell>
          <cell r="I136">
            <v>1</v>
          </cell>
          <cell r="J136">
            <v>4</v>
          </cell>
          <cell r="K136">
            <v>5</v>
          </cell>
          <cell r="L136">
            <v>6</v>
          </cell>
          <cell r="M136">
            <v>6</v>
          </cell>
          <cell r="N136">
            <v>1</v>
          </cell>
          <cell r="P136">
            <v>5</v>
          </cell>
          <cell r="Q136">
            <v>2</v>
          </cell>
          <cell r="R136">
            <v>3</v>
          </cell>
          <cell r="S136">
            <v>3</v>
          </cell>
          <cell r="T136">
            <v>37</v>
          </cell>
        </row>
        <row r="137">
          <cell r="G137" t="str">
            <v>105310-CES. RURAL PICHASCA</v>
          </cell>
          <cell r="H137">
            <v>1</v>
          </cell>
          <cell r="I137">
            <v>1</v>
          </cell>
          <cell r="J137">
            <v>2</v>
          </cell>
          <cell r="K137">
            <v>2</v>
          </cell>
          <cell r="L137">
            <v>3</v>
          </cell>
          <cell r="M137">
            <v>1</v>
          </cell>
          <cell r="P137">
            <v>3</v>
          </cell>
          <cell r="R137">
            <v>2</v>
          </cell>
          <cell r="S137">
            <v>2</v>
          </cell>
          <cell r="T137">
            <v>17</v>
          </cell>
        </row>
        <row r="138">
          <cell r="G138" t="str">
            <v>105409-P.S.R. EL CHAÑAR</v>
          </cell>
          <cell r="M138">
            <v>1</v>
          </cell>
          <cell r="T138">
            <v>1</v>
          </cell>
        </row>
        <row r="139">
          <cell r="G139" t="str">
            <v>105410-P.S.R. HURTADO</v>
          </cell>
          <cell r="J139">
            <v>1</v>
          </cell>
          <cell r="P139">
            <v>1</v>
          </cell>
          <cell r="S139">
            <v>1</v>
          </cell>
          <cell r="T139">
            <v>3</v>
          </cell>
        </row>
        <row r="140">
          <cell r="G140" t="str">
            <v>105411-P.S.R. LAS BREAS</v>
          </cell>
          <cell r="J140">
            <v>1</v>
          </cell>
          <cell r="T140">
            <v>1</v>
          </cell>
        </row>
        <row r="141">
          <cell r="G141" t="str">
            <v>105413-P.S.R. SAMO ALTO</v>
          </cell>
          <cell r="K141">
            <v>1</v>
          </cell>
          <cell r="M141">
            <v>1</v>
          </cell>
          <cell r="Q141">
            <v>1</v>
          </cell>
          <cell r="T141">
            <v>3</v>
          </cell>
        </row>
        <row r="142">
          <cell r="G142" t="str">
            <v>105414-P.S.R. SERON</v>
          </cell>
          <cell r="K142">
            <v>2</v>
          </cell>
          <cell r="L142">
            <v>3</v>
          </cell>
          <cell r="M142">
            <v>2</v>
          </cell>
          <cell r="P142">
            <v>1</v>
          </cell>
          <cell r="R142">
            <v>1</v>
          </cell>
          <cell r="T142">
            <v>9</v>
          </cell>
        </row>
        <row r="143">
          <cell r="G143" t="str">
            <v>105503-P.S.R. TABAQUEROS</v>
          </cell>
          <cell r="M143">
            <v>1</v>
          </cell>
          <cell r="N143">
            <v>1</v>
          </cell>
          <cell r="Q143">
            <v>1</v>
          </cell>
          <cell r="T143">
            <v>3</v>
          </cell>
        </row>
        <row r="144">
          <cell r="G144" t="str">
            <v>Total general</v>
          </cell>
          <cell r="H144">
            <v>827</v>
          </cell>
          <cell r="I144">
            <v>701</v>
          </cell>
          <cell r="J144">
            <v>801</v>
          </cell>
          <cell r="K144">
            <v>696</v>
          </cell>
          <cell r="L144">
            <v>727</v>
          </cell>
          <cell r="M144">
            <v>611</v>
          </cell>
          <cell r="N144">
            <v>677</v>
          </cell>
          <cell r="O144">
            <v>741</v>
          </cell>
          <cell r="P144">
            <v>594</v>
          </cell>
          <cell r="Q144">
            <v>573</v>
          </cell>
          <cell r="R144">
            <v>490</v>
          </cell>
          <cell r="S144">
            <v>744</v>
          </cell>
          <cell r="T144">
            <v>8182</v>
          </cell>
        </row>
      </sheetData>
      <sheetData sheetId="7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513</v>
          </cell>
          <cell r="I4">
            <v>287</v>
          </cell>
          <cell r="J4">
            <v>900</v>
          </cell>
          <cell r="K4">
            <v>810</v>
          </cell>
          <cell r="L4">
            <v>1732</v>
          </cell>
          <cell r="M4">
            <v>1121</v>
          </cell>
          <cell r="N4">
            <v>968</v>
          </cell>
          <cell r="O4">
            <v>943</v>
          </cell>
          <cell r="P4">
            <v>703</v>
          </cell>
          <cell r="Q4">
            <v>604</v>
          </cell>
          <cell r="R4">
            <v>561</v>
          </cell>
          <cell r="S4">
            <v>878</v>
          </cell>
          <cell r="T4">
            <v>10020</v>
          </cell>
        </row>
        <row r="5">
          <cell r="G5" t="str">
            <v>105300-CES. CARDENAL CARO</v>
          </cell>
          <cell r="H5">
            <v>52</v>
          </cell>
          <cell r="I5">
            <v>27</v>
          </cell>
          <cell r="J5">
            <v>67</v>
          </cell>
          <cell r="K5">
            <v>68</v>
          </cell>
          <cell r="L5">
            <v>338</v>
          </cell>
          <cell r="M5">
            <v>63</v>
          </cell>
          <cell r="N5">
            <v>238</v>
          </cell>
          <cell r="O5">
            <v>43</v>
          </cell>
          <cell r="P5">
            <v>55</v>
          </cell>
          <cell r="Q5">
            <v>26</v>
          </cell>
          <cell r="R5">
            <v>42</v>
          </cell>
          <cell r="S5">
            <v>89</v>
          </cell>
          <cell r="T5">
            <v>1108</v>
          </cell>
        </row>
        <row r="6">
          <cell r="G6" t="str">
            <v>105301-CES. LAS COMPAÑIAS</v>
          </cell>
          <cell r="H6">
            <v>23</v>
          </cell>
          <cell r="I6">
            <v>21</v>
          </cell>
          <cell r="J6">
            <v>51</v>
          </cell>
          <cell r="K6">
            <v>68</v>
          </cell>
          <cell r="L6">
            <v>217</v>
          </cell>
          <cell r="M6">
            <v>92</v>
          </cell>
          <cell r="N6">
            <v>117</v>
          </cell>
          <cell r="O6">
            <v>74</v>
          </cell>
          <cell r="P6">
            <v>47</v>
          </cell>
          <cell r="Q6">
            <v>39</v>
          </cell>
          <cell r="R6">
            <v>26</v>
          </cell>
          <cell r="S6">
            <v>28</v>
          </cell>
          <cell r="T6">
            <v>803</v>
          </cell>
        </row>
        <row r="7">
          <cell r="G7" t="str">
            <v>105302-CES. PEDRO AGUIRRE C.</v>
          </cell>
          <cell r="H7">
            <v>52</v>
          </cell>
          <cell r="I7">
            <v>63</v>
          </cell>
          <cell r="J7">
            <v>49</v>
          </cell>
          <cell r="K7">
            <v>72</v>
          </cell>
          <cell r="L7">
            <v>51</v>
          </cell>
          <cell r="M7">
            <v>38</v>
          </cell>
          <cell r="N7">
            <v>138</v>
          </cell>
          <cell r="O7">
            <v>152</v>
          </cell>
          <cell r="P7">
            <v>70</v>
          </cell>
          <cell r="Q7">
            <v>45</v>
          </cell>
          <cell r="R7">
            <v>56</v>
          </cell>
          <cell r="S7">
            <v>58</v>
          </cell>
          <cell r="T7">
            <v>844</v>
          </cell>
        </row>
        <row r="8">
          <cell r="G8" t="str">
            <v>105313-CES. SCHAFFHAUSER</v>
          </cell>
          <cell r="H8">
            <v>268</v>
          </cell>
          <cell r="I8">
            <v>46</v>
          </cell>
          <cell r="J8">
            <v>594</v>
          </cell>
          <cell r="K8">
            <v>470</v>
          </cell>
          <cell r="L8">
            <v>550</v>
          </cell>
          <cell r="M8">
            <v>473</v>
          </cell>
          <cell r="N8">
            <v>339</v>
          </cell>
          <cell r="O8">
            <v>474</v>
          </cell>
          <cell r="P8">
            <v>388</v>
          </cell>
          <cell r="Q8">
            <v>387</v>
          </cell>
          <cell r="R8">
            <v>319</v>
          </cell>
          <cell r="S8">
            <v>491</v>
          </cell>
          <cell r="T8">
            <v>4799</v>
          </cell>
        </row>
        <row r="9">
          <cell r="G9" t="str">
            <v>105319-CES. CARDENAL R.S.H.</v>
          </cell>
          <cell r="H9">
            <v>79</v>
          </cell>
          <cell r="I9">
            <v>108</v>
          </cell>
          <cell r="J9">
            <v>73</v>
          </cell>
          <cell r="K9">
            <v>101</v>
          </cell>
          <cell r="L9">
            <v>296</v>
          </cell>
          <cell r="M9">
            <v>118</v>
          </cell>
          <cell r="N9">
            <v>76</v>
          </cell>
          <cell r="O9">
            <v>80</v>
          </cell>
          <cell r="P9">
            <v>71</v>
          </cell>
          <cell r="Q9">
            <v>69</v>
          </cell>
          <cell r="R9">
            <v>41</v>
          </cell>
          <cell r="S9">
            <v>128</v>
          </cell>
          <cell r="T9">
            <v>1240</v>
          </cell>
        </row>
        <row r="10">
          <cell r="G10" t="str">
            <v>105325-CESFAM JUAN PABLO II</v>
          </cell>
          <cell r="H10">
            <v>22</v>
          </cell>
          <cell r="I10">
            <v>13</v>
          </cell>
          <cell r="J10">
            <v>44</v>
          </cell>
          <cell r="K10">
            <v>18</v>
          </cell>
          <cell r="L10">
            <v>191</v>
          </cell>
          <cell r="M10">
            <v>227</v>
          </cell>
          <cell r="N10">
            <v>52</v>
          </cell>
          <cell r="O10">
            <v>103</v>
          </cell>
          <cell r="P10">
            <v>48</v>
          </cell>
          <cell r="Q10">
            <v>33</v>
          </cell>
          <cell r="R10">
            <v>18</v>
          </cell>
          <cell r="S10">
            <v>52</v>
          </cell>
          <cell r="T10">
            <v>821</v>
          </cell>
        </row>
        <row r="11">
          <cell r="G11" t="str">
            <v xml:space="preserve">105400-P.S.R. ALGARROBITO            </v>
          </cell>
          <cell r="H11">
            <v>10</v>
          </cell>
          <cell r="J11">
            <v>18</v>
          </cell>
          <cell r="K11">
            <v>3</v>
          </cell>
          <cell r="L11">
            <v>5</v>
          </cell>
          <cell r="M11">
            <v>5</v>
          </cell>
          <cell r="N11">
            <v>3</v>
          </cell>
          <cell r="O11">
            <v>6</v>
          </cell>
          <cell r="P11">
            <v>12</v>
          </cell>
          <cell r="Q11">
            <v>1</v>
          </cell>
          <cell r="R11">
            <v>57</v>
          </cell>
          <cell r="T11">
            <v>120</v>
          </cell>
        </row>
        <row r="12">
          <cell r="G12" t="str">
            <v>105401-P.S.R. LAS ROJAS</v>
          </cell>
          <cell r="H12">
            <v>4</v>
          </cell>
          <cell r="J12">
            <v>2</v>
          </cell>
          <cell r="K12">
            <v>1</v>
          </cell>
          <cell r="L12">
            <v>0</v>
          </cell>
          <cell r="O12">
            <v>2</v>
          </cell>
          <cell r="P12">
            <v>1</v>
          </cell>
          <cell r="Q12">
            <v>0</v>
          </cell>
          <cell r="R12">
            <v>1</v>
          </cell>
          <cell r="S12">
            <v>4</v>
          </cell>
          <cell r="T12">
            <v>15</v>
          </cell>
        </row>
        <row r="13">
          <cell r="G13" t="str">
            <v>105402-P.S.R. EL ROMERO</v>
          </cell>
          <cell r="H13">
            <v>2</v>
          </cell>
          <cell r="K13">
            <v>2</v>
          </cell>
          <cell r="M13">
            <v>1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S13">
            <v>22</v>
          </cell>
          <cell r="T13">
            <v>27</v>
          </cell>
        </row>
        <row r="14">
          <cell r="G14" t="str">
            <v>105499-P.S.R. LAMBERT</v>
          </cell>
          <cell r="H14">
            <v>1</v>
          </cell>
          <cell r="J14">
            <v>2</v>
          </cell>
          <cell r="K14">
            <v>1</v>
          </cell>
          <cell r="L14">
            <v>1</v>
          </cell>
          <cell r="M14">
            <v>3</v>
          </cell>
          <cell r="P14">
            <v>1</v>
          </cell>
          <cell r="Q14">
            <v>1</v>
          </cell>
          <cell r="S14">
            <v>2</v>
          </cell>
          <cell r="T14">
            <v>12</v>
          </cell>
        </row>
        <row r="15">
          <cell r="G15" t="str">
            <v>105700-CECOF VILLA EL INDIO</v>
          </cell>
          <cell r="I15">
            <v>9</v>
          </cell>
          <cell r="J15">
            <v>0</v>
          </cell>
          <cell r="K15">
            <v>6</v>
          </cell>
          <cell r="L15">
            <v>83</v>
          </cell>
          <cell r="M15">
            <v>101</v>
          </cell>
          <cell r="N15">
            <v>5</v>
          </cell>
          <cell r="O15">
            <v>9</v>
          </cell>
          <cell r="P15">
            <v>10</v>
          </cell>
          <cell r="Q15">
            <v>3</v>
          </cell>
          <cell r="R15">
            <v>1</v>
          </cell>
          <cell r="S15">
            <v>4</v>
          </cell>
          <cell r="T15">
            <v>231</v>
          </cell>
        </row>
        <row r="16">
          <cell r="G16" t="str">
            <v>04102-COQUIMBO</v>
          </cell>
          <cell r="H16">
            <v>696</v>
          </cell>
          <cell r="I16">
            <v>733</v>
          </cell>
          <cell r="J16">
            <v>812</v>
          </cell>
          <cell r="K16">
            <v>636</v>
          </cell>
          <cell r="L16">
            <v>891</v>
          </cell>
          <cell r="M16">
            <v>1006</v>
          </cell>
          <cell r="N16">
            <v>963</v>
          </cell>
          <cell r="O16">
            <v>1496</v>
          </cell>
          <cell r="P16">
            <v>947</v>
          </cell>
          <cell r="Q16">
            <v>679</v>
          </cell>
          <cell r="R16">
            <v>822</v>
          </cell>
          <cell r="S16">
            <v>1092</v>
          </cell>
          <cell r="T16">
            <v>10773</v>
          </cell>
        </row>
        <row r="17">
          <cell r="G17" t="str">
            <v>105303-CES. SAN JUAN</v>
          </cell>
          <cell r="H17">
            <v>78</v>
          </cell>
          <cell r="I17">
            <v>78</v>
          </cell>
          <cell r="J17">
            <v>120</v>
          </cell>
          <cell r="K17">
            <v>123</v>
          </cell>
          <cell r="L17">
            <v>158</v>
          </cell>
          <cell r="M17">
            <v>141</v>
          </cell>
          <cell r="N17">
            <v>120</v>
          </cell>
          <cell r="O17">
            <v>159</v>
          </cell>
          <cell r="P17">
            <v>102</v>
          </cell>
          <cell r="Q17">
            <v>95</v>
          </cell>
          <cell r="R17">
            <v>104</v>
          </cell>
          <cell r="S17">
            <v>199</v>
          </cell>
          <cell r="T17">
            <v>1477</v>
          </cell>
        </row>
        <row r="18">
          <cell r="G18" t="str">
            <v>105304-CES. SANTA CECILIA</v>
          </cell>
          <cell r="H18">
            <v>85</v>
          </cell>
          <cell r="I18">
            <v>113</v>
          </cell>
          <cell r="J18">
            <v>67</v>
          </cell>
          <cell r="K18">
            <v>66</v>
          </cell>
          <cell r="L18">
            <v>153</v>
          </cell>
          <cell r="M18">
            <v>160</v>
          </cell>
          <cell r="N18">
            <v>246</v>
          </cell>
          <cell r="O18">
            <v>305</v>
          </cell>
          <cell r="P18">
            <v>210</v>
          </cell>
          <cell r="Q18">
            <v>134</v>
          </cell>
          <cell r="R18">
            <v>228</v>
          </cell>
          <cell r="S18">
            <v>143</v>
          </cell>
          <cell r="T18">
            <v>1910</v>
          </cell>
        </row>
        <row r="19">
          <cell r="G19" t="str">
            <v>105305-CES. TIERRAS BLANCAS</v>
          </cell>
          <cell r="H19">
            <v>167</v>
          </cell>
          <cell r="I19">
            <v>271</v>
          </cell>
          <cell r="J19">
            <v>222</v>
          </cell>
          <cell r="K19">
            <v>224</v>
          </cell>
          <cell r="L19">
            <v>169</v>
          </cell>
          <cell r="M19">
            <v>205</v>
          </cell>
          <cell r="N19">
            <v>237</v>
          </cell>
          <cell r="O19">
            <v>522</v>
          </cell>
          <cell r="P19">
            <v>224</v>
          </cell>
          <cell r="Q19">
            <v>144</v>
          </cell>
          <cell r="R19">
            <v>177</v>
          </cell>
          <cell r="S19">
            <v>327</v>
          </cell>
          <cell r="T19">
            <v>2889</v>
          </cell>
        </row>
        <row r="20">
          <cell r="G20" t="str">
            <v>105321-CES. RURAL  TONGOY</v>
          </cell>
          <cell r="H20">
            <v>35</v>
          </cell>
          <cell r="I20">
            <v>21</v>
          </cell>
          <cell r="J20">
            <v>32</v>
          </cell>
          <cell r="K20">
            <v>25</v>
          </cell>
          <cell r="L20">
            <v>59</v>
          </cell>
          <cell r="M20">
            <v>41</v>
          </cell>
          <cell r="N20">
            <v>42</v>
          </cell>
          <cell r="O20">
            <v>79</v>
          </cell>
          <cell r="P20">
            <v>44</v>
          </cell>
          <cell r="Q20">
            <v>30</v>
          </cell>
          <cell r="R20">
            <v>50</v>
          </cell>
          <cell r="S20">
            <v>25</v>
          </cell>
          <cell r="T20">
            <v>483</v>
          </cell>
        </row>
        <row r="21">
          <cell r="G21" t="str">
            <v>105323-CES. DR. SERGIO AGUILAR</v>
          </cell>
          <cell r="H21">
            <v>234</v>
          </cell>
          <cell r="I21">
            <v>194</v>
          </cell>
          <cell r="J21">
            <v>257</v>
          </cell>
          <cell r="K21">
            <v>163</v>
          </cell>
          <cell r="L21">
            <v>245</v>
          </cell>
          <cell r="M21">
            <v>342</v>
          </cell>
          <cell r="N21">
            <v>213</v>
          </cell>
          <cell r="O21">
            <v>275</v>
          </cell>
          <cell r="P21">
            <v>237</v>
          </cell>
          <cell r="Q21">
            <v>196</v>
          </cell>
          <cell r="R21">
            <v>156</v>
          </cell>
          <cell r="S21">
            <v>310</v>
          </cell>
          <cell r="T21">
            <v>2822</v>
          </cell>
        </row>
        <row r="22">
          <cell r="G22" t="str">
            <v xml:space="preserve">105404-P.S.R. EL TANGUE                         </v>
          </cell>
          <cell r="H22">
            <v>1</v>
          </cell>
          <cell r="I22">
            <v>4</v>
          </cell>
          <cell r="J22">
            <v>8</v>
          </cell>
          <cell r="K22">
            <v>5</v>
          </cell>
          <cell r="L22">
            <v>10</v>
          </cell>
          <cell r="M22">
            <v>7</v>
          </cell>
          <cell r="N22">
            <v>11</v>
          </cell>
          <cell r="T22">
            <v>46</v>
          </cell>
        </row>
        <row r="23">
          <cell r="G23" t="str">
            <v>105405-P.S.R. GUANAQUEROS</v>
          </cell>
          <cell r="H23">
            <v>18</v>
          </cell>
          <cell r="I23">
            <v>8</v>
          </cell>
          <cell r="J23">
            <v>7</v>
          </cell>
          <cell r="K23">
            <v>9</v>
          </cell>
          <cell r="L23">
            <v>19</v>
          </cell>
          <cell r="M23">
            <v>35</v>
          </cell>
          <cell r="N23">
            <v>22</v>
          </cell>
          <cell r="O23">
            <v>23</v>
          </cell>
          <cell r="P23">
            <v>42</v>
          </cell>
          <cell r="Q23">
            <v>14</v>
          </cell>
          <cell r="R23">
            <v>59</v>
          </cell>
          <cell r="S23">
            <v>16</v>
          </cell>
          <cell r="T23">
            <v>272</v>
          </cell>
        </row>
        <row r="24">
          <cell r="G24" t="str">
            <v>105406-P.S.R. PAN DE AZUCAR</v>
          </cell>
          <cell r="H24">
            <v>50</v>
          </cell>
          <cell r="I24">
            <v>16</v>
          </cell>
          <cell r="J24">
            <v>32</v>
          </cell>
          <cell r="K24">
            <v>12</v>
          </cell>
          <cell r="L24">
            <v>36</v>
          </cell>
          <cell r="M24">
            <v>35</v>
          </cell>
          <cell r="N24">
            <v>13</v>
          </cell>
          <cell r="O24">
            <v>69</v>
          </cell>
          <cell r="P24">
            <v>31</v>
          </cell>
          <cell r="Q24">
            <v>32</v>
          </cell>
          <cell r="R24">
            <v>28</v>
          </cell>
          <cell r="S24">
            <v>30</v>
          </cell>
          <cell r="T24">
            <v>384</v>
          </cell>
        </row>
        <row r="25">
          <cell r="G25" t="str">
            <v>105407-P.S.R. TAMBILLOS</v>
          </cell>
          <cell r="I25">
            <v>5</v>
          </cell>
          <cell r="T25">
            <v>5</v>
          </cell>
        </row>
        <row r="26">
          <cell r="G26" t="str">
            <v>105705-CECOF EL ALBA</v>
          </cell>
          <cell r="H26">
            <v>28</v>
          </cell>
          <cell r="I26">
            <v>23</v>
          </cell>
          <cell r="J26">
            <v>67</v>
          </cell>
          <cell r="K26">
            <v>9</v>
          </cell>
          <cell r="L26">
            <v>42</v>
          </cell>
          <cell r="M26">
            <v>40</v>
          </cell>
          <cell r="N26">
            <v>59</v>
          </cell>
          <cell r="O26">
            <v>64</v>
          </cell>
          <cell r="P26">
            <v>57</v>
          </cell>
          <cell r="Q26">
            <v>34</v>
          </cell>
          <cell r="R26">
            <v>20</v>
          </cell>
          <cell r="S26">
            <v>42</v>
          </cell>
          <cell r="T26">
            <v>485</v>
          </cell>
        </row>
        <row r="27">
          <cell r="G27" t="str">
            <v>04103-ANDACOLLO</v>
          </cell>
          <cell r="H27">
            <v>25</v>
          </cell>
          <cell r="I27">
            <v>22</v>
          </cell>
          <cell r="J27">
            <v>14</v>
          </cell>
          <cell r="K27">
            <v>45</v>
          </cell>
          <cell r="L27">
            <v>292</v>
          </cell>
          <cell r="M27">
            <v>68</v>
          </cell>
          <cell r="N27">
            <v>18</v>
          </cell>
          <cell r="O27">
            <v>22</v>
          </cell>
          <cell r="P27">
            <v>22</v>
          </cell>
          <cell r="Q27">
            <v>65</v>
          </cell>
          <cell r="R27">
            <v>197</v>
          </cell>
          <cell r="S27">
            <v>47</v>
          </cell>
          <cell r="T27">
            <v>837</v>
          </cell>
        </row>
        <row r="28">
          <cell r="G28" t="str">
            <v>105106-HOSPITAL ANDACOLLO</v>
          </cell>
          <cell r="H28">
            <v>25</v>
          </cell>
          <cell r="I28">
            <v>22</v>
          </cell>
          <cell r="J28">
            <v>14</v>
          </cell>
          <cell r="K28">
            <v>45</v>
          </cell>
          <cell r="L28">
            <v>292</v>
          </cell>
          <cell r="M28">
            <v>68</v>
          </cell>
          <cell r="N28">
            <v>18</v>
          </cell>
          <cell r="O28">
            <v>22</v>
          </cell>
          <cell r="P28">
            <v>22</v>
          </cell>
          <cell r="Q28">
            <v>65</v>
          </cell>
          <cell r="R28">
            <v>197</v>
          </cell>
          <cell r="S28">
            <v>47</v>
          </cell>
          <cell r="T28">
            <v>837</v>
          </cell>
        </row>
        <row r="29">
          <cell r="G29" t="str">
            <v>04104-LA HIGUERA</v>
          </cell>
          <cell r="H29">
            <v>1</v>
          </cell>
          <cell r="I29">
            <v>2</v>
          </cell>
          <cell r="J29">
            <v>0</v>
          </cell>
          <cell r="K29">
            <v>0</v>
          </cell>
          <cell r="L29">
            <v>6</v>
          </cell>
          <cell r="M29">
            <v>150</v>
          </cell>
          <cell r="N29">
            <v>19</v>
          </cell>
          <cell r="O29">
            <v>13</v>
          </cell>
          <cell r="P29">
            <v>5</v>
          </cell>
          <cell r="Q29">
            <v>4</v>
          </cell>
          <cell r="R29">
            <v>18</v>
          </cell>
          <cell r="S29">
            <v>35</v>
          </cell>
          <cell r="T29">
            <v>253</v>
          </cell>
        </row>
        <row r="30">
          <cell r="G30" t="str">
            <v>105314-CES. LA HIGUERA</v>
          </cell>
          <cell r="H30">
            <v>1</v>
          </cell>
          <cell r="I30">
            <v>2</v>
          </cell>
          <cell r="J30">
            <v>0</v>
          </cell>
          <cell r="K30">
            <v>0</v>
          </cell>
          <cell r="M30">
            <v>70</v>
          </cell>
          <cell r="N30">
            <v>10</v>
          </cell>
          <cell r="O30">
            <v>8</v>
          </cell>
          <cell r="P30">
            <v>1</v>
          </cell>
          <cell r="Q30">
            <v>3</v>
          </cell>
          <cell r="R30">
            <v>18</v>
          </cell>
          <cell r="S30">
            <v>9</v>
          </cell>
          <cell r="T30">
            <v>122</v>
          </cell>
        </row>
        <row r="31">
          <cell r="G31" t="str">
            <v xml:space="preserve">105500-P.S.R. CALETA HORNOS        </v>
          </cell>
          <cell r="I31">
            <v>0</v>
          </cell>
          <cell r="K31">
            <v>0</v>
          </cell>
          <cell r="L31">
            <v>0</v>
          </cell>
          <cell r="M31">
            <v>45</v>
          </cell>
          <cell r="N31">
            <v>4</v>
          </cell>
          <cell r="O31">
            <v>0</v>
          </cell>
          <cell r="Q31">
            <v>0</v>
          </cell>
          <cell r="S31">
            <v>18</v>
          </cell>
          <cell r="T31">
            <v>67</v>
          </cell>
        </row>
        <row r="32">
          <cell r="G32" t="str">
            <v>105505-P.S.R. LOS CHOROS</v>
          </cell>
          <cell r="L32">
            <v>2</v>
          </cell>
          <cell r="M32">
            <v>20</v>
          </cell>
          <cell r="N32">
            <v>0</v>
          </cell>
          <cell r="P32">
            <v>4</v>
          </cell>
          <cell r="Q32">
            <v>1</v>
          </cell>
          <cell r="T32">
            <v>27</v>
          </cell>
        </row>
        <row r="33">
          <cell r="G33" t="str">
            <v>105506-P.S.R. EL TRAPICHE</v>
          </cell>
          <cell r="K33">
            <v>0</v>
          </cell>
          <cell r="L33">
            <v>4</v>
          </cell>
          <cell r="M33">
            <v>15</v>
          </cell>
          <cell r="N33">
            <v>5</v>
          </cell>
          <cell r="O33">
            <v>5</v>
          </cell>
          <cell r="S33">
            <v>8</v>
          </cell>
          <cell r="T33">
            <v>37</v>
          </cell>
        </row>
        <row r="34">
          <cell r="G34" t="str">
            <v>04105-PAIHUANO</v>
          </cell>
          <cell r="H34">
            <v>4</v>
          </cell>
          <cell r="I34">
            <v>6</v>
          </cell>
          <cell r="J34">
            <v>6</v>
          </cell>
          <cell r="K34">
            <v>13</v>
          </cell>
          <cell r="L34">
            <v>12</v>
          </cell>
          <cell r="M34">
            <v>14</v>
          </cell>
          <cell r="N34">
            <v>11</v>
          </cell>
          <cell r="O34">
            <v>19</v>
          </cell>
          <cell r="P34">
            <v>24</v>
          </cell>
          <cell r="Q34">
            <v>125</v>
          </cell>
          <cell r="R34">
            <v>16</v>
          </cell>
          <cell r="S34">
            <v>21</v>
          </cell>
          <cell r="T34">
            <v>271</v>
          </cell>
        </row>
        <row r="35">
          <cell r="G35" t="str">
            <v>105306-CES. PAIHUANO</v>
          </cell>
          <cell r="H35">
            <v>4</v>
          </cell>
          <cell r="I35">
            <v>4</v>
          </cell>
          <cell r="J35">
            <v>0</v>
          </cell>
          <cell r="K35">
            <v>6</v>
          </cell>
          <cell r="L35">
            <v>7</v>
          </cell>
          <cell r="M35">
            <v>9</v>
          </cell>
          <cell r="N35">
            <v>6</v>
          </cell>
          <cell r="O35">
            <v>5</v>
          </cell>
          <cell r="P35">
            <v>14</v>
          </cell>
          <cell r="Q35">
            <v>51</v>
          </cell>
          <cell r="R35">
            <v>7</v>
          </cell>
          <cell r="S35">
            <v>8</v>
          </cell>
          <cell r="T35">
            <v>121</v>
          </cell>
        </row>
        <row r="36">
          <cell r="G36" t="str">
            <v>105475-P.S.R. HORCON</v>
          </cell>
          <cell r="I36">
            <v>1</v>
          </cell>
          <cell r="J36">
            <v>1</v>
          </cell>
          <cell r="N36">
            <v>4</v>
          </cell>
          <cell r="O36">
            <v>1</v>
          </cell>
          <cell r="Q36">
            <v>24</v>
          </cell>
          <cell r="T36">
            <v>31</v>
          </cell>
        </row>
        <row r="37">
          <cell r="G37" t="str">
            <v>105476-P.S.R. MONTE GRANDE</v>
          </cell>
          <cell r="I37">
            <v>1</v>
          </cell>
          <cell r="J37">
            <v>5</v>
          </cell>
          <cell r="K37">
            <v>6</v>
          </cell>
          <cell r="L37">
            <v>4</v>
          </cell>
          <cell r="M37">
            <v>2</v>
          </cell>
          <cell r="N37">
            <v>1</v>
          </cell>
          <cell r="O37">
            <v>2</v>
          </cell>
          <cell r="P37">
            <v>10</v>
          </cell>
          <cell r="Q37">
            <v>22</v>
          </cell>
          <cell r="R37">
            <v>1</v>
          </cell>
          <cell r="S37">
            <v>7</v>
          </cell>
          <cell r="T37">
            <v>61</v>
          </cell>
        </row>
        <row r="38">
          <cell r="G38" t="str">
            <v>105477-P.S.R. PISCO ELQUI</v>
          </cell>
          <cell r="K38">
            <v>1</v>
          </cell>
          <cell r="L38">
            <v>1</v>
          </cell>
          <cell r="M38">
            <v>3</v>
          </cell>
          <cell r="O38">
            <v>11</v>
          </cell>
          <cell r="Q38">
            <v>28</v>
          </cell>
          <cell r="R38">
            <v>8</v>
          </cell>
          <cell r="S38">
            <v>6</v>
          </cell>
          <cell r="T38">
            <v>58</v>
          </cell>
        </row>
        <row r="39">
          <cell r="G39" t="str">
            <v>04106-VICUÑA</v>
          </cell>
          <cell r="H39">
            <v>49</v>
          </cell>
          <cell r="I39">
            <v>62</v>
          </cell>
          <cell r="J39">
            <v>59</v>
          </cell>
          <cell r="K39">
            <v>100</v>
          </cell>
          <cell r="L39">
            <v>155</v>
          </cell>
          <cell r="M39">
            <v>105</v>
          </cell>
          <cell r="N39">
            <v>85</v>
          </cell>
          <cell r="O39">
            <v>98</v>
          </cell>
          <cell r="P39">
            <v>96</v>
          </cell>
          <cell r="Q39">
            <v>159</v>
          </cell>
          <cell r="R39">
            <v>104</v>
          </cell>
          <cell r="S39">
            <v>130</v>
          </cell>
          <cell r="T39">
            <v>1202</v>
          </cell>
        </row>
        <row r="40">
          <cell r="G40" t="str">
            <v>105107-HOSPITAL VICUÑA</v>
          </cell>
          <cell r="H40">
            <v>16</v>
          </cell>
          <cell r="I40">
            <v>32</v>
          </cell>
          <cell r="J40">
            <v>24</v>
          </cell>
          <cell r="K40">
            <v>49</v>
          </cell>
          <cell r="L40">
            <v>70</v>
          </cell>
          <cell r="M40">
            <v>75</v>
          </cell>
          <cell r="N40">
            <v>52</v>
          </cell>
          <cell r="O40">
            <v>55</v>
          </cell>
          <cell r="P40">
            <v>43</v>
          </cell>
          <cell r="Q40">
            <v>28</v>
          </cell>
          <cell r="R40">
            <v>59</v>
          </cell>
          <cell r="S40">
            <v>32</v>
          </cell>
          <cell r="T40">
            <v>535</v>
          </cell>
        </row>
        <row r="41">
          <cell r="G41" t="str">
            <v>105467-P.S.R. DIAGUITAS</v>
          </cell>
          <cell r="H41">
            <v>4</v>
          </cell>
          <cell r="I41">
            <v>2</v>
          </cell>
          <cell r="J41">
            <v>12</v>
          </cell>
          <cell r="K41">
            <v>35</v>
          </cell>
          <cell r="L41">
            <v>45</v>
          </cell>
          <cell r="M41">
            <v>19</v>
          </cell>
          <cell r="N41">
            <v>16</v>
          </cell>
          <cell r="O41">
            <v>17</v>
          </cell>
          <cell r="P41">
            <v>42</v>
          </cell>
          <cell r="Q41">
            <v>15</v>
          </cell>
          <cell r="R41">
            <v>23</v>
          </cell>
          <cell r="S41">
            <v>87</v>
          </cell>
          <cell r="T41">
            <v>317</v>
          </cell>
        </row>
        <row r="42">
          <cell r="G42" t="str">
            <v>105469-P.S.R. EL TAMBO</v>
          </cell>
          <cell r="H42">
            <v>13</v>
          </cell>
          <cell r="I42">
            <v>11</v>
          </cell>
          <cell r="J42">
            <v>15</v>
          </cell>
          <cell r="K42">
            <v>5</v>
          </cell>
          <cell r="L42">
            <v>17</v>
          </cell>
          <cell r="N42">
            <v>4</v>
          </cell>
          <cell r="P42">
            <v>5</v>
          </cell>
          <cell r="Q42">
            <v>3</v>
          </cell>
          <cell r="R42">
            <v>13</v>
          </cell>
          <cell r="S42">
            <v>7</v>
          </cell>
          <cell r="T42">
            <v>93</v>
          </cell>
        </row>
        <row r="43">
          <cell r="G43" t="str">
            <v>105502-P.S.R. CALINGASTA</v>
          </cell>
          <cell r="H43">
            <v>16</v>
          </cell>
          <cell r="I43">
            <v>17</v>
          </cell>
          <cell r="J43">
            <v>8</v>
          </cell>
          <cell r="K43">
            <v>11</v>
          </cell>
          <cell r="L43">
            <v>23</v>
          </cell>
          <cell r="M43">
            <v>11</v>
          </cell>
          <cell r="N43">
            <v>13</v>
          </cell>
          <cell r="O43">
            <v>26</v>
          </cell>
          <cell r="P43">
            <v>6</v>
          </cell>
          <cell r="Q43">
            <v>113</v>
          </cell>
          <cell r="R43">
            <v>9</v>
          </cell>
          <cell r="S43">
            <v>4</v>
          </cell>
          <cell r="T43">
            <v>257</v>
          </cell>
        </row>
        <row r="44">
          <cell r="G44" t="str">
            <v>04201-ILLAPEL</v>
          </cell>
          <cell r="H44">
            <v>176</v>
          </cell>
          <cell r="I44">
            <v>178</v>
          </cell>
          <cell r="J44">
            <v>187</v>
          </cell>
          <cell r="K44">
            <v>162</v>
          </cell>
          <cell r="L44">
            <v>242</v>
          </cell>
          <cell r="M44">
            <v>224</v>
          </cell>
          <cell r="N44">
            <v>117</v>
          </cell>
          <cell r="O44">
            <v>140</v>
          </cell>
          <cell r="P44">
            <v>137</v>
          </cell>
          <cell r="Q44">
            <v>61</v>
          </cell>
          <cell r="R44">
            <v>311</v>
          </cell>
          <cell r="S44">
            <v>182</v>
          </cell>
          <cell r="T44">
            <v>2117</v>
          </cell>
        </row>
        <row r="45">
          <cell r="G45" t="str">
            <v>105103-HOSPITAL ILLAPEL</v>
          </cell>
          <cell r="H45">
            <v>74</v>
          </cell>
          <cell r="I45">
            <v>64</v>
          </cell>
          <cell r="J45">
            <v>66</v>
          </cell>
          <cell r="K45">
            <v>68</v>
          </cell>
          <cell r="L45">
            <v>119</v>
          </cell>
          <cell r="M45">
            <v>166</v>
          </cell>
          <cell r="N45">
            <v>50</v>
          </cell>
          <cell r="O45">
            <v>62</v>
          </cell>
          <cell r="P45">
            <v>61</v>
          </cell>
          <cell r="Q45">
            <v>34</v>
          </cell>
          <cell r="R45">
            <v>63</v>
          </cell>
          <cell r="S45">
            <v>100</v>
          </cell>
          <cell r="T45">
            <v>927</v>
          </cell>
        </row>
        <row r="46">
          <cell r="G46" t="str">
            <v>105326-CESFAM SAN RAFAEL</v>
          </cell>
          <cell r="H46">
            <v>50</v>
          </cell>
          <cell r="I46">
            <v>90</v>
          </cell>
          <cell r="J46">
            <v>78</v>
          </cell>
          <cell r="K46">
            <v>73</v>
          </cell>
          <cell r="L46">
            <v>82</v>
          </cell>
          <cell r="M46">
            <v>42</v>
          </cell>
          <cell r="N46">
            <v>29</v>
          </cell>
          <cell r="O46">
            <v>54</v>
          </cell>
          <cell r="P46">
            <v>50</v>
          </cell>
          <cell r="Q46">
            <v>23</v>
          </cell>
          <cell r="R46">
            <v>88</v>
          </cell>
          <cell r="S46">
            <v>45</v>
          </cell>
          <cell r="T46">
            <v>704</v>
          </cell>
        </row>
        <row r="47">
          <cell r="G47" t="str">
            <v xml:space="preserve">105443-P.S.R. CARCAMO                   </v>
          </cell>
          <cell r="H47">
            <v>10</v>
          </cell>
          <cell r="J47">
            <v>12</v>
          </cell>
          <cell r="L47">
            <v>9</v>
          </cell>
          <cell r="N47">
            <v>14</v>
          </cell>
          <cell r="O47">
            <v>1</v>
          </cell>
          <cell r="P47">
            <v>11</v>
          </cell>
          <cell r="R47">
            <v>10</v>
          </cell>
          <cell r="T47">
            <v>67</v>
          </cell>
        </row>
        <row r="48">
          <cell r="G48" t="str">
            <v>105444-P.S.R. HUINTIL</v>
          </cell>
          <cell r="L48">
            <v>4</v>
          </cell>
          <cell r="M48">
            <v>1</v>
          </cell>
          <cell r="R48">
            <v>7</v>
          </cell>
          <cell r="T48">
            <v>12</v>
          </cell>
        </row>
        <row r="49">
          <cell r="G49" t="str">
            <v>105445-P.S.R. LIMAHUIDA</v>
          </cell>
          <cell r="H49">
            <v>3</v>
          </cell>
          <cell r="K49">
            <v>1</v>
          </cell>
          <cell r="L49">
            <v>4</v>
          </cell>
          <cell r="M49">
            <v>1</v>
          </cell>
          <cell r="N49">
            <v>4</v>
          </cell>
          <cell r="O49">
            <v>3</v>
          </cell>
          <cell r="P49">
            <v>1</v>
          </cell>
          <cell r="R49">
            <v>8</v>
          </cell>
          <cell r="T49">
            <v>25</v>
          </cell>
        </row>
        <row r="50">
          <cell r="G50" t="str">
            <v>105446-P.S.R. MATANCILLA</v>
          </cell>
          <cell r="O50">
            <v>9</v>
          </cell>
          <cell r="T50">
            <v>9</v>
          </cell>
        </row>
        <row r="51">
          <cell r="G51" t="str">
            <v>105447-P.S.R. PERALILLO</v>
          </cell>
          <cell r="J51">
            <v>4</v>
          </cell>
          <cell r="L51">
            <v>4</v>
          </cell>
          <cell r="M51">
            <v>2</v>
          </cell>
          <cell r="N51">
            <v>7</v>
          </cell>
          <cell r="O51">
            <v>5</v>
          </cell>
          <cell r="R51">
            <v>9</v>
          </cell>
          <cell r="T51">
            <v>31</v>
          </cell>
        </row>
        <row r="52">
          <cell r="G52" t="str">
            <v>105448-P.S.R. SANTA VIRGINIA</v>
          </cell>
          <cell r="J52">
            <v>5</v>
          </cell>
          <cell r="R52">
            <v>4</v>
          </cell>
          <cell r="T52">
            <v>9</v>
          </cell>
        </row>
        <row r="53">
          <cell r="G53" t="str">
            <v>105485-P.S.R. PLAN DE HORNOS</v>
          </cell>
          <cell r="H53">
            <v>29</v>
          </cell>
          <cell r="I53">
            <v>24</v>
          </cell>
          <cell r="K53">
            <v>12</v>
          </cell>
          <cell r="P53">
            <v>3</v>
          </cell>
          <cell r="R53">
            <v>111</v>
          </cell>
          <cell r="S53">
            <v>37</v>
          </cell>
          <cell r="T53">
            <v>216</v>
          </cell>
        </row>
        <row r="54">
          <cell r="G54" t="str">
            <v>105486-P.S.R. TUNGA SUR</v>
          </cell>
          <cell r="J54">
            <v>2</v>
          </cell>
          <cell r="T54">
            <v>2</v>
          </cell>
        </row>
        <row r="55">
          <cell r="G55" t="str">
            <v>105487-P.S.R. CAÑAS UNO</v>
          </cell>
          <cell r="H55">
            <v>10</v>
          </cell>
          <cell r="J55">
            <v>18</v>
          </cell>
          <cell r="K55">
            <v>7</v>
          </cell>
          <cell r="L55">
            <v>16</v>
          </cell>
          <cell r="M55">
            <v>12</v>
          </cell>
          <cell r="N55">
            <v>12</v>
          </cell>
          <cell r="O55">
            <v>5</v>
          </cell>
          <cell r="P55">
            <v>6</v>
          </cell>
          <cell r="Q55">
            <v>4</v>
          </cell>
          <cell r="R55">
            <v>11</v>
          </cell>
          <cell r="T55">
            <v>101</v>
          </cell>
        </row>
        <row r="56">
          <cell r="G56" t="str">
            <v>105496-P.S.R. PINTACURA SUR</v>
          </cell>
          <cell r="J56">
            <v>2</v>
          </cell>
          <cell r="K56">
            <v>1</v>
          </cell>
          <cell r="L56">
            <v>4</v>
          </cell>
          <cell r="P56">
            <v>5</v>
          </cell>
          <cell r="T56">
            <v>12</v>
          </cell>
        </row>
        <row r="57">
          <cell r="G57" t="str">
            <v>105504-P.S.R. SOCAVON</v>
          </cell>
          <cell r="N57">
            <v>1</v>
          </cell>
          <cell r="O57">
            <v>1</v>
          </cell>
          <cell r="T57">
            <v>2</v>
          </cell>
        </row>
        <row r="58">
          <cell r="G58" t="str">
            <v>04202-CANELA</v>
          </cell>
          <cell r="H58">
            <v>32</v>
          </cell>
          <cell r="I58">
            <v>57</v>
          </cell>
          <cell r="J58">
            <v>65</v>
          </cell>
          <cell r="K58">
            <v>56</v>
          </cell>
          <cell r="L58">
            <v>66</v>
          </cell>
          <cell r="M58">
            <v>49</v>
          </cell>
          <cell r="N58">
            <v>36</v>
          </cell>
          <cell r="O58">
            <v>86</v>
          </cell>
          <cell r="P58">
            <v>5</v>
          </cell>
          <cell r="Q58">
            <v>103</v>
          </cell>
          <cell r="R58">
            <v>166</v>
          </cell>
          <cell r="S58">
            <v>77</v>
          </cell>
          <cell r="T58">
            <v>798</v>
          </cell>
        </row>
        <row r="59">
          <cell r="G59" t="str">
            <v>105309-CES. RURAL CANELA</v>
          </cell>
          <cell r="H59">
            <v>27</v>
          </cell>
          <cell r="I59">
            <v>48</v>
          </cell>
          <cell r="J59">
            <v>51</v>
          </cell>
          <cell r="K59">
            <v>26</v>
          </cell>
          <cell r="L59">
            <v>36</v>
          </cell>
          <cell r="M59">
            <v>27</v>
          </cell>
          <cell r="N59">
            <v>12</v>
          </cell>
          <cell r="O59">
            <v>76</v>
          </cell>
          <cell r="P59">
            <v>5</v>
          </cell>
          <cell r="Q59">
            <v>75</v>
          </cell>
          <cell r="R59">
            <v>92</v>
          </cell>
          <cell r="S59">
            <v>59</v>
          </cell>
          <cell r="T59">
            <v>534</v>
          </cell>
        </row>
        <row r="60">
          <cell r="G60" t="str">
            <v xml:space="preserve">105450-P.S.R. MINCHA NORTE            </v>
          </cell>
          <cell r="H60">
            <v>4</v>
          </cell>
          <cell r="I60">
            <v>3</v>
          </cell>
          <cell r="J60">
            <v>5</v>
          </cell>
          <cell r="K60">
            <v>6</v>
          </cell>
          <cell r="L60">
            <v>12</v>
          </cell>
          <cell r="M60">
            <v>8</v>
          </cell>
          <cell r="N60">
            <v>0</v>
          </cell>
          <cell r="O60">
            <v>7</v>
          </cell>
          <cell r="R60">
            <v>6</v>
          </cell>
          <cell r="S60">
            <v>13</v>
          </cell>
          <cell r="T60">
            <v>64</v>
          </cell>
        </row>
        <row r="61">
          <cell r="G61" t="str">
            <v>105451-P.S.R. AGUA FRIA</v>
          </cell>
          <cell r="H61">
            <v>1</v>
          </cell>
          <cell r="J61">
            <v>4</v>
          </cell>
          <cell r="K61">
            <v>3</v>
          </cell>
          <cell r="L61">
            <v>7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T61">
            <v>15</v>
          </cell>
        </row>
        <row r="62">
          <cell r="G62" t="str">
            <v>105482-P.S.R. CANELA ALTA</v>
          </cell>
          <cell r="I62">
            <v>1</v>
          </cell>
          <cell r="K62">
            <v>10</v>
          </cell>
          <cell r="L62">
            <v>6</v>
          </cell>
          <cell r="M62">
            <v>5</v>
          </cell>
          <cell r="N62">
            <v>24</v>
          </cell>
          <cell r="O62">
            <v>3</v>
          </cell>
          <cell r="R62">
            <v>38</v>
          </cell>
          <cell r="T62">
            <v>87</v>
          </cell>
        </row>
        <row r="63">
          <cell r="G63" t="str">
            <v>105483-P.S.R. LOS RULOS</v>
          </cell>
          <cell r="I63">
            <v>1</v>
          </cell>
          <cell r="J63">
            <v>5</v>
          </cell>
          <cell r="K63">
            <v>4</v>
          </cell>
          <cell r="L63">
            <v>1</v>
          </cell>
          <cell r="M63">
            <v>2</v>
          </cell>
          <cell r="R63">
            <v>21</v>
          </cell>
          <cell r="T63">
            <v>34</v>
          </cell>
        </row>
        <row r="64">
          <cell r="G64" t="str">
            <v>105484-P.S.R. HUENTELAUQUEN</v>
          </cell>
          <cell r="I64">
            <v>3</v>
          </cell>
          <cell r="K64">
            <v>7</v>
          </cell>
          <cell r="L64">
            <v>4</v>
          </cell>
          <cell r="M64">
            <v>7</v>
          </cell>
          <cell r="Q64">
            <v>25</v>
          </cell>
          <cell r="R64">
            <v>9</v>
          </cell>
          <cell r="S64">
            <v>5</v>
          </cell>
          <cell r="T64">
            <v>60</v>
          </cell>
        </row>
        <row r="65">
          <cell r="G65" t="str">
            <v>105488-P.S.R. ESPIRITU SANTO</v>
          </cell>
          <cell r="I65">
            <v>1</v>
          </cell>
          <cell r="T65">
            <v>1</v>
          </cell>
        </row>
        <row r="66">
          <cell r="G66" t="str">
            <v>105493-P.S.R. MINCHA SUR</v>
          </cell>
          <cell r="Q66">
            <v>3</v>
          </cell>
          <cell r="T66">
            <v>3</v>
          </cell>
        </row>
        <row r="67">
          <cell r="G67" t="str">
            <v>04203-LOS VILOS</v>
          </cell>
          <cell r="H67">
            <v>21</v>
          </cell>
          <cell r="I67">
            <v>50</v>
          </cell>
          <cell r="J67">
            <v>62</v>
          </cell>
          <cell r="K67">
            <v>76</v>
          </cell>
          <cell r="L67">
            <v>117</v>
          </cell>
          <cell r="M67">
            <v>81</v>
          </cell>
          <cell r="N67">
            <v>81</v>
          </cell>
          <cell r="O67">
            <v>161</v>
          </cell>
          <cell r="P67">
            <v>61</v>
          </cell>
          <cell r="Q67">
            <v>158</v>
          </cell>
          <cell r="R67">
            <v>46</v>
          </cell>
          <cell r="S67">
            <v>57</v>
          </cell>
          <cell r="T67">
            <v>971</v>
          </cell>
        </row>
        <row r="68">
          <cell r="G68" t="str">
            <v>105108-HOSPITAL LOS VILOS</v>
          </cell>
          <cell r="H68">
            <v>10</v>
          </cell>
          <cell r="I68">
            <v>25</v>
          </cell>
          <cell r="J68">
            <v>22</v>
          </cell>
          <cell r="K68">
            <v>51</v>
          </cell>
          <cell r="L68">
            <v>46</v>
          </cell>
          <cell r="M68">
            <v>32</v>
          </cell>
          <cell r="N68">
            <v>17</v>
          </cell>
          <cell r="O68">
            <v>140</v>
          </cell>
          <cell r="P68">
            <v>36</v>
          </cell>
          <cell r="Q68">
            <v>19</v>
          </cell>
          <cell r="R68">
            <v>26</v>
          </cell>
          <cell r="S68">
            <v>51</v>
          </cell>
          <cell r="T68">
            <v>475</v>
          </cell>
        </row>
        <row r="69">
          <cell r="G69" t="str">
            <v xml:space="preserve">105478-P.S.R. CAIMANES                   </v>
          </cell>
          <cell r="H69">
            <v>7</v>
          </cell>
          <cell r="I69">
            <v>10</v>
          </cell>
          <cell r="J69">
            <v>18</v>
          </cell>
          <cell r="K69">
            <v>13</v>
          </cell>
          <cell r="L69">
            <v>28</v>
          </cell>
          <cell r="M69">
            <v>20</v>
          </cell>
          <cell r="N69">
            <v>6</v>
          </cell>
          <cell r="O69">
            <v>7</v>
          </cell>
          <cell r="P69">
            <v>11</v>
          </cell>
          <cell r="Q69">
            <v>86</v>
          </cell>
          <cell r="R69">
            <v>11</v>
          </cell>
          <cell r="S69">
            <v>2</v>
          </cell>
          <cell r="T69">
            <v>219</v>
          </cell>
        </row>
        <row r="70">
          <cell r="G70" t="str">
            <v>105479-P.S.R. GUANGUALI</v>
          </cell>
          <cell r="I70">
            <v>4</v>
          </cell>
          <cell r="J70">
            <v>3</v>
          </cell>
          <cell r="K70">
            <v>2</v>
          </cell>
          <cell r="L70">
            <v>6</v>
          </cell>
          <cell r="M70">
            <v>8</v>
          </cell>
          <cell r="N70">
            <v>3</v>
          </cell>
          <cell r="O70">
            <v>3</v>
          </cell>
          <cell r="P70">
            <v>3</v>
          </cell>
          <cell r="R70">
            <v>2</v>
          </cell>
          <cell r="S70">
            <v>1</v>
          </cell>
          <cell r="T70">
            <v>35</v>
          </cell>
        </row>
        <row r="71">
          <cell r="G71" t="str">
            <v>105480-P.S.R. QUILIMARI</v>
          </cell>
          <cell r="H71">
            <v>4</v>
          </cell>
          <cell r="I71">
            <v>5</v>
          </cell>
          <cell r="J71">
            <v>9</v>
          </cell>
          <cell r="K71">
            <v>10</v>
          </cell>
          <cell r="L71">
            <v>28</v>
          </cell>
          <cell r="M71">
            <v>15</v>
          </cell>
          <cell r="N71">
            <v>54</v>
          </cell>
          <cell r="O71">
            <v>7</v>
          </cell>
          <cell r="P71">
            <v>4</v>
          </cell>
          <cell r="Q71">
            <v>21</v>
          </cell>
          <cell r="R71">
            <v>4</v>
          </cell>
          <cell r="S71">
            <v>2</v>
          </cell>
          <cell r="T71">
            <v>163</v>
          </cell>
        </row>
        <row r="72">
          <cell r="G72" t="str">
            <v>105481-P.S.R. TILAMA</v>
          </cell>
          <cell r="I72">
            <v>0</v>
          </cell>
          <cell r="J72">
            <v>1</v>
          </cell>
          <cell r="L72">
            <v>0</v>
          </cell>
          <cell r="M72">
            <v>1</v>
          </cell>
          <cell r="O72">
            <v>4</v>
          </cell>
          <cell r="P72">
            <v>1</v>
          </cell>
          <cell r="R72">
            <v>0</v>
          </cell>
          <cell r="S72">
            <v>0</v>
          </cell>
          <cell r="T72">
            <v>7</v>
          </cell>
        </row>
        <row r="73">
          <cell r="G73" t="str">
            <v>105511-P.S.R. LOS CONDORES</v>
          </cell>
          <cell r="I73">
            <v>6</v>
          </cell>
          <cell r="J73">
            <v>9</v>
          </cell>
          <cell r="L73">
            <v>9</v>
          </cell>
          <cell r="M73">
            <v>5</v>
          </cell>
          <cell r="N73">
            <v>1</v>
          </cell>
          <cell r="P73">
            <v>6</v>
          </cell>
          <cell r="Q73">
            <v>32</v>
          </cell>
          <cell r="R73">
            <v>3</v>
          </cell>
          <cell r="S73">
            <v>1</v>
          </cell>
          <cell r="T73">
            <v>72</v>
          </cell>
        </row>
        <row r="74">
          <cell r="G74" t="str">
            <v>04204-SALAMANCA</v>
          </cell>
          <cell r="H74">
            <v>282</v>
          </cell>
          <cell r="I74">
            <v>268</v>
          </cell>
          <cell r="J74">
            <v>214</v>
          </cell>
          <cell r="K74">
            <v>215</v>
          </cell>
          <cell r="L74">
            <v>253</v>
          </cell>
          <cell r="M74">
            <v>154</v>
          </cell>
          <cell r="N74">
            <v>176</v>
          </cell>
          <cell r="O74">
            <v>267</v>
          </cell>
          <cell r="P74">
            <v>116</v>
          </cell>
          <cell r="Q74">
            <v>105</v>
          </cell>
          <cell r="R74">
            <v>33</v>
          </cell>
          <cell r="S74">
            <v>50</v>
          </cell>
          <cell r="T74">
            <v>2133</v>
          </cell>
        </row>
        <row r="75">
          <cell r="G75" t="str">
            <v>105104-HOSPITAL SALAMANCA</v>
          </cell>
          <cell r="H75">
            <v>57</v>
          </cell>
          <cell r="I75">
            <v>76</v>
          </cell>
          <cell r="J75">
            <v>68</v>
          </cell>
          <cell r="K75">
            <v>97</v>
          </cell>
          <cell r="L75">
            <v>126</v>
          </cell>
          <cell r="M75">
            <v>89</v>
          </cell>
          <cell r="N75">
            <v>100</v>
          </cell>
          <cell r="O75">
            <v>112</v>
          </cell>
          <cell r="P75">
            <v>68</v>
          </cell>
          <cell r="Q75">
            <v>50</v>
          </cell>
          <cell r="R75">
            <v>20</v>
          </cell>
          <cell r="S75">
            <v>49</v>
          </cell>
          <cell r="T75">
            <v>912</v>
          </cell>
        </row>
        <row r="76">
          <cell r="G76" t="str">
            <v xml:space="preserve">105452-P.S.R. CUNCUMEN                 </v>
          </cell>
          <cell r="H76">
            <v>28</v>
          </cell>
          <cell r="I76">
            <v>12</v>
          </cell>
          <cell r="J76">
            <v>4</v>
          </cell>
          <cell r="K76">
            <v>12</v>
          </cell>
          <cell r="L76">
            <v>5</v>
          </cell>
          <cell r="M76">
            <v>14</v>
          </cell>
          <cell r="N76">
            <v>15</v>
          </cell>
          <cell r="O76">
            <v>66</v>
          </cell>
          <cell r="P76">
            <v>12</v>
          </cell>
          <cell r="Q76">
            <v>3</v>
          </cell>
          <cell r="R76">
            <v>0</v>
          </cell>
          <cell r="S76">
            <v>0</v>
          </cell>
          <cell r="T76">
            <v>171</v>
          </cell>
        </row>
        <row r="77">
          <cell r="G77" t="str">
            <v>105453-P.S.R. TRANQUILLA</v>
          </cell>
          <cell r="H77">
            <v>60</v>
          </cell>
          <cell r="I77">
            <v>28</v>
          </cell>
          <cell r="J77">
            <v>17</v>
          </cell>
          <cell r="K77">
            <v>19</v>
          </cell>
          <cell r="L77">
            <v>21</v>
          </cell>
          <cell r="N77">
            <v>19</v>
          </cell>
          <cell r="O77">
            <v>7</v>
          </cell>
          <cell r="P77">
            <v>11</v>
          </cell>
          <cell r="Q77">
            <v>17</v>
          </cell>
          <cell r="R77">
            <v>1</v>
          </cell>
          <cell r="T77">
            <v>200</v>
          </cell>
        </row>
        <row r="78">
          <cell r="G78" t="str">
            <v>105455-P.S.R. CHILLEPIN</v>
          </cell>
          <cell r="H78">
            <v>0</v>
          </cell>
          <cell r="I78">
            <v>15</v>
          </cell>
          <cell r="J78">
            <v>6</v>
          </cell>
          <cell r="K78">
            <v>7</v>
          </cell>
          <cell r="L78">
            <v>1</v>
          </cell>
          <cell r="O78">
            <v>28</v>
          </cell>
          <cell r="P78">
            <v>5</v>
          </cell>
          <cell r="Q78">
            <v>13</v>
          </cell>
          <cell r="R78">
            <v>10</v>
          </cell>
          <cell r="T78">
            <v>85</v>
          </cell>
        </row>
        <row r="79">
          <cell r="G79" t="str">
            <v>105456-P.S.R. LLIMPO</v>
          </cell>
          <cell r="H79">
            <v>26</v>
          </cell>
          <cell r="I79">
            <v>3</v>
          </cell>
          <cell r="J79">
            <v>3</v>
          </cell>
          <cell r="K79">
            <v>3</v>
          </cell>
          <cell r="L79">
            <v>1</v>
          </cell>
          <cell r="N79">
            <v>1</v>
          </cell>
          <cell r="O79">
            <v>1</v>
          </cell>
          <cell r="P79">
            <v>1</v>
          </cell>
          <cell r="Q79">
            <v>4</v>
          </cell>
          <cell r="R79">
            <v>0</v>
          </cell>
          <cell r="S79">
            <v>0</v>
          </cell>
          <cell r="T79">
            <v>43</v>
          </cell>
        </row>
        <row r="80">
          <cell r="G80" t="str">
            <v>105457-P.S.R. SAN AGUSTIN</v>
          </cell>
          <cell r="H80">
            <v>24</v>
          </cell>
          <cell r="J80">
            <v>11</v>
          </cell>
          <cell r="K80">
            <v>0</v>
          </cell>
          <cell r="L80">
            <v>1</v>
          </cell>
          <cell r="M80">
            <v>0</v>
          </cell>
          <cell r="N80">
            <v>2</v>
          </cell>
          <cell r="P80">
            <v>0</v>
          </cell>
          <cell r="Q80">
            <v>1</v>
          </cell>
          <cell r="R80">
            <v>0</v>
          </cell>
          <cell r="T80">
            <v>39</v>
          </cell>
        </row>
        <row r="81">
          <cell r="G81" t="str">
            <v>105458-P.S.R. TAHUINCO</v>
          </cell>
          <cell r="H81">
            <v>15</v>
          </cell>
          <cell r="I81">
            <v>36</v>
          </cell>
          <cell r="J81">
            <v>28</v>
          </cell>
          <cell r="K81">
            <v>24</v>
          </cell>
          <cell r="L81">
            <v>48</v>
          </cell>
          <cell r="M81">
            <v>45</v>
          </cell>
          <cell r="N81">
            <v>29</v>
          </cell>
          <cell r="O81">
            <v>45</v>
          </cell>
          <cell r="P81">
            <v>1</v>
          </cell>
          <cell r="Q81">
            <v>3</v>
          </cell>
          <cell r="R81">
            <v>0</v>
          </cell>
          <cell r="T81">
            <v>274</v>
          </cell>
        </row>
        <row r="82">
          <cell r="G82" t="str">
            <v>105491-P.S.R. QUELEN BAJO</v>
          </cell>
          <cell r="H82">
            <v>43</v>
          </cell>
          <cell r="I82">
            <v>57</v>
          </cell>
          <cell r="J82">
            <v>41</v>
          </cell>
          <cell r="K82">
            <v>22</v>
          </cell>
          <cell r="L82">
            <v>26</v>
          </cell>
          <cell r="N82">
            <v>10</v>
          </cell>
          <cell r="O82">
            <v>4</v>
          </cell>
          <cell r="P82">
            <v>8</v>
          </cell>
          <cell r="Q82">
            <v>9</v>
          </cell>
          <cell r="R82">
            <v>2</v>
          </cell>
          <cell r="S82">
            <v>0</v>
          </cell>
          <cell r="T82">
            <v>222</v>
          </cell>
        </row>
        <row r="83">
          <cell r="G83" t="str">
            <v>105492-P.S.R. CAMISA</v>
          </cell>
          <cell r="H83">
            <v>7</v>
          </cell>
          <cell r="I83">
            <v>25</v>
          </cell>
          <cell r="J83">
            <v>9</v>
          </cell>
          <cell r="K83">
            <v>3</v>
          </cell>
          <cell r="L83">
            <v>4</v>
          </cell>
          <cell r="M83">
            <v>2</v>
          </cell>
          <cell r="O83">
            <v>2</v>
          </cell>
          <cell r="P83">
            <v>4</v>
          </cell>
          <cell r="S83">
            <v>0</v>
          </cell>
          <cell r="T83">
            <v>56</v>
          </cell>
        </row>
        <row r="84">
          <cell r="G84" t="str">
            <v>105501-P.S.R. ARBOLEDA GRANDE</v>
          </cell>
          <cell r="H84">
            <v>22</v>
          </cell>
          <cell r="I84">
            <v>16</v>
          </cell>
          <cell r="J84">
            <v>27</v>
          </cell>
          <cell r="K84">
            <v>28</v>
          </cell>
          <cell r="L84">
            <v>20</v>
          </cell>
          <cell r="M84">
            <v>4</v>
          </cell>
          <cell r="N84">
            <v>0</v>
          </cell>
          <cell r="O84">
            <v>2</v>
          </cell>
          <cell r="P84">
            <v>6</v>
          </cell>
          <cell r="Q84">
            <v>5</v>
          </cell>
          <cell r="S84">
            <v>1</v>
          </cell>
          <cell r="T84">
            <v>131</v>
          </cell>
        </row>
        <row r="85">
          <cell r="G85" t="str">
            <v>04301-OVALLE</v>
          </cell>
          <cell r="H85">
            <v>332</v>
          </cell>
          <cell r="I85">
            <v>395</v>
          </cell>
          <cell r="J85">
            <v>609</v>
          </cell>
          <cell r="K85">
            <v>443</v>
          </cell>
          <cell r="L85">
            <v>541</v>
          </cell>
          <cell r="M85">
            <v>732</v>
          </cell>
          <cell r="N85">
            <v>507</v>
          </cell>
          <cell r="O85">
            <v>872</v>
          </cell>
          <cell r="P85">
            <v>764</v>
          </cell>
          <cell r="Q85">
            <v>506</v>
          </cell>
          <cell r="R85">
            <v>324</v>
          </cell>
          <cell r="S85">
            <v>596</v>
          </cell>
          <cell r="T85">
            <v>6621</v>
          </cell>
        </row>
        <row r="86">
          <cell r="G86" t="str">
            <v>105315-CES. RURAL C. DE TAMAYA</v>
          </cell>
          <cell r="H86">
            <v>37</v>
          </cell>
          <cell r="I86">
            <v>44</v>
          </cell>
          <cell r="J86">
            <v>35</v>
          </cell>
          <cell r="K86">
            <v>23</v>
          </cell>
          <cell r="L86">
            <v>65</v>
          </cell>
          <cell r="M86">
            <v>69</v>
          </cell>
          <cell r="N86">
            <v>63</v>
          </cell>
          <cell r="O86">
            <v>33</v>
          </cell>
          <cell r="P86">
            <v>48</v>
          </cell>
          <cell r="Q86">
            <v>36</v>
          </cell>
          <cell r="R86">
            <v>14</v>
          </cell>
          <cell r="S86">
            <v>3</v>
          </cell>
          <cell r="T86">
            <v>470</v>
          </cell>
        </row>
        <row r="87">
          <cell r="G87" t="str">
            <v>105317-CES. JORGE JORDAN D.</v>
          </cell>
          <cell r="H87">
            <v>75</v>
          </cell>
          <cell r="I87">
            <v>58</v>
          </cell>
          <cell r="J87">
            <v>196</v>
          </cell>
          <cell r="K87">
            <v>94</v>
          </cell>
          <cell r="L87">
            <v>113</v>
          </cell>
          <cell r="M87">
            <v>124</v>
          </cell>
          <cell r="N87">
            <v>99</v>
          </cell>
          <cell r="O87">
            <v>137</v>
          </cell>
          <cell r="P87">
            <v>354</v>
          </cell>
          <cell r="Q87">
            <v>68</v>
          </cell>
          <cell r="R87">
            <v>214</v>
          </cell>
          <cell r="S87">
            <v>150</v>
          </cell>
          <cell r="T87">
            <v>1682</v>
          </cell>
        </row>
        <row r="88">
          <cell r="G88" t="str">
            <v>105322-CES. MARCOS MACUADA</v>
          </cell>
          <cell r="H88">
            <v>131</v>
          </cell>
          <cell r="I88">
            <v>205</v>
          </cell>
          <cell r="J88">
            <v>211</v>
          </cell>
          <cell r="K88">
            <v>180</v>
          </cell>
          <cell r="L88">
            <v>145</v>
          </cell>
          <cell r="M88">
            <v>372</v>
          </cell>
          <cell r="N88">
            <v>211</v>
          </cell>
          <cell r="O88">
            <v>541</v>
          </cell>
          <cell r="P88">
            <v>204</v>
          </cell>
          <cell r="Q88">
            <v>227</v>
          </cell>
          <cell r="R88">
            <v>43</v>
          </cell>
          <cell r="S88">
            <v>273</v>
          </cell>
          <cell r="T88">
            <v>2743</v>
          </cell>
        </row>
        <row r="89">
          <cell r="G89" t="str">
            <v>105324-CES. SOTAQUI</v>
          </cell>
          <cell r="H89">
            <v>18</v>
          </cell>
          <cell r="I89">
            <v>43</v>
          </cell>
          <cell r="J89">
            <v>40</v>
          </cell>
          <cell r="K89">
            <v>19</v>
          </cell>
          <cell r="L89">
            <v>33</v>
          </cell>
          <cell r="M89">
            <v>32</v>
          </cell>
          <cell r="N89">
            <v>43</v>
          </cell>
          <cell r="O89">
            <v>46</v>
          </cell>
          <cell r="P89">
            <v>42</v>
          </cell>
          <cell r="Q89">
            <v>24</v>
          </cell>
          <cell r="R89">
            <v>6</v>
          </cell>
          <cell r="S89">
            <v>19</v>
          </cell>
          <cell r="T89">
            <v>365</v>
          </cell>
        </row>
        <row r="90">
          <cell r="G90" t="str">
            <v>105415-P.S.R. BARRAZA</v>
          </cell>
          <cell r="H90">
            <v>4</v>
          </cell>
          <cell r="I90">
            <v>5</v>
          </cell>
          <cell r="L90">
            <v>14</v>
          </cell>
          <cell r="M90">
            <v>11</v>
          </cell>
          <cell r="N90">
            <v>0</v>
          </cell>
          <cell r="P90">
            <v>1</v>
          </cell>
          <cell r="Q90">
            <v>3</v>
          </cell>
          <cell r="R90">
            <v>1</v>
          </cell>
          <cell r="T90">
            <v>39</v>
          </cell>
        </row>
        <row r="91">
          <cell r="G91" t="str">
            <v xml:space="preserve">105416-P.S.R. CAMARICO                  </v>
          </cell>
          <cell r="I91">
            <v>3</v>
          </cell>
          <cell r="J91">
            <v>21</v>
          </cell>
          <cell r="K91">
            <v>51</v>
          </cell>
          <cell r="M91">
            <v>1</v>
          </cell>
          <cell r="N91">
            <v>4</v>
          </cell>
          <cell r="O91">
            <v>10</v>
          </cell>
          <cell r="P91">
            <v>14</v>
          </cell>
          <cell r="Q91">
            <v>0</v>
          </cell>
          <cell r="R91">
            <v>3</v>
          </cell>
          <cell r="S91">
            <v>68</v>
          </cell>
          <cell r="T91">
            <v>175</v>
          </cell>
        </row>
        <row r="92">
          <cell r="G92" t="str">
            <v>105417-P.S.R. ALCONES BAJOS</v>
          </cell>
          <cell r="I92">
            <v>1</v>
          </cell>
          <cell r="L92">
            <v>13</v>
          </cell>
          <cell r="M92">
            <v>23</v>
          </cell>
          <cell r="N92">
            <v>9</v>
          </cell>
          <cell r="T92">
            <v>46</v>
          </cell>
        </row>
        <row r="93">
          <cell r="G93" t="str">
            <v>105419-P.S.R. LAS SOSSAS</v>
          </cell>
          <cell r="K93">
            <v>12</v>
          </cell>
          <cell r="L93">
            <v>9</v>
          </cell>
          <cell r="O93">
            <v>2</v>
          </cell>
          <cell r="Q93">
            <v>1</v>
          </cell>
          <cell r="T93">
            <v>24</v>
          </cell>
        </row>
        <row r="94">
          <cell r="G94" t="str">
            <v>105420-P.S.R. LIMARI</v>
          </cell>
          <cell r="H94">
            <v>5</v>
          </cell>
          <cell r="I94">
            <v>2</v>
          </cell>
          <cell r="J94">
            <v>18</v>
          </cell>
          <cell r="K94">
            <v>26</v>
          </cell>
          <cell r="L94">
            <v>46</v>
          </cell>
          <cell r="M94">
            <v>8</v>
          </cell>
          <cell r="N94">
            <v>2</v>
          </cell>
          <cell r="O94">
            <v>4</v>
          </cell>
          <cell r="R94">
            <v>2</v>
          </cell>
          <cell r="S94">
            <v>3</v>
          </cell>
          <cell r="T94">
            <v>116</v>
          </cell>
        </row>
        <row r="95">
          <cell r="G95" t="str">
            <v>105422-P.S.R. HORNILLOS</v>
          </cell>
          <cell r="I95">
            <v>1</v>
          </cell>
          <cell r="M95">
            <v>1</v>
          </cell>
          <cell r="R95">
            <v>8</v>
          </cell>
          <cell r="T95">
            <v>10</v>
          </cell>
        </row>
        <row r="96">
          <cell r="G96" t="str">
            <v>105437-P.S.R. CHALINGA</v>
          </cell>
          <cell r="L96">
            <v>5</v>
          </cell>
          <cell r="M96">
            <v>7</v>
          </cell>
          <cell r="O96">
            <v>1</v>
          </cell>
          <cell r="T96">
            <v>13</v>
          </cell>
        </row>
        <row r="97">
          <cell r="G97" t="str">
            <v>105439-P.S.R. CERRO BLANCO</v>
          </cell>
          <cell r="L97">
            <v>4</v>
          </cell>
          <cell r="N97">
            <v>1</v>
          </cell>
          <cell r="T97">
            <v>5</v>
          </cell>
        </row>
        <row r="98">
          <cell r="G98" t="str">
            <v>105507-P.S.R. HUAMALATA</v>
          </cell>
          <cell r="H98">
            <v>5</v>
          </cell>
          <cell r="I98">
            <v>9</v>
          </cell>
          <cell r="J98">
            <v>7</v>
          </cell>
          <cell r="K98">
            <v>5</v>
          </cell>
          <cell r="L98">
            <v>10</v>
          </cell>
          <cell r="N98">
            <v>0</v>
          </cell>
          <cell r="O98">
            <v>12</v>
          </cell>
          <cell r="P98">
            <v>16</v>
          </cell>
          <cell r="S98">
            <v>6</v>
          </cell>
          <cell r="T98">
            <v>70</v>
          </cell>
        </row>
        <row r="99">
          <cell r="G99" t="str">
            <v>105510-P.S.R. RECOLETA</v>
          </cell>
          <cell r="H99">
            <v>4</v>
          </cell>
          <cell r="I99">
            <v>0</v>
          </cell>
          <cell r="J99">
            <v>57</v>
          </cell>
          <cell r="N99">
            <v>14</v>
          </cell>
          <cell r="P99">
            <v>1</v>
          </cell>
          <cell r="Q99">
            <v>1</v>
          </cell>
          <cell r="R99">
            <v>12</v>
          </cell>
          <cell r="S99">
            <v>8</v>
          </cell>
          <cell r="T99">
            <v>97</v>
          </cell>
        </row>
        <row r="100">
          <cell r="G100" t="str">
            <v>105722-CECOF SAN JOSE DE LA DEHESA</v>
          </cell>
          <cell r="H100">
            <v>36</v>
          </cell>
          <cell r="I100">
            <v>9</v>
          </cell>
          <cell r="J100">
            <v>8</v>
          </cell>
          <cell r="K100">
            <v>23</v>
          </cell>
          <cell r="L100">
            <v>64</v>
          </cell>
          <cell r="M100">
            <v>57</v>
          </cell>
          <cell r="N100">
            <v>42</v>
          </cell>
          <cell r="O100">
            <v>41</v>
          </cell>
          <cell r="P100">
            <v>77</v>
          </cell>
          <cell r="Q100">
            <v>125</v>
          </cell>
          <cell r="R100">
            <v>8</v>
          </cell>
          <cell r="S100">
            <v>8</v>
          </cell>
          <cell r="T100">
            <v>498</v>
          </cell>
        </row>
        <row r="101">
          <cell r="G101" t="str">
            <v>105723-CECOF LIMARI</v>
          </cell>
          <cell r="H101">
            <v>17</v>
          </cell>
          <cell r="I101">
            <v>15</v>
          </cell>
          <cell r="J101">
            <v>16</v>
          </cell>
          <cell r="K101">
            <v>10</v>
          </cell>
          <cell r="L101">
            <v>20</v>
          </cell>
          <cell r="M101">
            <v>27</v>
          </cell>
          <cell r="N101">
            <v>19</v>
          </cell>
          <cell r="O101">
            <v>45</v>
          </cell>
          <cell r="P101">
            <v>7</v>
          </cell>
          <cell r="Q101">
            <v>7</v>
          </cell>
          <cell r="R101">
            <v>6</v>
          </cell>
          <cell r="S101">
            <v>28</v>
          </cell>
          <cell r="T101">
            <v>217</v>
          </cell>
        </row>
        <row r="102">
          <cell r="G102" t="str">
            <v>200258-CECOF LOS COPIHUES</v>
          </cell>
          <cell r="Q102">
            <v>14</v>
          </cell>
          <cell r="R102">
            <v>7</v>
          </cell>
          <cell r="S102">
            <v>30</v>
          </cell>
          <cell r="T102">
            <v>51</v>
          </cell>
        </row>
        <row r="103">
          <cell r="G103" t="str">
            <v>04302-COMBARBALÁ</v>
          </cell>
          <cell r="H103">
            <v>40</v>
          </cell>
          <cell r="I103">
            <v>55</v>
          </cell>
          <cell r="J103">
            <v>43</v>
          </cell>
          <cell r="K103">
            <v>56</v>
          </cell>
          <cell r="L103">
            <v>94</v>
          </cell>
          <cell r="M103">
            <v>54</v>
          </cell>
          <cell r="N103">
            <v>75</v>
          </cell>
          <cell r="O103">
            <v>50</v>
          </cell>
          <cell r="P103">
            <v>53</v>
          </cell>
          <cell r="Q103">
            <v>137</v>
          </cell>
          <cell r="R103">
            <v>83</v>
          </cell>
          <cell r="S103">
            <v>45</v>
          </cell>
          <cell r="T103">
            <v>785</v>
          </cell>
        </row>
        <row r="104">
          <cell r="G104" t="str">
            <v>105105-HOSPITAL COMBARBALA</v>
          </cell>
          <cell r="H104">
            <v>16</v>
          </cell>
          <cell r="I104">
            <v>45</v>
          </cell>
          <cell r="J104">
            <v>23</v>
          </cell>
          <cell r="K104">
            <v>31</v>
          </cell>
          <cell r="L104">
            <v>39</v>
          </cell>
          <cell r="M104">
            <v>25</v>
          </cell>
          <cell r="N104">
            <v>60</v>
          </cell>
          <cell r="O104">
            <v>20</v>
          </cell>
          <cell r="P104">
            <v>19</v>
          </cell>
          <cell r="Q104">
            <v>56</v>
          </cell>
          <cell r="R104">
            <v>50</v>
          </cell>
          <cell r="S104">
            <v>40</v>
          </cell>
          <cell r="T104">
            <v>424</v>
          </cell>
        </row>
        <row r="105">
          <cell r="G105" t="str">
            <v>105433-P.S.R. SAN LORENZO</v>
          </cell>
          <cell r="I105">
            <v>10</v>
          </cell>
          <cell r="J105">
            <v>3</v>
          </cell>
          <cell r="S105">
            <v>5</v>
          </cell>
          <cell r="T105">
            <v>18</v>
          </cell>
        </row>
        <row r="106">
          <cell r="G106" t="str">
            <v>105434-P.S.R. SAN MARCOS</v>
          </cell>
          <cell r="J106">
            <v>0</v>
          </cell>
          <cell r="K106">
            <v>15</v>
          </cell>
          <cell r="T106">
            <v>15</v>
          </cell>
        </row>
        <row r="107">
          <cell r="G107" t="str">
            <v>105441-P.S.R. MANQUEHUA</v>
          </cell>
          <cell r="L107">
            <v>18</v>
          </cell>
          <cell r="M107">
            <v>15</v>
          </cell>
          <cell r="T107">
            <v>33</v>
          </cell>
        </row>
        <row r="108">
          <cell r="G108" t="str">
            <v xml:space="preserve">105459-P.S.R. BARRANCAS                </v>
          </cell>
          <cell r="H108">
            <v>15</v>
          </cell>
          <cell r="O108">
            <v>4</v>
          </cell>
          <cell r="P108">
            <v>29</v>
          </cell>
          <cell r="Q108">
            <v>30</v>
          </cell>
          <cell r="T108">
            <v>78</v>
          </cell>
        </row>
        <row r="109">
          <cell r="G109" t="str">
            <v>105460-P.S.R. COGOTI 18</v>
          </cell>
          <cell r="N109">
            <v>10</v>
          </cell>
          <cell r="O109">
            <v>5</v>
          </cell>
          <cell r="Q109">
            <v>4</v>
          </cell>
          <cell r="R109">
            <v>10</v>
          </cell>
          <cell r="T109">
            <v>29</v>
          </cell>
        </row>
        <row r="110">
          <cell r="G110" t="str">
            <v>105461-P.S.R. EL HUACHO</v>
          </cell>
          <cell r="H110">
            <v>2</v>
          </cell>
          <cell r="T110">
            <v>2</v>
          </cell>
        </row>
        <row r="111">
          <cell r="G111" t="str">
            <v>105462-P.S.R. EL SAUCE</v>
          </cell>
          <cell r="S111">
            <v>0</v>
          </cell>
          <cell r="T111">
            <v>0</v>
          </cell>
        </row>
        <row r="112">
          <cell r="G112" t="str">
            <v>105463-P.S.R. QUILITAPIA</v>
          </cell>
          <cell r="L112">
            <v>28</v>
          </cell>
          <cell r="M112">
            <v>14</v>
          </cell>
          <cell r="N112">
            <v>5</v>
          </cell>
          <cell r="R112">
            <v>23</v>
          </cell>
          <cell r="T112">
            <v>70</v>
          </cell>
        </row>
        <row r="113">
          <cell r="G113" t="str">
            <v>105464-P.S.R. LA LIGUA</v>
          </cell>
          <cell r="J113">
            <v>17</v>
          </cell>
          <cell r="K113">
            <v>10</v>
          </cell>
          <cell r="L113">
            <v>9</v>
          </cell>
          <cell r="T113">
            <v>36</v>
          </cell>
        </row>
        <row r="114">
          <cell r="G114" t="str">
            <v>105465-P.S.R. RAMADILLA</v>
          </cell>
          <cell r="O114">
            <v>21</v>
          </cell>
          <cell r="P114">
            <v>5</v>
          </cell>
          <cell r="T114">
            <v>26</v>
          </cell>
        </row>
        <row r="115">
          <cell r="G115" t="str">
            <v>105466-P.S.R. VALLE HERMOSO</v>
          </cell>
          <cell r="S115">
            <v>0</v>
          </cell>
          <cell r="T115">
            <v>0</v>
          </cell>
        </row>
        <row r="116">
          <cell r="G116" t="str">
            <v>105490-P.S.R. EL DURAZNO</v>
          </cell>
          <cell r="H116">
            <v>7</v>
          </cell>
          <cell r="Q116">
            <v>47</v>
          </cell>
          <cell r="T116">
            <v>54</v>
          </cell>
        </row>
        <row r="117">
          <cell r="G117" t="str">
            <v>04304-MONTE PATRIA</v>
          </cell>
          <cell r="H117">
            <v>145</v>
          </cell>
          <cell r="I117">
            <v>162</v>
          </cell>
          <cell r="J117">
            <v>157</v>
          </cell>
          <cell r="K117">
            <v>144</v>
          </cell>
          <cell r="L117">
            <v>144</v>
          </cell>
          <cell r="M117">
            <v>142</v>
          </cell>
          <cell r="N117">
            <v>169</v>
          </cell>
          <cell r="O117">
            <v>107</v>
          </cell>
          <cell r="P117">
            <v>134</v>
          </cell>
          <cell r="Q117">
            <v>196</v>
          </cell>
          <cell r="R117">
            <v>285</v>
          </cell>
          <cell r="S117">
            <v>166</v>
          </cell>
          <cell r="T117">
            <v>1951</v>
          </cell>
        </row>
        <row r="118">
          <cell r="G118" t="str">
            <v>105307-CES. RURAL MONTE PATRIA</v>
          </cell>
          <cell r="H118">
            <v>30</v>
          </cell>
          <cell r="I118">
            <v>78</v>
          </cell>
          <cell r="J118">
            <v>76</v>
          </cell>
          <cell r="K118">
            <v>63</v>
          </cell>
          <cell r="L118">
            <v>63</v>
          </cell>
          <cell r="M118">
            <v>54</v>
          </cell>
          <cell r="N118">
            <v>62</v>
          </cell>
          <cell r="O118">
            <v>45</v>
          </cell>
          <cell r="P118">
            <v>42</v>
          </cell>
          <cell r="Q118">
            <v>76</v>
          </cell>
          <cell r="R118">
            <v>131</v>
          </cell>
          <cell r="S118">
            <v>40</v>
          </cell>
          <cell r="T118">
            <v>760</v>
          </cell>
        </row>
        <row r="119">
          <cell r="G119" t="str">
            <v>105311-CES. RURAL CHAÑARAL ALTO</v>
          </cell>
          <cell r="H119">
            <v>23</v>
          </cell>
          <cell r="I119">
            <v>9</v>
          </cell>
          <cell r="J119">
            <v>27</v>
          </cell>
          <cell r="K119">
            <v>32</v>
          </cell>
          <cell r="L119">
            <v>34</v>
          </cell>
          <cell r="M119">
            <v>23</v>
          </cell>
          <cell r="N119">
            <v>27</v>
          </cell>
          <cell r="O119">
            <v>19</v>
          </cell>
          <cell r="P119">
            <v>36</v>
          </cell>
          <cell r="Q119">
            <v>12</v>
          </cell>
          <cell r="R119">
            <v>25</v>
          </cell>
          <cell r="S119">
            <v>42</v>
          </cell>
          <cell r="T119">
            <v>309</v>
          </cell>
        </row>
        <row r="120">
          <cell r="G120" t="str">
            <v>105312-CES. RURAL CAREN</v>
          </cell>
          <cell r="H120">
            <v>16</v>
          </cell>
          <cell r="I120">
            <v>11</v>
          </cell>
          <cell r="J120">
            <v>11</v>
          </cell>
          <cell r="K120">
            <v>5</v>
          </cell>
          <cell r="L120">
            <v>11</v>
          </cell>
          <cell r="M120">
            <v>6</v>
          </cell>
          <cell r="N120">
            <v>13</v>
          </cell>
          <cell r="O120">
            <v>6</v>
          </cell>
          <cell r="P120">
            <v>10</v>
          </cell>
          <cell r="Q120">
            <v>6</v>
          </cell>
          <cell r="R120">
            <v>50</v>
          </cell>
          <cell r="S120">
            <v>6</v>
          </cell>
          <cell r="T120">
            <v>151</v>
          </cell>
        </row>
        <row r="121">
          <cell r="G121" t="str">
            <v>105318-CES. RURAL EL PALQUI</v>
          </cell>
          <cell r="H121">
            <v>67</v>
          </cell>
          <cell r="I121">
            <v>32</v>
          </cell>
          <cell r="J121">
            <v>25</v>
          </cell>
          <cell r="K121">
            <v>30</v>
          </cell>
          <cell r="L121">
            <v>21</v>
          </cell>
          <cell r="M121">
            <v>48</v>
          </cell>
          <cell r="N121">
            <v>50</v>
          </cell>
          <cell r="O121">
            <v>32</v>
          </cell>
          <cell r="P121">
            <v>35</v>
          </cell>
          <cell r="Q121">
            <v>95</v>
          </cell>
          <cell r="R121">
            <v>61</v>
          </cell>
          <cell r="S121">
            <v>23</v>
          </cell>
          <cell r="T121">
            <v>519</v>
          </cell>
        </row>
        <row r="122">
          <cell r="G122" t="str">
            <v>105425-P.S.R. CHILECITO</v>
          </cell>
          <cell r="J122">
            <v>4</v>
          </cell>
          <cell r="M122">
            <v>3</v>
          </cell>
          <cell r="R122">
            <v>3</v>
          </cell>
          <cell r="T122">
            <v>10</v>
          </cell>
        </row>
        <row r="123">
          <cell r="G123" t="str">
            <v>105427-P.S.R. HACIENDA VALDIVIA</v>
          </cell>
          <cell r="I123">
            <v>5</v>
          </cell>
          <cell r="L123">
            <v>2</v>
          </cell>
          <cell r="M123">
            <v>1</v>
          </cell>
          <cell r="T123">
            <v>8</v>
          </cell>
        </row>
        <row r="124">
          <cell r="G124" t="str">
            <v>105428-P.S.R. HUATULAME</v>
          </cell>
          <cell r="K124">
            <v>4</v>
          </cell>
          <cell r="M124">
            <v>3</v>
          </cell>
          <cell r="Q124">
            <v>4</v>
          </cell>
          <cell r="T124">
            <v>11</v>
          </cell>
        </row>
        <row r="125">
          <cell r="G125" t="str">
            <v>105430-P.S.R. MIALQUI</v>
          </cell>
          <cell r="H125">
            <v>1</v>
          </cell>
          <cell r="I125">
            <v>1</v>
          </cell>
          <cell r="J125">
            <v>1</v>
          </cell>
          <cell r="N125">
            <v>4</v>
          </cell>
          <cell r="S125">
            <v>2</v>
          </cell>
          <cell r="T125">
            <v>9</v>
          </cell>
        </row>
        <row r="126">
          <cell r="G126" t="str">
            <v>105431-P.S.R. PEDREGAL</v>
          </cell>
          <cell r="H126">
            <v>4</v>
          </cell>
          <cell r="I126">
            <v>10</v>
          </cell>
          <cell r="L126">
            <v>3</v>
          </cell>
          <cell r="N126">
            <v>3</v>
          </cell>
          <cell r="O126">
            <v>1</v>
          </cell>
          <cell r="Q126">
            <v>1</v>
          </cell>
          <cell r="R126">
            <v>1</v>
          </cell>
          <cell r="S126">
            <v>2</v>
          </cell>
          <cell r="T126">
            <v>25</v>
          </cell>
        </row>
        <row r="127">
          <cell r="G127" t="str">
            <v>105432-P.S.R. RAPEL</v>
          </cell>
          <cell r="I127">
            <v>4</v>
          </cell>
          <cell r="J127">
            <v>1</v>
          </cell>
          <cell r="N127">
            <v>3</v>
          </cell>
          <cell r="O127">
            <v>1</v>
          </cell>
          <cell r="P127">
            <v>6</v>
          </cell>
          <cell r="T127">
            <v>15</v>
          </cell>
        </row>
        <row r="128">
          <cell r="G128" t="str">
            <v>105435-P.S.R. TULAHUEN</v>
          </cell>
          <cell r="H128">
            <v>3</v>
          </cell>
          <cell r="I128">
            <v>3</v>
          </cell>
          <cell r="J128">
            <v>10</v>
          </cell>
          <cell r="K128">
            <v>7</v>
          </cell>
          <cell r="L128">
            <v>7</v>
          </cell>
          <cell r="M128">
            <v>1</v>
          </cell>
          <cell r="N128">
            <v>3</v>
          </cell>
          <cell r="O128">
            <v>3</v>
          </cell>
          <cell r="P128">
            <v>4</v>
          </cell>
          <cell r="Q128">
            <v>2</v>
          </cell>
          <cell r="R128">
            <v>14</v>
          </cell>
          <cell r="S128">
            <v>36</v>
          </cell>
          <cell r="T128">
            <v>93</v>
          </cell>
        </row>
        <row r="129">
          <cell r="G129" t="str">
            <v>105436-P.S.R. EL MAITEN</v>
          </cell>
          <cell r="I129">
            <v>4</v>
          </cell>
          <cell r="J129">
            <v>1</v>
          </cell>
          <cell r="K129">
            <v>2</v>
          </cell>
          <cell r="L129">
            <v>0</v>
          </cell>
          <cell r="N129">
            <v>3</v>
          </cell>
          <cell r="P129">
            <v>1</v>
          </cell>
          <cell r="S129">
            <v>14</v>
          </cell>
          <cell r="T129">
            <v>25</v>
          </cell>
        </row>
        <row r="130">
          <cell r="G130" t="str">
            <v>105489-P.S.R. RAMADAS DE TULAHUEN</v>
          </cell>
          <cell r="H130">
            <v>1</v>
          </cell>
          <cell r="I130">
            <v>5</v>
          </cell>
          <cell r="J130">
            <v>1</v>
          </cell>
          <cell r="K130">
            <v>1</v>
          </cell>
          <cell r="L130">
            <v>3</v>
          </cell>
          <cell r="M130">
            <v>3</v>
          </cell>
          <cell r="N130">
            <v>1</v>
          </cell>
          <cell r="S130">
            <v>1</v>
          </cell>
          <cell r="T130">
            <v>16</v>
          </cell>
        </row>
        <row r="131">
          <cell r="G131" t="str">
            <v>04304-PUNITAQUI</v>
          </cell>
          <cell r="H131">
            <v>41</v>
          </cell>
          <cell r="I131">
            <v>80</v>
          </cell>
          <cell r="J131">
            <v>74</v>
          </cell>
          <cell r="K131">
            <v>13</v>
          </cell>
          <cell r="L131">
            <v>100</v>
          </cell>
          <cell r="M131">
            <v>93</v>
          </cell>
          <cell r="N131">
            <v>79</v>
          </cell>
          <cell r="O131">
            <v>38</v>
          </cell>
          <cell r="P131">
            <v>39</v>
          </cell>
          <cell r="Q131">
            <v>38</v>
          </cell>
          <cell r="R131">
            <v>42</v>
          </cell>
          <cell r="S131">
            <v>83</v>
          </cell>
          <cell r="T131">
            <v>720</v>
          </cell>
        </row>
        <row r="132">
          <cell r="G132" t="str">
            <v>105308-CES. RURAL PUNITAQUI</v>
          </cell>
          <cell r="H132">
            <v>41</v>
          </cell>
          <cell r="I132">
            <v>80</v>
          </cell>
          <cell r="J132">
            <v>73</v>
          </cell>
          <cell r="K132">
            <v>13</v>
          </cell>
          <cell r="L132">
            <v>100</v>
          </cell>
          <cell r="M132">
            <v>87</v>
          </cell>
          <cell r="N132">
            <v>73</v>
          </cell>
          <cell r="O132">
            <v>38</v>
          </cell>
          <cell r="P132">
            <v>39</v>
          </cell>
          <cell r="Q132">
            <v>38</v>
          </cell>
          <cell r="R132">
            <v>41</v>
          </cell>
          <cell r="S132">
            <v>83</v>
          </cell>
          <cell r="T132">
            <v>706</v>
          </cell>
        </row>
        <row r="133">
          <cell r="G133" t="str">
            <v>105440-P.S.R. DIVISADERO</v>
          </cell>
          <cell r="M133">
            <v>6</v>
          </cell>
          <cell r="N133">
            <v>6</v>
          </cell>
          <cell r="R133">
            <v>1</v>
          </cell>
          <cell r="T133">
            <v>13</v>
          </cell>
        </row>
        <row r="134">
          <cell r="G134" t="str">
            <v xml:space="preserve">105508-P.S.R. EL PARRAL DE QUILES  </v>
          </cell>
          <cell r="J134">
            <v>1</v>
          </cell>
          <cell r="T134">
            <v>1</v>
          </cell>
        </row>
        <row r="135">
          <cell r="G135" t="str">
            <v>04305-RIO HURTADO</v>
          </cell>
          <cell r="H135">
            <v>3</v>
          </cell>
          <cell r="I135">
            <v>12</v>
          </cell>
          <cell r="J135">
            <v>30</v>
          </cell>
          <cell r="K135">
            <v>45</v>
          </cell>
          <cell r="L135">
            <v>42</v>
          </cell>
          <cell r="M135">
            <v>48</v>
          </cell>
          <cell r="N135">
            <v>61</v>
          </cell>
          <cell r="O135">
            <v>60</v>
          </cell>
          <cell r="P135">
            <v>27</v>
          </cell>
          <cell r="Q135">
            <v>32</v>
          </cell>
          <cell r="R135">
            <v>5</v>
          </cell>
          <cell r="S135">
            <v>0</v>
          </cell>
          <cell r="T135">
            <v>365</v>
          </cell>
        </row>
        <row r="136">
          <cell r="G136" t="str">
            <v>105310-CES. RURAL PICHASCA</v>
          </cell>
          <cell r="H136">
            <v>2</v>
          </cell>
          <cell r="I136">
            <v>6</v>
          </cell>
          <cell r="J136">
            <v>18</v>
          </cell>
          <cell r="K136">
            <v>9</v>
          </cell>
          <cell r="L136">
            <v>23</v>
          </cell>
          <cell r="M136">
            <v>21</v>
          </cell>
          <cell r="N136">
            <v>20</v>
          </cell>
          <cell r="O136">
            <v>34</v>
          </cell>
          <cell r="P136">
            <v>12</v>
          </cell>
          <cell r="Q136">
            <v>17</v>
          </cell>
          <cell r="R136">
            <v>1</v>
          </cell>
          <cell r="S136">
            <v>0</v>
          </cell>
          <cell r="T136">
            <v>163</v>
          </cell>
        </row>
        <row r="137">
          <cell r="G137" t="str">
            <v>105409-P.S.R. EL CHAÑAR</v>
          </cell>
          <cell r="I137">
            <v>1</v>
          </cell>
          <cell r="K137">
            <v>4</v>
          </cell>
          <cell r="L137">
            <v>1</v>
          </cell>
          <cell r="N137">
            <v>3</v>
          </cell>
          <cell r="O137">
            <v>3</v>
          </cell>
          <cell r="T137">
            <v>12</v>
          </cell>
        </row>
        <row r="138">
          <cell r="G138" t="str">
            <v>105410-P.S.R. HURTADO</v>
          </cell>
          <cell r="I138">
            <v>1</v>
          </cell>
          <cell r="J138">
            <v>3</v>
          </cell>
          <cell r="K138">
            <v>8</v>
          </cell>
          <cell r="L138">
            <v>10</v>
          </cell>
          <cell r="M138">
            <v>9</v>
          </cell>
          <cell r="N138">
            <v>11</v>
          </cell>
          <cell r="O138">
            <v>4</v>
          </cell>
          <cell r="Q138">
            <v>7</v>
          </cell>
          <cell r="R138">
            <v>2</v>
          </cell>
          <cell r="T138">
            <v>55</v>
          </cell>
        </row>
        <row r="139">
          <cell r="G139" t="str">
            <v>105411-P.S.R. LAS BREAS</v>
          </cell>
          <cell r="I139">
            <v>1</v>
          </cell>
          <cell r="K139">
            <v>5</v>
          </cell>
          <cell r="L139">
            <v>1</v>
          </cell>
          <cell r="N139">
            <v>5</v>
          </cell>
          <cell r="O139">
            <v>2</v>
          </cell>
          <cell r="P139">
            <v>2</v>
          </cell>
          <cell r="R139">
            <v>1</v>
          </cell>
          <cell r="T139">
            <v>17</v>
          </cell>
        </row>
        <row r="140">
          <cell r="G140" t="str">
            <v>105413-P.S.R. SAMO ALTO</v>
          </cell>
          <cell r="J140">
            <v>4</v>
          </cell>
          <cell r="K140">
            <v>11</v>
          </cell>
          <cell r="L140">
            <v>3</v>
          </cell>
          <cell r="M140">
            <v>6</v>
          </cell>
          <cell r="N140">
            <v>16</v>
          </cell>
          <cell r="O140">
            <v>11</v>
          </cell>
          <cell r="P140">
            <v>7</v>
          </cell>
          <cell r="Q140">
            <v>5</v>
          </cell>
          <cell r="R140">
            <v>1</v>
          </cell>
          <cell r="S140">
            <v>0</v>
          </cell>
          <cell r="T140">
            <v>64</v>
          </cell>
        </row>
        <row r="141">
          <cell r="G141" t="str">
            <v>105414-P.S.R. SERON</v>
          </cell>
          <cell r="H141">
            <v>1</v>
          </cell>
          <cell r="I141">
            <v>0</v>
          </cell>
          <cell r="K141">
            <v>6</v>
          </cell>
          <cell r="L141">
            <v>3</v>
          </cell>
          <cell r="M141">
            <v>12</v>
          </cell>
          <cell r="N141">
            <v>2</v>
          </cell>
          <cell r="O141">
            <v>6</v>
          </cell>
          <cell r="P141">
            <v>6</v>
          </cell>
          <cell r="Q141">
            <v>3</v>
          </cell>
          <cell r="R141">
            <v>0</v>
          </cell>
          <cell r="T141">
            <v>39</v>
          </cell>
        </row>
        <row r="142">
          <cell r="G142" t="str">
            <v>105503-P.S.R. TABAQUEROS</v>
          </cell>
          <cell r="I142">
            <v>3</v>
          </cell>
          <cell r="J142">
            <v>5</v>
          </cell>
          <cell r="K142">
            <v>2</v>
          </cell>
          <cell r="L142">
            <v>1</v>
          </cell>
          <cell r="N142">
            <v>4</v>
          </cell>
          <cell r="S142">
            <v>0</v>
          </cell>
          <cell r="T142">
            <v>15</v>
          </cell>
        </row>
        <row r="143">
          <cell r="G143" t="str">
            <v>Total general</v>
          </cell>
          <cell r="H143">
            <v>2360</v>
          </cell>
          <cell r="I143">
            <v>2369</v>
          </cell>
          <cell r="J143">
            <v>3232</v>
          </cell>
          <cell r="K143">
            <v>2814</v>
          </cell>
          <cell r="L143">
            <v>4687</v>
          </cell>
          <cell r="M143">
            <v>4041</v>
          </cell>
          <cell r="N143">
            <v>3365</v>
          </cell>
          <cell r="O143">
            <v>4372</v>
          </cell>
          <cell r="P143">
            <v>3133</v>
          </cell>
          <cell r="Q143">
            <v>2972</v>
          </cell>
          <cell r="R143">
            <v>3013</v>
          </cell>
          <cell r="S143">
            <v>3459</v>
          </cell>
          <cell r="T143">
            <v>39817</v>
          </cell>
        </row>
      </sheetData>
      <sheetData sheetId="8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145</v>
          </cell>
          <cell r="I4">
            <v>152</v>
          </cell>
          <cell r="J4">
            <v>128</v>
          </cell>
          <cell r="K4">
            <v>140</v>
          </cell>
          <cell r="L4">
            <v>111</v>
          </cell>
          <cell r="M4">
            <v>130</v>
          </cell>
          <cell r="N4">
            <v>137</v>
          </cell>
          <cell r="O4">
            <v>134</v>
          </cell>
          <cell r="P4">
            <v>149</v>
          </cell>
          <cell r="Q4">
            <v>95</v>
          </cell>
          <cell r="R4">
            <v>132</v>
          </cell>
          <cell r="S4">
            <v>131</v>
          </cell>
          <cell r="T4">
            <v>1584</v>
          </cell>
        </row>
        <row r="5">
          <cell r="G5" t="str">
            <v>105010-DIRECCIÓN DEL SERVICIO DE SALUD COQUIMBO</v>
          </cell>
          <cell r="H5">
            <v>0</v>
          </cell>
          <cell r="I5">
            <v>0</v>
          </cell>
          <cell r="J5">
            <v>0</v>
          </cell>
          <cell r="L5">
            <v>0</v>
          </cell>
          <cell r="N5">
            <v>0</v>
          </cell>
          <cell r="P5">
            <v>0</v>
          </cell>
          <cell r="R5">
            <v>0</v>
          </cell>
          <cell r="T5">
            <v>0</v>
          </cell>
        </row>
        <row r="6">
          <cell r="G6" t="str">
            <v>105100-HOSPITAL LA SERENA</v>
          </cell>
          <cell r="H6">
            <v>92</v>
          </cell>
          <cell r="I6">
            <v>108</v>
          </cell>
          <cell r="J6">
            <v>78</v>
          </cell>
          <cell r="K6">
            <v>101</v>
          </cell>
          <cell r="L6">
            <v>73</v>
          </cell>
          <cell r="M6">
            <v>77</v>
          </cell>
          <cell r="N6">
            <v>74</v>
          </cell>
          <cell r="O6">
            <v>67</v>
          </cell>
          <cell r="P6">
            <v>75</v>
          </cell>
          <cell r="Q6">
            <v>64</v>
          </cell>
          <cell r="R6">
            <v>78</v>
          </cell>
          <cell r="S6">
            <v>71</v>
          </cell>
          <cell r="T6">
            <v>958</v>
          </cell>
        </row>
        <row r="7">
          <cell r="G7" t="str">
            <v>105300-CES. CARDENAL CARO</v>
          </cell>
          <cell r="H7">
            <v>22</v>
          </cell>
          <cell r="I7">
            <v>19</v>
          </cell>
          <cell r="J7">
            <v>21</v>
          </cell>
          <cell r="K7">
            <v>21</v>
          </cell>
          <cell r="L7">
            <v>12</v>
          </cell>
          <cell r="M7">
            <v>23</v>
          </cell>
          <cell r="N7">
            <v>32</v>
          </cell>
          <cell r="O7">
            <v>35</v>
          </cell>
          <cell r="P7">
            <v>29</v>
          </cell>
          <cell r="Q7">
            <v>13</v>
          </cell>
          <cell r="R7">
            <v>29</v>
          </cell>
          <cell r="S7">
            <v>30</v>
          </cell>
          <cell r="T7">
            <v>286</v>
          </cell>
        </row>
        <row r="8">
          <cell r="G8" t="str">
            <v>105301-CES. LAS COMPAÑIAS</v>
          </cell>
          <cell r="H8">
            <v>13</v>
          </cell>
          <cell r="I8">
            <v>14</v>
          </cell>
          <cell r="J8">
            <v>16</v>
          </cell>
          <cell r="K8">
            <v>9</v>
          </cell>
          <cell r="L8">
            <v>8</v>
          </cell>
          <cell r="M8">
            <v>10</v>
          </cell>
          <cell r="N8">
            <v>20</v>
          </cell>
          <cell r="O8">
            <v>12</v>
          </cell>
          <cell r="P8">
            <v>17</v>
          </cell>
          <cell r="R8">
            <v>14</v>
          </cell>
          <cell r="S8">
            <v>10</v>
          </cell>
          <cell r="T8">
            <v>143</v>
          </cell>
        </row>
        <row r="9">
          <cell r="G9" t="str">
            <v>105302-CES. PEDRO AGUIRRE C.</v>
          </cell>
          <cell r="H9">
            <v>6</v>
          </cell>
          <cell r="I9">
            <v>2</v>
          </cell>
          <cell r="J9">
            <v>4</v>
          </cell>
          <cell r="K9">
            <v>4</v>
          </cell>
          <cell r="L9">
            <v>8</v>
          </cell>
          <cell r="M9">
            <v>7</v>
          </cell>
          <cell r="N9">
            <v>4</v>
          </cell>
          <cell r="O9">
            <v>9</v>
          </cell>
          <cell r="P9">
            <v>11</v>
          </cell>
          <cell r="Q9">
            <v>1</v>
          </cell>
          <cell r="R9">
            <v>1</v>
          </cell>
          <cell r="S9">
            <v>2</v>
          </cell>
          <cell r="T9">
            <v>59</v>
          </cell>
        </row>
        <row r="10">
          <cell r="G10" t="str">
            <v>105313-CES. SCHAFFHAUSER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6</v>
          </cell>
          <cell r="R10">
            <v>2</v>
          </cell>
          <cell r="S10">
            <v>6</v>
          </cell>
          <cell r="T10">
            <v>14</v>
          </cell>
        </row>
        <row r="11">
          <cell r="G11" t="str">
            <v>105319-CES. CARDENAL R.S.H.</v>
          </cell>
          <cell r="H11">
            <v>6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5</v>
          </cell>
          <cell r="P11">
            <v>11</v>
          </cell>
          <cell r="Q11">
            <v>3</v>
          </cell>
          <cell r="R11">
            <v>2</v>
          </cell>
          <cell r="S11">
            <v>3</v>
          </cell>
          <cell r="T11">
            <v>30</v>
          </cell>
        </row>
        <row r="12">
          <cell r="G12" t="str">
            <v>105325-CESFAM JUAN PABLO II</v>
          </cell>
          <cell r="H12">
            <v>6</v>
          </cell>
          <cell r="I12">
            <v>7</v>
          </cell>
          <cell r="J12">
            <v>3</v>
          </cell>
          <cell r="K12">
            <v>3</v>
          </cell>
          <cell r="L12">
            <v>10</v>
          </cell>
          <cell r="M12">
            <v>13</v>
          </cell>
          <cell r="N12">
            <v>6</v>
          </cell>
          <cell r="O12">
            <v>5</v>
          </cell>
          <cell r="P12">
            <v>5</v>
          </cell>
          <cell r="Q12">
            <v>6</v>
          </cell>
          <cell r="R12">
            <v>5</v>
          </cell>
          <cell r="S12">
            <v>6</v>
          </cell>
          <cell r="T12">
            <v>75</v>
          </cell>
        </row>
        <row r="13">
          <cell r="G13" t="str">
            <v xml:space="preserve">105400-P.S.R. ALGARROBITO            </v>
          </cell>
          <cell r="I13">
            <v>1</v>
          </cell>
          <cell r="J13">
            <v>2</v>
          </cell>
          <cell r="N13">
            <v>1</v>
          </cell>
          <cell r="O13">
            <v>1</v>
          </cell>
          <cell r="S13">
            <v>2</v>
          </cell>
          <cell r="T13">
            <v>7</v>
          </cell>
        </row>
        <row r="14">
          <cell r="G14" t="str">
            <v>105402-P.S.R. EL ROMERO</v>
          </cell>
          <cell r="K14">
            <v>1</v>
          </cell>
          <cell r="T14">
            <v>1</v>
          </cell>
        </row>
        <row r="15">
          <cell r="G15" t="str">
            <v>105499-P.S.R. LAMBERT</v>
          </cell>
          <cell r="K15">
            <v>1</v>
          </cell>
          <cell r="P15">
            <v>0</v>
          </cell>
          <cell r="T15">
            <v>1</v>
          </cell>
        </row>
        <row r="16">
          <cell r="G16" t="str">
            <v>105700-CECOF VILLA EL INDIO</v>
          </cell>
          <cell r="I16">
            <v>1</v>
          </cell>
          <cell r="J16">
            <v>3</v>
          </cell>
          <cell r="M16">
            <v>0</v>
          </cell>
          <cell r="N16">
            <v>0</v>
          </cell>
          <cell r="P16">
            <v>1</v>
          </cell>
          <cell r="Q16">
            <v>2</v>
          </cell>
          <cell r="S16">
            <v>1</v>
          </cell>
          <cell r="T16">
            <v>8</v>
          </cell>
        </row>
        <row r="17">
          <cell r="G17" t="str">
            <v>105701-CECOF VILLA ALEMANIA</v>
          </cell>
          <cell r="J17">
            <v>1</v>
          </cell>
          <cell r="T17">
            <v>1</v>
          </cell>
        </row>
        <row r="18">
          <cell r="G18" t="str">
            <v>105702-CECOF VILLA LAMBERT</v>
          </cell>
          <cell r="R18">
            <v>1</v>
          </cell>
          <cell r="T18">
            <v>1</v>
          </cell>
        </row>
        <row r="19">
          <cell r="G19" t="str">
            <v>04102-COQUIMBO</v>
          </cell>
          <cell r="H19">
            <v>141</v>
          </cell>
          <cell r="I19">
            <v>120</v>
          </cell>
          <cell r="J19">
            <v>130</v>
          </cell>
          <cell r="K19">
            <v>137</v>
          </cell>
          <cell r="L19">
            <v>124</v>
          </cell>
          <cell r="M19">
            <v>132</v>
          </cell>
          <cell r="N19">
            <v>130</v>
          </cell>
          <cell r="O19">
            <v>199</v>
          </cell>
          <cell r="P19">
            <v>160</v>
          </cell>
          <cell r="Q19">
            <v>75</v>
          </cell>
          <cell r="R19">
            <v>129</v>
          </cell>
          <cell r="S19">
            <v>130</v>
          </cell>
          <cell r="T19">
            <v>1607</v>
          </cell>
        </row>
        <row r="20">
          <cell r="G20" t="str">
            <v>105100-HOSPITAL COQUIMBO</v>
          </cell>
          <cell r="H20">
            <v>83</v>
          </cell>
          <cell r="I20">
            <v>50</v>
          </cell>
          <cell r="J20">
            <v>51</v>
          </cell>
          <cell r="K20">
            <v>58</v>
          </cell>
          <cell r="L20">
            <v>62</v>
          </cell>
          <cell r="M20">
            <v>42</v>
          </cell>
          <cell r="N20">
            <v>31</v>
          </cell>
          <cell r="O20">
            <v>56</v>
          </cell>
          <cell r="P20">
            <v>42</v>
          </cell>
          <cell r="R20">
            <v>61</v>
          </cell>
          <cell r="S20">
            <v>45</v>
          </cell>
          <cell r="T20">
            <v>581</v>
          </cell>
        </row>
        <row r="21">
          <cell r="G21" t="str">
            <v>105303-CES. SAN JUAN</v>
          </cell>
          <cell r="H21">
            <v>8</v>
          </cell>
          <cell r="I21">
            <v>14</v>
          </cell>
          <cell r="J21">
            <v>10</v>
          </cell>
          <cell r="K21">
            <v>7</v>
          </cell>
          <cell r="L21">
            <v>7</v>
          </cell>
          <cell r="M21">
            <v>6</v>
          </cell>
          <cell r="N21">
            <v>3</v>
          </cell>
          <cell r="O21">
            <v>12</v>
          </cell>
          <cell r="P21">
            <v>7</v>
          </cell>
          <cell r="Q21">
            <v>5</v>
          </cell>
          <cell r="R21">
            <v>11</v>
          </cell>
          <cell r="S21">
            <v>10</v>
          </cell>
          <cell r="T21">
            <v>100</v>
          </cell>
        </row>
        <row r="22">
          <cell r="G22" t="str">
            <v>105304-CES. SANTA CECILIA</v>
          </cell>
          <cell r="H22">
            <v>9</v>
          </cell>
          <cell r="I22">
            <v>19</v>
          </cell>
          <cell r="J22">
            <v>17</v>
          </cell>
          <cell r="K22">
            <v>12</v>
          </cell>
          <cell r="L22">
            <v>4</v>
          </cell>
          <cell r="M22">
            <v>11</v>
          </cell>
          <cell r="N22">
            <v>15</v>
          </cell>
          <cell r="O22">
            <v>8</v>
          </cell>
          <cell r="P22">
            <v>17</v>
          </cell>
          <cell r="Q22">
            <v>13</v>
          </cell>
          <cell r="R22">
            <v>11</v>
          </cell>
          <cell r="S22">
            <v>16</v>
          </cell>
          <cell r="T22">
            <v>152</v>
          </cell>
        </row>
        <row r="23">
          <cell r="G23" t="str">
            <v>105305-CES. TIERRAS BLANCAS</v>
          </cell>
          <cell r="H23">
            <v>4</v>
          </cell>
          <cell r="I23">
            <v>3</v>
          </cell>
          <cell r="J23">
            <v>8</v>
          </cell>
          <cell r="K23">
            <v>4</v>
          </cell>
          <cell r="L23">
            <v>9</v>
          </cell>
          <cell r="M23">
            <v>4</v>
          </cell>
          <cell r="N23">
            <v>3</v>
          </cell>
          <cell r="O23">
            <v>6</v>
          </cell>
          <cell r="P23">
            <v>3</v>
          </cell>
          <cell r="Q23">
            <v>11</v>
          </cell>
          <cell r="R23">
            <v>3</v>
          </cell>
          <cell r="S23">
            <v>0</v>
          </cell>
          <cell r="T23">
            <v>58</v>
          </cell>
        </row>
        <row r="24">
          <cell r="G24" t="str">
            <v>105321-CES. RURAL  TONGOY</v>
          </cell>
          <cell r="H24">
            <v>2</v>
          </cell>
          <cell r="I24">
            <v>2</v>
          </cell>
          <cell r="J24">
            <v>1</v>
          </cell>
          <cell r="K24">
            <v>2</v>
          </cell>
          <cell r="L24">
            <v>3</v>
          </cell>
          <cell r="M24">
            <v>4</v>
          </cell>
          <cell r="N24">
            <v>4</v>
          </cell>
          <cell r="O24">
            <v>5</v>
          </cell>
          <cell r="P24">
            <v>3</v>
          </cell>
          <cell r="Q24">
            <v>2</v>
          </cell>
          <cell r="R24">
            <v>2</v>
          </cell>
          <cell r="T24">
            <v>30</v>
          </cell>
        </row>
        <row r="25">
          <cell r="G25" t="str">
            <v>105323-CES. DR. SERGIO AGUILAR</v>
          </cell>
          <cell r="H25">
            <v>35</v>
          </cell>
          <cell r="I25">
            <v>28</v>
          </cell>
          <cell r="J25">
            <v>36</v>
          </cell>
          <cell r="K25">
            <v>45</v>
          </cell>
          <cell r="L25">
            <v>34</v>
          </cell>
          <cell r="M25">
            <v>59</v>
          </cell>
          <cell r="N25">
            <v>67</v>
          </cell>
          <cell r="O25">
            <v>112</v>
          </cell>
          <cell r="P25">
            <v>84</v>
          </cell>
          <cell r="Q25">
            <v>36</v>
          </cell>
          <cell r="R25">
            <v>40</v>
          </cell>
          <cell r="S25">
            <v>48</v>
          </cell>
          <cell r="T25">
            <v>624</v>
          </cell>
        </row>
        <row r="26">
          <cell r="G26" t="str">
            <v>105405-P.S.R. GUANAQUEROS</v>
          </cell>
          <cell r="I26">
            <v>1</v>
          </cell>
          <cell r="J26">
            <v>0</v>
          </cell>
          <cell r="K26">
            <v>3</v>
          </cell>
          <cell r="L26">
            <v>1</v>
          </cell>
          <cell r="M26">
            <v>1</v>
          </cell>
          <cell r="O26">
            <v>0</v>
          </cell>
          <cell r="P26">
            <v>2</v>
          </cell>
          <cell r="Q26">
            <v>2</v>
          </cell>
          <cell r="R26">
            <v>1</v>
          </cell>
          <cell r="S26">
            <v>2</v>
          </cell>
          <cell r="T26">
            <v>13</v>
          </cell>
        </row>
        <row r="27">
          <cell r="G27" t="str">
            <v>105406-P.S.R. PAN DE AZUCAR</v>
          </cell>
          <cell r="H27">
            <v>0</v>
          </cell>
          <cell r="I27">
            <v>3</v>
          </cell>
          <cell r="J27">
            <v>4</v>
          </cell>
          <cell r="K27">
            <v>5</v>
          </cell>
          <cell r="L27">
            <v>3</v>
          </cell>
          <cell r="M27">
            <v>4</v>
          </cell>
          <cell r="N27">
            <v>6</v>
          </cell>
          <cell r="O27">
            <v>0</v>
          </cell>
          <cell r="P27">
            <v>2</v>
          </cell>
          <cell r="Q27">
            <v>5</v>
          </cell>
          <cell r="R27">
            <v>0</v>
          </cell>
          <cell r="S27">
            <v>8</v>
          </cell>
          <cell r="T27">
            <v>40</v>
          </cell>
        </row>
        <row r="28">
          <cell r="G28" t="str">
            <v>105705-CECOF EL ALBA</v>
          </cell>
          <cell r="I28">
            <v>0</v>
          </cell>
          <cell r="J28">
            <v>3</v>
          </cell>
          <cell r="K28">
            <v>1</v>
          </cell>
          <cell r="L28">
            <v>1</v>
          </cell>
          <cell r="M28">
            <v>1</v>
          </cell>
          <cell r="N28">
            <v>1</v>
          </cell>
          <cell r="O28">
            <v>0</v>
          </cell>
          <cell r="P28">
            <v>0</v>
          </cell>
          <cell r="Q28">
            <v>1</v>
          </cell>
          <cell r="S28">
            <v>1</v>
          </cell>
          <cell r="T28">
            <v>9</v>
          </cell>
        </row>
        <row r="29">
          <cell r="G29" t="str">
            <v>04103-ANDACOLLO</v>
          </cell>
          <cell r="H29">
            <v>1</v>
          </cell>
          <cell r="I29">
            <v>0</v>
          </cell>
          <cell r="K29">
            <v>3</v>
          </cell>
          <cell r="L29">
            <v>2</v>
          </cell>
          <cell r="M29">
            <v>2</v>
          </cell>
          <cell r="N29">
            <v>3</v>
          </cell>
          <cell r="O29">
            <v>7</v>
          </cell>
          <cell r="P29">
            <v>5</v>
          </cell>
          <cell r="Q29">
            <v>2</v>
          </cell>
          <cell r="R29">
            <v>0</v>
          </cell>
          <cell r="S29">
            <v>2</v>
          </cell>
          <cell r="T29">
            <v>27</v>
          </cell>
        </row>
        <row r="30">
          <cell r="G30" t="str">
            <v>105106-HOSPITAL ANDACOLLO</v>
          </cell>
          <cell r="H30">
            <v>1</v>
          </cell>
          <cell r="I30">
            <v>0</v>
          </cell>
          <cell r="K30">
            <v>3</v>
          </cell>
          <cell r="L30">
            <v>2</v>
          </cell>
          <cell r="M30">
            <v>2</v>
          </cell>
          <cell r="N30">
            <v>3</v>
          </cell>
          <cell r="O30">
            <v>7</v>
          </cell>
          <cell r="P30">
            <v>5</v>
          </cell>
          <cell r="Q30">
            <v>2</v>
          </cell>
          <cell r="R30">
            <v>0</v>
          </cell>
          <cell r="S30">
            <v>2</v>
          </cell>
          <cell r="T30">
            <v>27</v>
          </cell>
        </row>
        <row r="31">
          <cell r="G31" t="str">
            <v>04104-LA HIGUERA</v>
          </cell>
          <cell r="I31">
            <v>3</v>
          </cell>
          <cell r="J31">
            <v>2</v>
          </cell>
          <cell r="K31">
            <v>1</v>
          </cell>
          <cell r="M31">
            <v>0</v>
          </cell>
          <cell r="P31">
            <v>5</v>
          </cell>
          <cell r="Q31">
            <v>1</v>
          </cell>
          <cell r="S31">
            <v>3</v>
          </cell>
          <cell r="T31">
            <v>15</v>
          </cell>
        </row>
        <row r="32">
          <cell r="G32" t="str">
            <v>105314-CES. LA HIGUERA</v>
          </cell>
          <cell r="I32">
            <v>3</v>
          </cell>
          <cell r="J32">
            <v>2</v>
          </cell>
          <cell r="K32">
            <v>1</v>
          </cell>
          <cell r="M32">
            <v>0</v>
          </cell>
          <cell r="P32">
            <v>5</v>
          </cell>
          <cell r="Q32">
            <v>1</v>
          </cell>
          <cell r="S32">
            <v>3</v>
          </cell>
          <cell r="T32">
            <v>15</v>
          </cell>
        </row>
        <row r="33">
          <cell r="G33" t="str">
            <v>04105-PAIHUANO</v>
          </cell>
          <cell r="H33">
            <v>1</v>
          </cell>
          <cell r="I33">
            <v>2</v>
          </cell>
          <cell r="J33">
            <v>5</v>
          </cell>
          <cell r="K33">
            <v>6</v>
          </cell>
          <cell r="L33">
            <v>3</v>
          </cell>
          <cell r="M33">
            <v>1</v>
          </cell>
          <cell r="N33">
            <v>4</v>
          </cell>
          <cell r="O33">
            <v>2</v>
          </cell>
          <cell r="P33">
            <v>2</v>
          </cell>
          <cell r="Q33">
            <v>1</v>
          </cell>
          <cell r="R33">
            <v>0</v>
          </cell>
          <cell r="T33">
            <v>27</v>
          </cell>
        </row>
        <row r="34">
          <cell r="G34" t="str">
            <v>105306-CES. PAIHUANO</v>
          </cell>
          <cell r="H34">
            <v>1</v>
          </cell>
          <cell r="I34">
            <v>2</v>
          </cell>
          <cell r="J34">
            <v>5</v>
          </cell>
          <cell r="K34">
            <v>6</v>
          </cell>
          <cell r="L34">
            <v>3</v>
          </cell>
          <cell r="M34">
            <v>1</v>
          </cell>
          <cell r="N34">
            <v>4</v>
          </cell>
          <cell r="O34">
            <v>2</v>
          </cell>
          <cell r="P34">
            <v>2</v>
          </cell>
          <cell r="Q34">
            <v>1</v>
          </cell>
          <cell r="R34">
            <v>0</v>
          </cell>
          <cell r="T34">
            <v>27</v>
          </cell>
        </row>
        <row r="35">
          <cell r="G35" t="str">
            <v>04106-VICUÑA</v>
          </cell>
          <cell r="H35">
            <v>11</v>
          </cell>
          <cell r="I35">
            <v>12</v>
          </cell>
          <cell r="J35">
            <v>16</v>
          </cell>
          <cell r="K35">
            <v>17</v>
          </cell>
          <cell r="L35">
            <v>25</v>
          </cell>
          <cell r="M35">
            <v>15</v>
          </cell>
          <cell r="N35">
            <v>17</v>
          </cell>
          <cell r="O35">
            <v>20</v>
          </cell>
          <cell r="P35">
            <v>13</v>
          </cell>
          <cell r="Q35">
            <v>3</v>
          </cell>
          <cell r="R35">
            <v>9</v>
          </cell>
          <cell r="S35">
            <v>13</v>
          </cell>
          <cell r="T35">
            <v>171</v>
          </cell>
        </row>
        <row r="36">
          <cell r="G36" t="str">
            <v>105107-HOSPITAL VICUÑA</v>
          </cell>
          <cell r="H36">
            <v>11</v>
          </cell>
          <cell r="I36">
            <v>12</v>
          </cell>
          <cell r="J36">
            <v>16</v>
          </cell>
          <cell r="K36">
            <v>17</v>
          </cell>
          <cell r="L36">
            <v>19</v>
          </cell>
          <cell r="M36">
            <v>15</v>
          </cell>
          <cell r="N36">
            <v>15</v>
          </cell>
          <cell r="O36">
            <v>13</v>
          </cell>
          <cell r="P36">
            <v>13</v>
          </cell>
          <cell r="Q36">
            <v>3</v>
          </cell>
          <cell r="R36">
            <v>9</v>
          </cell>
          <cell r="S36">
            <v>12</v>
          </cell>
          <cell r="T36">
            <v>155</v>
          </cell>
        </row>
        <row r="37">
          <cell r="G37" t="str">
            <v>105467-P.S.R. DIAGUITAS</v>
          </cell>
          <cell r="L37">
            <v>1</v>
          </cell>
          <cell r="T37">
            <v>1</v>
          </cell>
        </row>
        <row r="38">
          <cell r="G38" t="str">
            <v>105468-P.S.R. EL MOLLE</v>
          </cell>
          <cell r="N38">
            <v>1</v>
          </cell>
          <cell r="O38">
            <v>2</v>
          </cell>
          <cell r="S38">
            <v>1</v>
          </cell>
          <cell r="T38">
            <v>4</v>
          </cell>
        </row>
        <row r="39">
          <cell r="G39" t="str">
            <v>105469-P.S.R. EL TAMBO</v>
          </cell>
          <cell r="L39">
            <v>1</v>
          </cell>
          <cell r="T39">
            <v>1</v>
          </cell>
        </row>
        <row r="40">
          <cell r="G40" t="str">
            <v>105471-P.S.R. PERALILLO</v>
          </cell>
          <cell r="N40">
            <v>1</v>
          </cell>
          <cell r="O40">
            <v>2</v>
          </cell>
          <cell r="T40">
            <v>3</v>
          </cell>
        </row>
        <row r="41">
          <cell r="G41" t="str">
            <v>105473-P.S.R. TALCUNA</v>
          </cell>
          <cell r="K41">
            <v>0</v>
          </cell>
          <cell r="L41">
            <v>4</v>
          </cell>
          <cell r="O41">
            <v>1</v>
          </cell>
          <cell r="T41">
            <v>5</v>
          </cell>
        </row>
        <row r="42">
          <cell r="G42" t="str">
            <v>105502-P.S.R. CALINGASTA</v>
          </cell>
          <cell r="O42">
            <v>2</v>
          </cell>
          <cell r="T42">
            <v>2</v>
          </cell>
        </row>
        <row r="43">
          <cell r="G43" t="str">
            <v>04201-ILLAPEL</v>
          </cell>
          <cell r="H43">
            <v>8</v>
          </cell>
          <cell r="I43">
            <v>17</v>
          </cell>
          <cell r="J43">
            <v>2</v>
          </cell>
          <cell r="K43">
            <v>13</v>
          </cell>
          <cell r="L43">
            <v>13</v>
          </cell>
          <cell r="M43">
            <v>17</v>
          </cell>
          <cell r="N43">
            <v>14</v>
          </cell>
          <cell r="O43">
            <v>16</v>
          </cell>
          <cell r="P43">
            <v>22</v>
          </cell>
          <cell r="Q43">
            <v>39</v>
          </cell>
          <cell r="R43">
            <v>24</v>
          </cell>
          <cell r="S43">
            <v>16</v>
          </cell>
          <cell r="T43">
            <v>201</v>
          </cell>
        </row>
        <row r="44">
          <cell r="G44" t="str">
            <v>105103-HOSPITAL ILLAPEL</v>
          </cell>
          <cell r="H44">
            <v>8</v>
          </cell>
          <cell r="I44">
            <v>13</v>
          </cell>
          <cell r="J44">
            <v>0</v>
          </cell>
          <cell r="K44">
            <v>11</v>
          </cell>
          <cell r="L44">
            <v>13</v>
          </cell>
          <cell r="M44">
            <v>17</v>
          </cell>
          <cell r="N44">
            <v>13</v>
          </cell>
          <cell r="O44">
            <v>15</v>
          </cell>
          <cell r="P44">
            <v>21</v>
          </cell>
          <cell r="Q44">
            <v>30</v>
          </cell>
          <cell r="R44">
            <v>22</v>
          </cell>
          <cell r="S44">
            <v>12</v>
          </cell>
          <cell r="T44">
            <v>175</v>
          </cell>
        </row>
        <row r="45">
          <cell r="G45" t="str">
            <v>105326-CESFAM SAN RAFAEL</v>
          </cell>
          <cell r="I45">
            <v>4</v>
          </cell>
          <cell r="J45">
            <v>2</v>
          </cell>
          <cell r="K45">
            <v>0</v>
          </cell>
          <cell r="L45">
            <v>0</v>
          </cell>
          <cell r="N45">
            <v>1</v>
          </cell>
          <cell r="O45">
            <v>1</v>
          </cell>
          <cell r="P45">
            <v>1</v>
          </cell>
          <cell r="Q45">
            <v>5</v>
          </cell>
          <cell r="R45">
            <v>2</v>
          </cell>
          <cell r="S45">
            <v>2</v>
          </cell>
          <cell r="T45">
            <v>18</v>
          </cell>
        </row>
        <row r="46">
          <cell r="G46" t="str">
            <v>105445-P.S.R. LIMAHUIDA</v>
          </cell>
          <cell r="Q46">
            <v>0</v>
          </cell>
          <cell r="T46">
            <v>0</v>
          </cell>
        </row>
        <row r="47">
          <cell r="G47" t="str">
            <v>105485-P.S.R. PLAN DE HORNOS</v>
          </cell>
          <cell r="K47">
            <v>2</v>
          </cell>
          <cell r="Q47">
            <v>4</v>
          </cell>
          <cell r="S47">
            <v>2</v>
          </cell>
          <cell r="T47">
            <v>8</v>
          </cell>
        </row>
        <row r="48">
          <cell r="G48" t="str">
            <v>105486-P.S.R. TUNGA SUR</v>
          </cell>
          <cell r="I48">
            <v>0</v>
          </cell>
          <cell r="T48">
            <v>0</v>
          </cell>
        </row>
        <row r="49">
          <cell r="G49" t="str">
            <v>04202-CANELA</v>
          </cell>
          <cell r="I49">
            <v>1</v>
          </cell>
          <cell r="J49">
            <v>1</v>
          </cell>
          <cell r="L49">
            <v>5</v>
          </cell>
          <cell r="M49">
            <v>8</v>
          </cell>
          <cell r="N49">
            <v>6</v>
          </cell>
          <cell r="O49">
            <v>2</v>
          </cell>
          <cell r="P49">
            <v>4</v>
          </cell>
          <cell r="Q49">
            <v>6</v>
          </cell>
          <cell r="R49">
            <v>6</v>
          </cell>
          <cell r="S49">
            <v>8</v>
          </cell>
          <cell r="T49">
            <v>47</v>
          </cell>
        </row>
        <row r="50">
          <cell r="G50" t="str">
            <v>105309-CES. RURAL CANELA</v>
          </cell>
          <cell r="I50">
            <v>1</v>
          </cell>
          <cell r="J50">
            <v>1</v>
          </cell>
          <cell r="L50">
            <v>5</v>
          </cell>
          <cell r="M50">
            <v>8</v>
          </cell>
          <cell r="N50">
            <v>6</v>
          </cell>
          <cell r="O50">
            <v>2</v>
          </cell>
          <cell r="P50">
            <v>4</v>
          </cell>
          <cell r="Q50">
            <v>6</v>
          </cell>
          <cell r="R50">
            <v>6</v>
          </cell>
          <cell r="S50">
            <v>8</v>
          </cell>
          <cell r="T50">
            <v>47</v>
          </cell>
        </row>
        <row r="51">
          <cell r="G51" t="str">
            <v>04203-LOS VILOS</v>
          </cell>
          <cell r="H51">
            <v>7</v>
          </cell>
          <cell r="I51">
            <v>5</v>
          </cell>
          <cell r="J51">
            <v>28</v>
          </cell>
          <cell r="K51">
            <v>7</v>
          </cell>
          <cell r="L51">
            <v>7</v>
          </cell>
          <cell r="M51">
            <v>7</v>
          </cell>
          <cell r="N51">
            <v>12</v>
          </cell>
          <cell r="O51">
            <v>13</v>
          </cell>
          <cell r="P51">
            <v>10</v>
          </cell>
          <cell r="Q51">
            <v>13</v>
          </cell>
          <cell r="R51">
            <v>6</v>
          </cell>
          <cell r="S51">
            <v>3</v>
          </cell>
          <cell r="T51">
            <v>118</v>
          </cell>
        </row>
        <row r="52">
          <cell r="G52" t="str">
            <v>105108-HOSPITAL LOS VILOS</v>
          </cell>
          <cell r="H52">
            <v>7</v>
          </cell>
          <cell r="I52">
            <v>5</v>
          </cell>
          <cell r="J52">
            <v>20</v>
          </cell>
          <cell r="K52">
            <v>7</v>
          </cell>
          <cell r="L52">
            <v>7</v>
          </cell>
          <cell r="M52">
            <v>7</v>
          </cell>
          <cell r="N52">
            <v>11</v>
          </cell>
          <cell r="O52">
            <v>11</v>
          </cell>
          <cell r="P52">
            <v>10</v>
          </cell>
          <cell r="Q52">
            <v>13</v>
          </cell>
          <cell r="R52">
            <v>5</v>
          </cell>
          <cell r="S52">
            <v>2</v>
          </cell>
          <cell r="T52">
            <v>105</v>
          </cell>
        </row>
        <row r="53">
          <cell r="G53" t="str">
            <v xml:space="preserve">105478-P.S.R. CAIMANES                   </v>
          </cell>
          <cell r="J53">
            <v>4</v>
          </cell>
          <cell r="L53">
            <v>0</v>
          </cell>
          <cell r="N53">
            <v>1</v>
          </cell>
          <cell r="R53">
            <v>1</v>
          </cell>
          <cell r="T53">
            <v>6</v>
          </cell>
        </row>
        <row r="54">
          <cell r="G54" t="str">
            <v>105480-P.S.R. QUILIMARI</v>
          </cell>
          <cell r="J54">
            <v>4</v>
          </cell>
          <cell r="T54">
            <v>4</v>
          </cell>
        </row>
        <row r="55">
          <cell r="G55" t="str">
            <v>105481-P.S.R. TILAMA</v>
          </cell>
          <cell r="O55">
            <v>1</v>
          </cell>
          <cell r="S55">
            <v>1</v>
          </cell>
          <cell r="T55">
            <v>2</v>
          </cell>
        </row>
        <row r="56">
          <cell r="G56" t="str">
            <v>105511-P.S.R. LOS CONDORES</v>
          </cell>
          <cell r="O56">
            <v>1</v>
          </cell>
          <cell r="T56">
            <v>1</v>
          </cell>
        </row>
        <row r="57">
          <cell r="G57" t="str">
            <v>04204-SALAMANCA</v>
          </cell>
          <cell r="H57">
            <v>7</v>
          </cell>
          <cell r="I57">
            <v>4</v>
          </cell>
          <cell r="J57">
            <v>4</v>
          </cell>
          <cell r="K57">
            <v>3</v>
          </cell>
          <cell r="L57">
            <v>5</v>
          </cell>
          <cell r="M57">
            <v>7</v>
          </cell>
          <cell r="N57">
            <v>15</v>
          </cell>
          <cell r="O57">
            <v>13</v>
          </cell>
          <cell r="P57">
            <v>8</v>
          </cell>
          <cell r="Q57">
            <v>6</v>
          </cell>
          <cell r="R57">
            <v>4</v>
          </cell>
          <cell r="S57">
            <v>10</v>
          </cell>
          <cell r="T57">
            <v>86</v>
          </cell>
        </row>
        <row r="58">
          <cell r="G58" t="str">
            <v>105104-HOSPITAL SALAMANCA</v>
          </cell>
          <cell r="H58">
            <v>7</v>
          </cell>
          <cell r="I58">
            <v>3</v>
          </cell>
          <cell r="J58">
            <v>4</v>
          </cell>
          <cell r="K58">
            <v>3</v>
          </cell>
          <cell r="L58">
            <v>5</v>
          </cell>
          <cell r="M58">
            <v>7</v>
          </cell>
          <cell r="N58">
            <v>11</v>
          </cell>
          <cell r="O58">
            <v>12</v>
          </cell>
          <cell r="P58">
            <v>8</v>
          </cell>
          <cell r="Q58">
            <v>6</v>
          </cell>
          <cell r="R58">
            <v>4</v>
          </cell>
          <cell r="S58">
            <v>10</v>
          </cell>
          <cell r="T58">
            <v>80</v>
          </cell>
        </row>
        <row r="59">
          <cell r="G59" t="str">
            <v xml:space="preserve">105452-P.S.R. CUNCUMEN                 </v>
          </cell>
          <cell r="I59">
            <v>1</v>
          </cell>
          <cell r="N59">
            <v>1</v>
          </cell>
          <cell r="O59">
            <v>1</v>
          </cell>
          <cell r="T59">
            <v>3</v>
          </cell>
        </row>
        <row r="60">
          <cell r="G60" t="str">
            <v>105454-P.S.R. CUNLAGUA</v>
          </cell>
          <cell r="J60">
            <v>0</v>
          </cell>
          <cell r="T60">
            <v>0</v>
          </cell>
        </row>
        <row r="61">
          <cell r="G61" t="str">
            <v>105492-P.S.R. CAMISA</v>
          </cell>
          <cell r="N61">
            <v>3</v>
          </cell>
          <cell r="T61">
            <v>3</v>
          </cell>
        </row>
        <row r="62">
          <cell r="G62" t="str">
            <v>105501-P.S.R. ARBOLEDA GRANDE</v>
          </cell>
          <cell r="M62">
            <v>0</v>
          </cell>
          <cell r="T62">
            <v>0</v>
          </cell>
        </row>
        <row r="63">
          <cell r="G63" t="str">
            <v>04301-OVALLE</v>
          </cell>
          <cell r="H63">
            <v>57</v>
          </cell>
          <cell r="I63">
            <v>76</v>
          </cell>
          <cell r="J63">
            <v>56</v>
          </cell>
          <cell r="K63">
            <v>71</v>
          </cell>
          <cell r="L63">
            <v>74</v>
          </cell>
          <cell r="M63">
            <v>53</v>
          </cell>
          <cell r="N63">
            <v>62</v>
          </cell>
          <cell r="O63">
            <v>77</v>
          </cell>
          <cell r="P63">
            <v>70</v>
          </cell>
          <cell r="Q63">
            <v>62</v>
          </cell>
          <cell r="R63">
            <v>55</v>
          </cell>
          <cell r="S63">
            <v>44</v>
          </cell>
          <cell r="T63">
            <v>757</v>
          </cell>
        </row>
        <row r="64">
          <cell r="G64" t="str">
            <v>105100-HOSPITAL OVALLE</v>
          </cell>
          <cell r="H64">
            <v>40</v>
          </cell>
          <cell r="I64">
            <v>61</v>
          </cell>
          <cell r="J64">
            <v>37</v>
          </cell>
          <cell r="K64">
            <v>48</v>
          </cell>
          <cell r="L64">
            <v>50</v>
          </cell>
          <cell r="M64">
            <v>42</v>
          </cell>
          <cell r="N64">
            <v>40</v>
          </cell>
          <cell r="O64">
            <v>46</v>
          </cell>
          <cell r="P64">
            <v>53</v>
          </cell>
          <cell r="Q64">
            <v>50</v>
          </cell>
          <cell r="R64">
            <v>31</v>
          </cell>
          <cell r="S64">
            <v>28</v>
          </cell>
          <cell r="T64">
            <v>526</v>
          </cell>
        </row>
        <row r="65">
          <cell r="G65" t="str">
            <v>105315-CES. RURAL C. DE TAMAYA</v>
          </cell>
          <cell r="H65">
            <v>3</v>
          </cell>
          <cell r="J65">
            <v>2</v>
          </cell>
          <cell r="K65">
            <v>1</v>
          </cell>
          <cell r="P65">
            <v>1</v>
          </cell>
          <cell r="Q65">
            <v>1</v>
          </cell>
          <cell r="R65">
            <v>1</v>
          </cell>
          <cell r="S65">
            <v>2</v>
          </cell>
          <cell r="T65">
            <v>11</v>
          </cell>
        </row>
        <row r="66">
          <cell r="G66" t="str">
            <v>105317-CES. JORGE JORDAN D.</v>
          </cell>
          <cell r="H66">
            <v>3</v>
          </cell>
          <cell r="I66">
            <v>4</v>
          </cell>
          <cell r="J66">
            <v>3</v>
          </cell>
          <cell r="K66">
            <v>7</v>
          </cell>
          <cell r="L66">
            <v>7</v>
          </cell>
          <cell r="N66">
            <v>12</v>
          </cell>
          <cell r="O66">
            <v>18</v>
          </cell>
          <cell r="P66">
            <v>5</v>
          </cell>
          <cell r="R66">
            <v>15</v>
          </cell>
          <cell r="S66">
            <v>6</v>
          </cell>
          <cell r="T66">
            <v>80</v>
          </cell>
        </row>
        <row r="67">
          <cell r="G67" t="str">
            <v>105322-CES. MARCOS MACUADA</v>
          </cell>
          <cell r="H67">
            <v>9</v>
          </cell>
          <cell r="I67">
            <v>8</v>
          </cell>
          <cell r="J67">
            <v>10</v>
          </cell>
          <cell r="K67">
            <v>8</v>
          </cell>
          <cell r="L67">
            <v>6</v>
          </cell>
          <cell r="M67">
            <v>10</v>
          </cell>
          <cell r="N67">
            <v>8</v>
          </cell>
          <cell r="O67">
            <v>9</v>
          </cell>
          <cell r="P67">
            <v>9</v>
          </cell>
          <cell r="Q67">
            <v>9</v>
          </cell>
          <cell r="R67">
            <v>6</v>
          </cell>
          <cell r="S67">
            <v>6</v>
          </cell>
          <cell r="T67">
            <v>98</v>
          </cell>
        </row>
        <row r="68">
          <cell r="G68" t="str">
            <v>105324-CES. SOTAQUI</v>
          </cell>
          <cell r="H68">
            <v>2</v>
          </cell>
          <cell r="I68">
            <v>1</v>
          </cell>
          <cell r="J68">
            <v>2</v>
          </cell>
          <cell r="K68">
            <v>4</v>
          </cell>
          <cell r="L68">
            <v>9</v>
          </cell>
          <cell r="O68">
            <v>2</v>
          </cell>
          <cell r="P68">
            <v>1</v>
          </cell>
          <cell r="Q68">
            <v>2</v>
          </cell>
          <cell r="R68">
            <v>0</v>
          </cell>
          <cell r="S68">
            <v>1</v>
          </cell>
          <cell r="T68">
            <v>24</v>
          </cell>
        </row>
        <row r="69">
          <cell r="G69" t="str">
            <v>105420-P.S.R. LIMARI</v>
          </cell>
          <cell r="K69">
            <v>1</v>
          </cell>
          <cell r="T69">
            <v>1</v>
          </cell>
        </row>
        <row r="70">
          <cell r="G70" t="str">
            <v>105422-P.S.R. HORNILLOS</v>
          </cell>
          <cell r="O70">
            <v>1</v>
          </cell>
          <cell r="T70">
            <v>1</v>
          </cell>
        </row>
        <row r="71">
          <cell r="G71" t="str">
            <v>105510-P.S.R. RECOLETA</v>
          </cell>
          <cell r="L71">
            <v>1</v>
          </cell>
          <cell r="T71">
            <v>1</v>
          </cell>
        </row>
        <row r="72">
          <cell r="G72" t="str">
            <v>105722-CECOF SAN JOSE DE LA DEHESA</v>
          </cell>
          <cell r="I72">
            <v>2</v>
          </cell>
          <cell r="J72">
            <v>1</v>
          </cell>
          <cell r="L72">
            <v>1</v>
          </cell>
          <cell r="M72">
            <v>1</v>
          </cell>
          <cell r="N72">
            <v>2</v>
          </cell>
          <cell r="O72">
            <v>1</v>
          </cell>
          <cell r="P72">
            <v>1</v>
          </cell>
          <cell r="T72">
            <v>9</v>
          </cell>
        </row>
        <row r="73">
          <cell r="G73" t="str">
            <v>105723-CECOF LIMARI</v>
          </cell>
          <cell r="J73">
            <v>1</v>
          </cell>
          <cell r="K73">
            <v>2</v>
          </cell>
          <cell r="R73">
            <v>2</v>
          </cell>
          <cell r="S73">
            <v>1</v>
          </cell>
          <cell r="T73">
            <v>6</v>
          </cell>
        </row>
        <row r="74">
          <cell r="G74" t="str">
            <v>04302-COMBARBALÁ</v>
          </cell>
          <cell r="H74">
            <v>4</v>
          </cell>
          <cell r="I74">
            <v>5</v>
          </cell>
          <cell r="J74">
            <v>9</v>
          </cell>
          <cell r="K74">
            <v>6</v>
          </cell>
          <cell r="L74">
            <v>2</v>
          </cell>
          <cell r="M74">
            <v>8</v>
          </cell>
          <cell r="N74">
            <v>8</v>
          </cell>
          <cell r="O74">
            <v>2</v>
          </cell>
          <cell r="P74">
            <v>8</v>
          </cell>
          <cell r="Q74">
            <v>7</v>
          </cell>
          <cell r="R74">
            <v>4</v>
          </cell>
          <cell r="S74">
            <v>3</v>
          </cell>
          <cell r="T74">
            <v>66</v>
          </cell>
        </row>
        <row r="75">
          <cell r="G75" t="str">
            <v>105105-HOSPITAL COMBARBALA</v>
          </cell>
          <cell r="H75">
            <v>4</v>
          </cell>
          <cell r="I75">
            <v>3</v>
          </cell>
          <cell r="J75">
            <v>5</v>
          </cell>
          <cell r="K75">
            <v>3</v>
          </cell>
          <cell r="L75">
            <v>2</v>
          </cell>
          <cell r="M75">
            <v>5</v>
          </cell>
          <cell r="N75">
            <v>7</v>
          </cell>
          <cell r="P75">
            <v>4</v>
          </cell>
          <cell r="Q75">
            <v>7</v>
          </cell>
          <cell r="R75">
            <v>4</v>
          </cell>
          <cell r="S75">
            <v>3</v>
          </cell>
          <cell r="T75">
            <v>47</v>
          </cell>
        </row>
        <row r="76">
          <cell r="G76" t="str">
            <v>105434-P.S.R. SAN MARCOS</v>
          </cell>
          <cell r="J76">
            <v>2</v>
          </cell>
          <cell r="K76">
            <v>2</v>
          </cell>
          <cell r="T76">
            <v>4</v>
          </cell>
        </row>
        <row r="77">
          <cell r="G77" t="str">
            <v>105441-P.S.R. MANQUEHUA</v>
          </cell>
          <cell r="M77">
            <v>1</v>
          </cell>
          <cell r="T77">
            <v>1</v>
          </cell>
        </row>
        <row r="78">
          <cell r="G78" t="str">
            <v xml:space="preserve">105459-P.S.R. BARRANCAS                </v>
          </cell>
          <cell r="I78">
            <v>2</v>
          </cell>
          <cell r="J78">
            <v>1</v>
          </cell>
          <cell r="K78">
            <v>1</v>
          </cell>
          <cell r="T78">
            <v>4</v>
          </cell>
        </row>
        <row r="79">
          <cell r="G79" t="str">
            <v>105460-P.S.R. COGOTI 18</v>
          </cell>
          <cell r="M79">
            <v>1</v>
          </cell>
          <cell r="O79">
            <v>1</v>
          </cell>
          <cell r="P79">
            <v>2</v>
          </cell>
          <cell r="T79">
            <v>4</v>
          </cell>
        </row>
        <row r="80">
          <cell r="G80" t="str">
            <v>105462-P.S.R. EL SAUCE</v>
          </cell>
          <cell r="J80">
            <v>1</v>
          </cell>
          <cell r="M80">
            <v>1</v>
          </cell>
          <cell r="T80">
            <v>2</v>
          </cell>
        </row>
        <row r="81">
          <cell r="G81" t="str">
            <v>105463-P.S.R. QUILITAPIA</v>
          </cell>
          <cell r="O81">
            <v>1</v>
          </cell>
          <cell r="P81">
            <v>2</v>
          </cell>
          <cell r="T81">
            <v>3</v>
          </cell>
        </row>
        <row r="82">
          <cell r="G82" t="str">
            <v>105465-P.S.R. RAMADILLA</v>
          </cell>
          <cell r="N82">
            <v>1</v>
          </cell>
          <cell r="T82">
            <v>1</v>
          </cell>
        </row>
        <row r="83">
          <cell r="G83" t="str">
            <v>04304-MONTE PATRIA</v>
          </cell>
          <cell r="H83">
            <v>2</v>
          </cell>
          <cell r="I83">
            <v>2</v>
          </cell>
          <cell r="J83">
            <v>10</v>
          </cell>
          <cell r="K83">
            <v>7</v>
          </cell>
          <cell r="L83">
            <v>4</v>
          </cell>
          <cell r="M83">
            <v>4</v>
          </cell>
          <cell r="N83">
            <v>6</v>
          </cell>
          <cell r="O83">
            <v>7</v>
          </cell>
          <cell r="P83">
            <v>7</v>
          </cell>
          <cell r="Q83">
            <v>3</v>
          </cell>
          <cell r="R83">
            <v>4</v>
          </cell>
          <cell r="S83">
            <v>3</v>
          </cell>
          <cell r="T83">
            <v>59</v>
          </cell>
        </row>
        <row r="84">
          <cell r="G84" t="str">
            <v>105307-CES. RURAL MONTE PATRIA</v>
          </cell>
          <cell r="H84">
            <v>2</v>
          </cell>
          <cell r="I84">
            <v>2</v>
          </cell>
          <cell r="J84">
            <v>3</v>
          </cell>
          <cell r="K84">
            <v>4</v>
          </cell>
          <cell r="L84">
            <v>1</v>
          </cell>
          <cell r="M84">
            <v>3</v>
          </cell>
          <cell r="N84">
            <v>3</v>
          </cell>
          <cell r="O84">
            <v>2</v>
          </cell>
          <cell r="P84">
            <v>7</v>
          </cell>
          <cell r="Q84">
            <v>1</v>
          </cell>
          <cell r="R84">
            <v>3</v>
          </cell>
          <cell r="S84">
            <v>3</v>
          </cell>
          <cell r="T84">
            <v>34</v>
          </cell>
        </row>
        <row r="85">
          <cell r="G85" t="str">
            <v>105311-CES. RURAL CHAÑARAL ALTO</v>
          </cell>
          <cell r="L85">
            <v>2</v>
          </cell>
          <cell r="N85">
            <v>1</v>
          </cell>
          <cell r="T85">
            <v>3</v>
          </cell>
        </row>
        <row r="86">
          <cell r="G86" t="str">
            <v>105312-CES. RURAL CAREN</v>
          </cell>
          <cell r="H86">
            <v>0</v>
          </cell>
          <cell r="I86">
            <v>0</v>
          </cell>
          <cell r="J86">
            <v>4</v>
          </cell>
          <cell r="K86">
            <v>2</v>
          </cell>
          <cell r="L86">
            <v>0</v>
          </cell>
          <cell r="M86">
            <v>0</v>
          </cell>
          <cell r="O86">
            <v>1</v>
          </cell>
          <cell r="Q86">
            <v>2</v>
          </cell>
          <cell r="T86">
            <v>9</v>
          </cell>
        </row>
        <row r="87">
          <cell r="G87" t="str">
            <v>105318-CES. RURAL EL PALQUI</v>
          </cell>
          <cell r="J87">
            <v>3</v>
          </cell>
          <cell r="K87">
            <v>1</v>
          </cell>
          <cell r="L87">
            <v>1</v>
          </cell>
          <cell r="M87">
            <v>1</v>
          </cell>
          <cell r="N87">
            <v>2</v>
          </cell>
          <cell r="O87">
            <v>4</v>
          </cell>
          <cell r="R87">
            <v>1</v>
          </cell>
          <cell r="T87">
            <v>13</v>
          </cell>
        </row>
        <row r="88">
          <cell r="G88" t="str">
            <v>04304-PUNITAQUI</v>
          </cell>
          <cell r="H88">
            <v>1</v>
          </cell>
          <cell r="I88">
            <v>2</v>
          </cell>
          <cell r="J88">
            <v>4</v>
          </cell>
          <cell r="K88">
            <v>4</v>
          </cell>
          <cell r="L88">
            <v>3</v>
          </cell>
          <cell r="M88">
            <v>2</v>
          </cell>
          <cell r="N88">
            <v>2</v>
          </cell>
          <cell r="O88">
            <v>6</v>
          </cell>
          <cell r="P88">
            <v>0</v>
          </cell>
          <cell r="Q88">
            <v>6</v>
          </cell>
          <cell r="R88">
            <v>4</v>
          </cell>
          <cell r="S88">
            <v>3</v>
          </cell>
          <cell r="T88">
            <v>37</v>
          </cell>
        </row>
        <row r="89">
          <cell r="G89" t="str">
            <v>105308-CES. RURAL PUNITAQUI</v>
          </cell>
          <cell r="H89">
            <v>1</v>
          </cell>
          <cell r="I89">
            <v>2</v>
          </cell>
          <cell r="J89">
            <v>4</v>
          </cell>
          <cell r="K89">
            <v>4</v>
          </cell>
          <cell r="L89">
            <v>3</v>
          </cell>
          <cell r="M89">
            <v>2</v>
          </cell>
          <cell r="N89">
            <v>2</v>
          </cell>
          <cell r="O89">
            <v>6</v>
          </cell>
          <cell r="P89">
            <v>0</v>
          </cell>
          <cell r="Q89">
            <v>6</v>
          </cell>
          <cell r="R89">
            <v>4</v>
          </cell>
          <cell r="S89">
            <v>3</v>
          </cell>
          <cell r="T89">
            <v>37</v>
          </cell>
        </row>
        <row r="90">
          <cell r="G90" t="str">
            <v>04305-RIO HURTADO</v>
          </cell>
          <cell r="H90">
            <v>5</v>
          </cell>
          <cell r="I90">
            <v>7</v>
          </cell>
          <cell r="J90">
            <v>3</v>
          </cell>
          <cell r="O90">
            <v>3</v>
          </cell>
          <cell r="P90">
            <v>7</v>
          </cell>
          <cell r="Q90">
            <v>2</v>
          </cell>
          <cell r="S90">
            <v>1</v>
          </cell>
          <cell r="T90">
            <v>28</v>
          </cell>
        </row>
        <row r="91">
          <cell r="G91" t="str">
            <v>105310-CES. RURAL PICHASCA</v>
          </cell>
          <cell r="I91">
            <v>1</v>
          </cell>
          <cell r="J91">
            <v>1</v>
          </cell>
          <cell r="O91">
            <v>3</v>
          </cell>
          <cell r="P91">
            <v>7</v>
          </cell>
          <cell r="S91">
            <v>1</v>
          </cell>
          <cell r="T91">
            <v>13</v>
          </cell>
        </row>
        <row r="92">
          <cell r="G92" t="str">
            <v>105409-P.S.R. EL CHAÑAR</v>
          </cell>
          <cell r="Q92">
            <v>2</v>
          </cell>
          <cell r="T92">
            <v>2</v>
          </cell>
        </row>
        <row r="93">
          <cell r="G93" t="str">
            <v>105413-P.S.R. SAMO ALTO</v>
          </cell>
          <cell r="H93">
            <v>2</v>
          </cell>
          <cell r="I93">
            <v>3</v>
          </cell>
          <cell r="J93">
            <v>2</v>
          </cell>
          <cell r="T93">
            <v>7</v>
          </cell>
        </row>
        <row r="94">
          <cell r="G94" t="str">
            <v>105503-P.S.R. TABAQUEROS</v>
          </cell>
          <cell r="H94">
            <v>3</v>
          </cell>
          <cell r="I94">
            <v>3</v>
          </cell>
          <cell r="T94">
            <v>6</v>
          </cell>
        </row>
        <row r="95">
          <cell r="G95" t="str">
            <v>Total general</v>
          </cell>
          <cell r="H95">
            <v>390</v>
          </cell>
          <cell r="I95">
            <v>408</v>
          </cell>
          <cell r="J95">
            <v>398</v>
          </cell>
          <cell r="K95">
            <v>415</v>
          </cell>
          <cell r="L95">
            <v>378</v>
          </cell>
          <cell r="M95">
            <v>386</v>
          </cell>
          <cell r="N95">
            <v>416</v>
          </cell>
          <cell r="O95">
            <v>501</v>
          </cell>
          <cell r="P95">
            <v>470</v>
          </cell>
          <cell r="Q95">
            <v>321</v>
          </cell>
          <cell r="R95">
            <v>377</v>
          </cell>
          <cell r="S95">
            <v>370</v>
          </cell>
          <cell r="T95">
            <v>4830</v>
          </cell>
        </row>
      </sheetData>
      <sheetData sheetId="9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145</v>
          </cell>
          <cell r="I4">
            <v>152</v>
          </cell>
          <cell r="J4">
            <v>128</v>
          </cell>
          <cell r="K4">
            <v>140</v>
          </cell>
          <cell r="L4">
            <v>111</v>
          </cell>
          <cell r="M4">
            <v>130</v>
          </cell>
          <cell r="N4">
            <v>138</v>
          </cell>
          <cell r="O4">
            <v>135</v>
          </cell>
          <cell r="P4">
            <v>149</v>
          </cell>
          <cell r="Q4">
            <v>96</v>
          </cell>
          <cell r="R4">
            <v>132</v>
          </cell>
          <cell r="S4">
            <v>131</v>
          </cell>
          <cell r="T4">
            <v>1587</v>
          </cell>
        </row>
        <row r="5">
          <cell r="G5" t="str">
            <v>105010-DIRECCIÓN DEL SERVICIO DE SALUD COQUIMBO</v>
          </cell>
          <cell r="H5">
            <v>0</v>
          </cell>
          <cell r="I5">
            <v>0</v>
          </cell>
          <cell r="J5">
            <v>0</v>
          </cell>
          <cell r="L5">
            <v>0</v>
          </cell>
          <cell r="N5">
            <v>0</v>
          </cell>
          <cell r="P5">
            <v>0</v>
          </cell>
          <cell r="R5">
            <v>0</v>
          </cell>
          <cell r="T5">
            <v>0</v>
          </cell>
        </row>
        <row r="6">
          <cell r="G6" t="str">
            <v>105100-HOSPITAL LA SERENA</v>
          </cell>
          <cell r="H6">
            <v>92</v>
          </cell>
          <cell r="I6">
            <v>108</v>
          </cell>
          <cell r="J6">
            <v>78</v>
          </cell>
          <cell r="K6">
            <v>101</v>
          </cell>
          <cell r="L6">
            <v>73</v>
          </cell>
          <cell r="M6">
            <v>77</v>
          </cell>
          <cell r="N6">
            <v>74</v>
          </cell>
          <cell r="O6">
            <v>68</v>
          </cell>
          <cell r="P6">
            <v>75</v>
          </cell>
          <cell r="Q6">
            <v>64</v>
          </cell>
          <cell r="R6">
            <v>78</v>
          </cell>
          <cell r="S6">
            <v>71</v>
          </cell>
          <cell r="T6">
            <v>959</v>
          </cell>
        </row>
        <row r="7">
          <cell r="G7" t="str">
            <v>105300-CES. CARDENAL CARO</v>
          </cell>
          <cell r="H7">
            <v>22</v>
          </cell>
          <cell r="I7">
            <v>19</v>
          </cell>
          <cell r="J7">
            <v>21</v>
          </cell>
          <cell r="K7">
            <v>21</v>
          </cell>
          <cell r="L7">
            <v>12</v>
          </cell>
          <cell r="M7">
            <v>23</v>
          </cell>
          <cell r="N7">
            <v>32</v>
          </cell>
          <cell r="O7">
            <v>35</v>
          </cell>
          <cell r="P7">
            <v>29</v>
          </cell>
          <cell r="Q7">
            <v>13</v>
          </cell>
          <cell r="R7">
            <v>29</v>
          </cell>
          <cell r="S7">
            <v>30</v>
          </cell>
          <cell r="T7">
            <v>286</v>
          </cell>
        </row>
        <row r="8">
          <cell r="G8" t="str">
            <v>105301-CES. LAS COMPAÑIAS</v>
          </cell>
          <cell r="H8">
            <v>13</v>
          </cell>
          <cell r="I8">
            <v>14</v>
          </cell>
          <cell r="J8">
            <v>16</v>
          </cell>
          <cell r="K8">
            <v>9</v>
          </cell>
          <cell r="L8">
            <v>8</v>
          </cell>
          <cell r="M8">
            <v>10</v>
          </cell>
          <cell r="N8">
            <v>20</v>
          </cell>
          <cell r="O8">
            <v>12</v>
          </cell>
          <cell r="P8">
            <v>17</v>
          </cell>
          <cell r="R8">
            <v>14</v>
          </cell>
          <cell r="S8">
            <v>10</v>
          </cell>
          <cell r="T8">
            <v>143</v>
          </cell>
        </row>
        <row r="9">
          <cell r="G9" t="str">
            <v>105302-CES. PEDRO AGUIRRE C.</v>
          </cell>
          <cell r="H9">
            <v>6</v>
          </cell>
          <cell r="I9">
            <v>2</v>
          </cell>
          <cell r="J9">
            <v>4</v>
          </cell>
          <cell r="K9">
            <v>4</v>
          </cell>
          <cell r="L9">
            <v>8</v>
          </cell>
          <cell r="M9">
            <v>7</v>
          </cell>
          <cell r="N9">
            <v>4</v>
          </cell>
          <cell r="O9">
            <v>9</v>
          </cell>
          <cell r="P9">
            <v>11</v>
          </cell>
          <cell r="Q9">
            <v>1</v>
          </cell>
          <cell r="R9">
            <v>1</v>
          </cell>
          <cell r="S9">
            <v>2</v>
          </cell>
          <cell r="T9">
            <v>59</v>
          </cell>
        </row>
        <row r="10">
          <cell r="G10" t="str">
            <v>105313-CES. SCHAFFHAUSER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1</v>
          </cell>
          <cell r="O10">
            <v>0</v>
          </cell>
          <cell r="P10">
            <v>0</v>
          </cell>
          <cell r="Q10">
            <v>6</v>
          </cell>
          <cell r="R10">
            <v>2</v>
          </cell>
          <cell r="S10">
            <v>6</v>
          </cell>
          <cell r="T10">
            <v>15</v>
          </cell>
        </row>
        <row r="11">
          <cell r="G11" t="str">
            <v>105319-CES. CARDENAL R.S.H.</v>
          </cell>
          <cell r="H11">
            <v>6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5</v>
          </cell>
          <cell r="P11">
            <v>11</v>
          </cell>
          <cell r="Q11">
            <v>3</v>
          </cell>
          <cell r="R11">
            <v>2</v>
          </cell>
          <cell r="S11">
            <v>3</v>
          </cell>
          <cell r="T11">
            <v>30</v>
          </cell>
        </row>
        <row r="12">
          <cell r="G12" t="str">
            <v>105325-CESFAM JUAN PABLO II</v>
          </cell>
          <cell r="H12">
            <v>6</v>
          </cell>
          <cell r="I12">
            <v>7</v>
          </cell>
          <cell r="J12">
            <v>3</v>
          </cell>
          <cell r="K12">
            <v>3</v>
          </cell>
          <cell r="L12">
            <v>10</v>
          </cell>
          <cell r="M12">
            <v>13</v>
          </cell>
          <cell r="N12">
            <v>6</v>
          </cell>
          <cell r="O12">
            <v>5</v>
          </cell>
          <cell r="P12">
            <v>5</v>
          </cell>
          <cell r="Q12">
            <v>6</v>
          </cell>
          <cell r="R12">
            <v>5</v>
          </cell>
          <cell r="S12">
            <v>6</v>
          </cell>
          <cell r="T12">
            <v>75</v>
          </cell>
        </row>
        <row r="13">
          <cell r="G13" t="str">
            <v xml:space="preserve">105400-P.S.R. ALGARROBITO            </v>
          </cell>
          <cell r="I13">
            <v>1</v>
          </cell>
          <cell r="J13">
            <v>2</v>
          </cell>
          <cell r="N13">
            <v>1</v>
          </cell>
          <cell r="O13">
            <v>1</v>
          </cell>
          <cell r="S13">
            <v>2</v>
          </cell>
          <cell r="T13">
            <v>7</v>
          </cell>
        </row>
        <row r="14">
          <cell r="G14" t="str">
            <v>105402-P.S.R. EL ROMERO</v>
          </cell>
          <cell r="K14">
            <v>1</v>
          </cell>
          <cell r="T14">
            <v>1</v>
          </cell>
        </row>
        <row r="15">
          <cell r="G15" t="str">
            <v>105499-P.S.R. LAMBERT</v>
          </cell>
          <cell r="K15">
            <v>1</v>
          </cell>
          <cell r="P15">
            <v>0</v>
          </cell>
          <cell r="T15">
            <v>1</v>
          </cell>
        </row>
        <row r="16">
          <cell r="G16" t="str">
            <v>105700-CECOF VILLA EL INDIO</v>
          </cell>
          <cell r="I16">
            <v>1</v>
          </cell>
          <cell r="J16">
            <v>3</v>
          </cell>
          <cell r="M16">
            <v>0</v>
          </cell>
          <cell r="N16">
            <v>0</v>
          </cell>
          <cell r="P16">
            <v>1</v>
          </cell>
          <cell r="Q16">
            <v>3</v>
          </cell>
          <cell r="S16">
            <v>1</v>
          </cell>
          <cell r="T16">
            <v>9</v>
          </cell>
        </row>
        <row r="17">
          <cell r="G17" t="str">
            <v>105701-CECOF VILLA ALEMANIA</v>
          </cell>
          <cell r="J17">
            <v>1</v>
          </cell>
          <cell r="T17">
            <v>1</v>
          </cell>
        </row>
        <row r="18">
          <cell r="G18" t="str">
            <v>105702-CECOF VILLA LAMBERT</v>
          </cell>
          <cell r="R18">
            <v>1</v>
          </cell>
          <cell r="T18">
            <v>1</v>
          </cell>
        </row>
        <row r="19">
          <cell r="G19" t="str">
            <v>04102-COQUIMBO</v>
          </cell>
          <cell r="H19">
            <v>163</v>
          </cell>
          <cell r="I19">
            <v>140</v>
          </cell>
          <cell r="J19">
            <v>156</v>
          </cell>
          <cell r="K19">
            <v>163</v>
          </cell>
          <cell r="L19">
            <v>137</v>
          </cell>
          <cell r="M19">
            <v>143</v>
          </cell>
          <cell r="N19">
            <v>150</v>
          </cell>
          <cell r="O19">
            <v>216</v>
          </cell>
          <cell r="P19">
            <v>173</v>
          </cell>
          <cell r="Q19">
            <v>75</v>
          </cell>
          <cell r="R19">
            <v>157</v>
          </cell>
          <cell r="S19">
            <v>182</v>
          </cell>
          <cell r="T19">
            <v>1855</v>
          </cell>
        </row>
        <row r="20">
          <cell r="G20" t="str">
            <v>105100-HOSPITAL COQUIMBO</v>
          </cell>
          <cell r="H20">
            <v>105</v>
          </cell>
          <cell r="I20">
            <v>70</v>
          </cell>
          <cell r="J20">
            <v>77</v>
          </cell>
          <cell r="K20">
            <v>84</v>
          </cell>
          <cell r="L20">
            <v>75</v>
          </cell>
          <cell r="M20">
            <v>53</v>
          </cell>
          <cell r="N20">
            <v>49</v>
          </cell>
          <cell r="O20">
            <v>73</v>
          </cell>
          <cell r="P20">
            <v>55</v>
          </cell>
          <cell r="R20">
            <v>89</v>
          </cell>
          <cell r="S20">
            <v>97</v>
          </cell>
          <cell r="T20">
            <v>827</v>
          </cell>
        </row>
        <row r="21">
          <cell r="G21" t="str">
            <v>105303-CES. SAN JUAN</v>
          </cell>
          <cell r="H21">
            <v>8</v>
          </cell>
          <cell r="I21">
            <v>14</v>
          </cell>
          <cell r="J21">
            <v>10</v>
          </cell>
          <cell r="K21">
            <v>7</v>
          </cell>
          <cell r="L21">
            <v>7</v>
          </cell>
          <cell r="M21">
            <v>6</v>
          </cell>
          <cell r="N21">
            <v>4</v>
          </cell>
          <cell r="O21">
            <v>12</v>
          </cell>
          <cell r="P21">
            <v>7</v>
          </cell>
          <cell r="Q21">
            <v>5</v>
          </cell>
          <cell r="R21">
            <v>11</v>
          </cell>
          <cell r="S21">
            <v>10</v>
          </cell>
          <cell r="T21">
            <v>101</v>
          </cell>
        </row>
        <row r="22">
          <cell r="G22" t="str">
            <v>105304-CES. SANTA CECILIA</v>
          </cell>
          <cell r="H22">
            <v>9</v>
          </cell>
          <cell r="I22">
            <v>19</v>
          </cell>
          <cell r="J22">
            <v>17</v>
          </cell>
          <cell r="K22">
            <v>12</v>
          </cell>
          <cell r="L22">
            <v>4</v>
          </cell>
          <cell r="M22">
            <v>11</v>
          </cell>
          <cell r="N22">
            <v>15</v>
          </cell>
          <cell r="O22">
            <v>8</v>
          </cell>
          <cell r="P22">
            <v>17</v>
          </cell>
          <cell r="Q22">
            <v>13</v>
          </cell>
          <cell r="R22">
            <v>11</v>
          </cell>
          <cell r="S22">
            <v>16</v>
          </cell>
          <cell r="T22">
            <v>152</v>
          </cell>
        </row>
        <row r="23">
          <cell r="G23" t="str">
            <v>105305-CES. TIERRAS BLANCAS</v>
          </cell>
          <cell r="H23">
            <v>4</v>
          </cell>
          <cell r="I23">
            <v>3</v>
          </cell>
          <cell r="J23">
            <v>8</v>
          </cell>
          <cell r="K23">
            <v>4</v>
          </cell>
          <cell r="L23">
            <v>9</v>
          </cell>
          <cell r="M23">
            <v>4</v>
          </cell>
          <cell r="N23">
            <v>4</v>
          </cell>
          <cell r="O23">
            <v>6</v>
          </cell>
          <cell r="P23">
            <v>3</v>
          </cell>
          <cell r="Q23">
            <v>11</v>
          </cell>
          <cell r="R23">
            <v>3</v>
          </cell>
          <cell r="S23">
            <v>0</v>
          </cell>
          <cell r="T23">
            <v>59</v>
          </cell>
        </row>
        <row r="24">
          <cell r="G24" t="str">
            <v>105321-CES. RURAL  TONGOY</v>
          </cell>
          <cell r="H24">
            <v>2</v>
          </cell>
          <cell r="I24">
            <v>2</v>
          </cell>
          <cell r="J24">
            <v>1</v>
          </cell>
          <cell r="K24">
            <v>2</v>
          </cell>
          <cell r="L24">
            <v>3</v>
          </cell>
          <cell r="M24">
            <v>4</v>
          </cell>
          <cell r="N24">
            <v>4</v>
          </cell>
          <cell r="O24">
            <v>5</v>
          </cell>
          <cell r="P24">
            <v>3</v>
          </cell>
          <cell r="Q24">
            <v>2</v>
          </cell>
          <cell r="R24">
            <v>2</v>
          </cell>
          <cell r="T24">
            <v>30</v>
          </cell>
        </row>
        <row r="25">
          <cell r="G25" t="str">
            <v>105323-CES. DR. SERGIO AGUILAR</v>
          </cell>
          <cell r="H25">
            <v>35</v>
          </cell>
          <cell r="I25">
            <v>28</v>
          </cell>
          <cell r="J25">
            <v>36</v>
          </cell>
          <cell r="K25">
            <v>45</v>
          </cell>
          <cell r="L25">
            <v>34</v>
          </cell>
          <cell r="M25">
            <v>59</v>
          </cell>
          <cell r="N25">
            <v>67</v>
          </cell>
          <cell r="O25">
            <v>112</v>
          </cell>
          <cell r="P25">
            <v>84</v>
          </cell>
          <cell r="Q25">
            <v>36</v>
          </cell>
          <cell r="R25">
            <v>40</v>
          </cell>
          <cell r="S25">
            <v>48</v>
          </cell>
          <cell r="T25">
            <v>624</v>
          </cell>
        </row>
        <row r="26">
          <cell r="G26" t="str">
            <v>105405-P.S.R. GUANAQUEROS</v>
          </cell>
          <cell r="I26">
            <v>1</v>
          </cell>
          <cell r="J26">
            <v>0</v>
          </cell>
          <cell r="K26">
            <v>3</v>
          </cell>
          <cell r="L26">
            <v>1</v>
          </cell>
          <cell r="M26">
            <v>1</v>
          </cell>
          <cell r="O26">
            <v>0</v>
          </cell>
          <cell r="P26">
            <v>2</v>
          </cell>
          <cell r="Q26">
            <v>2</v>
          </cell>
          <cell r="R26">
            <v>1</v>
          </cell>
          <cell r="S26">
            <v>2</v>
          </cell>
          <cell r="T26">
            <v>13</v>
          </cell>
        </row>
        <row r="27">
          <cell r="G27" t="str">
            <v>105406-P.S.R. PAN DE AZUCAR</v>
          </cell>
          <cell r="H27">
            <v>0</v>
          </cell>
          <cell r="I27">
            <v>3</v>
          </cell>
          <cell r="J27">
            <v>4</v>
          </cell>
          <cell r="K27">
            <v>5</v>
          </cell>
          <cell r="L27">
            <v>3</v>
          </cell>
          <cell r="M27">
            <v>4</v>
          </cell>
          <cell r="N27">
            <v>6</v>
          </cell>
          <cell r="O27">
            <v>0</v>
          </cell>
          <cell r="P27">
            <v>2</v>
          </cell>
          <cell r="Q27">
            <v>5</v>
          </cell>
          <cell r="R27">
            <v>0</v>
          </cell>
          <cell r="S27">
            <v>8</v>
          </cell>
          <cell r="T27">
            <v>40</v>
          </cell>
        </row>
        <row r="28">
          <cell r="G28" t="str">
            <v>105705-CECOF EL ALBA</v>
          </cell>
          <cell r="I28">
            <v>0</v>
          </cell>
          <cell r="J28">
            <v>3</v>
          </cell>
          <cell r="K28">
            <v>1</v>
          </cell>
          <cell r="L28">
            <v>1</v>
          </cell>
          <cell r="M28">
            <v>1</v>
          </cell>
          <cell r="N28">
            <v>1</v>
          </cell>
          <cell r="O28">
            <v>0</v>
          </cell>
          <cell r="P28">
            <v>0</v>
          </cell>
          <cell r="Q28">
            <v>1</v>
          </cell>
          <cell r="S28">
            <v>1</v>
          </cell>
          <cell r="T28">
            <v>9</v>
          </cell>
        </row>
        <row r="29">
          <cell r="G29" t="str">
            <v>04103-ANDACOLLO</v>
          </cell>
          <cell r="H29">
            <v>1</v>
          </cell>
          <cell r="I29">
            <v>0</v>
          </cell>
          <cell r="K29">
            <v>3</v>
          </cell>
          <cell r="L29">
            <v>2</v>
          </cell>
          <cell r="M29">
            <v>2</v>
          </cell>
          <cell r="N29">
            <v>3</v>
          </cell>
          <cell r="O29">
            <v>7</v>
          </cell>
          <cell r="P29">
            <v>5</v>
          </cell>
          <cell r="Q29">
            <v>2</v>
          </cell>
          <cell r="R29">
            <v>0</v>
          </cell>
          <cell r="S29">
            <v>2</v>
          </cell>
          <cell r="T29">
            <v>27</v>
          </cell>
        </row>
        <row r="30">
          <cell r="G30" t="str">
            <v>105106-HOSPITAL ANDACOLLO</v>
          </cell>
          <cell r="H30">
            <v>1</v>
          </cell>
          <cell r="I30">
            <v>0</v>
          </cell>
          <cell r="K30">
            <v>3</v>
          </cell>
          <cell r="L30">
            <v>2</v>
          </cell>
          <cell r="M30">
            <v>2</v>
          </cell>
          <cell r="N30">
            <v>3</v>
          </cell>
          <cell r="O30">
            <v>7</v>
          </cell>
          <cell r="P30">
            <v>5</v>
          </cell>
          <cell r="Q30">
            <v>2</v>
          </cell>
          <cell r="R30">
            <v>0</v>
          </cell>
          <cell r="S30">
            <v>2</v>
          </cell>
          <cell r="T30">
            <v>27</v>
          </cell>
        </row>
        <row r="31">
          <cell r="G31" t="str">
            <v>04104-LA HIGUERA</v>
          </cell>
          <cell r="I31">
            <v>3</v>
          </cell>
          <cell r="J31">
            <v>2</v>
          </cell>
          <cell r="K31">
            <v>1</v>
          </cell>
          <cell r="M31">
            <v>0</v>
          </cell>
          <cell r="P31">
            <v>5</v>
          </cell>
          <cell r="Q31">
            <v>1</v>
          </cell>
          <cell r="S31">
            <v>3</v>
          </cell>
          <cell r="T31">
            <v>15</v>
          </cell>
        </row>
        <row r="32">
          <cell r="G32" t="str">
            <v>105314-CES. LA HIGUERA</v>
          </cell>
          <cell r="I32">
            <v>3</v>
          </cell>
          <cell r="J32">
            <v>2</v>
          </cell>
          <cell r="K32">
            <v>1</v>
          </cell>
          <cell r="M32">
            <v>0</v>
          </cell>
          <cell r="P32">
            <v>5</v>
          </cell>
          <cell r="Q32">
            <v>1</v>
          </cell>
          <cell r="S32">
            <v>3</v>
          </cell>
          <cell r="T32">
            <v>15</v>
          </cell>
        </row>
        <row r="33">
          <cell r="G33" t="str">
            <v>04105-PAIHUANO</v>
          </cell>
          <cell r="H33">
            <v>1</v>
          </cell>
          <cell r="I33">
            <v>2</v>
          </cell>
          <cell r="J33">
            <v>7</v>
          </cell>
          <cell r="K33">
            <v>8</v>
          </cell>
          <cell r="L33">
            <v>3</v>
          </cell>
          <cell r="M33">
            <v>1</v>
          </cell>
          <cell r="N33">
            <v>4</v>
          </cell>
          <cell r="O33">
            <v>2</v>
          </cell>
          <cell r="P33">
            <v>2</v>
          </cell>
          <cell r="Q33">
            <v>1</v>
          </cell>
          <cell r="R33">
            <v>0</v>
          </cell>
          <cell r="T33">
            <v>31</v>
          </cell>
        </row>
        <row r="34">
          <cell r="G34" t="str">
            <v>105306-CES. PAIHUANO</v>
          </cell>
          <cell r="H34">
            <v>1</v>
          </cell>
          <cell r="I34">
            <v>2</v>
          </cell>
          <cell r="J34">
            <v>7</v>
          </cell>
          <cell r="K34">
            <v>8</v>
          </cell>
          <cell r="L34">
            <v>3</v>
          </cell>
          <cell r="M34">
            <v>1</v>
          </cell>
          <cell r="N34">
            <v>4</v>
          </cell>
          <cell r="O34">
            <v>2</v>
          </cell>
          <cell r="P34">
            <v>2</v>
          </cell>
          <cell r="Q34">
            <v>1</v>
          </cell>
          <cell r="R34">
            <v>0</v>
          </cell>
          <cell r="T34">
            <v>31</v>
          </cell>
        </row>
        <row r="35">
          <cell r="G35" t="str">
            <v>04106-VICUÑA</v>
          </cell>
          <cell r="H35">
            <v>11</v>
          </cell>
          <cell r="I35">
            <v>13</v>
          </cell>
          <cell r="J35">
            <v>16</v>
          </cell>
          <cell r="K35">
            <v>17</v>
          </cell>
          <cell r="L35">
            <v>25</v>
          </cell>
          <cell r="M35">
            <v>15</v>
          </cell>
          <cell r="N35">
            <v>17</v>
          </cell>
          <cell r="O35">
            <v>20</v>
          </cell>
          <cell r="P35">
            <v>13</v>
          </cell>
          <cell r="Q35">
            <v>3</v>
          </cell>
          <cell r="R35">
            <v>9</v>
          </cell>
          <cell r="S35">
            <v>14</v>
          </cell>
          <cell r="T35">
            <v>173</v>
          </cell>
        </row>
        <row r="36">
          <cell r="G36" t="str">
            <v>105107-HOSPITAL VICUÑA</v>
          </cell>
          <cell r="H36">
            <v>11</v>
          </cell>
          <cell r="I36">
            <v>13</v>
          </cell>
          <cell r="J36">
            <v>16</v>
          </cell>
          <cell r="K36">
            <v>17</v>
          </cell>
          <cell r="L36">
            <v>19</v>
          </cell>
          <cell r="M36">
            <v>15</v>
          </cell>
          <cell r="N36">
            <v>15</v>
          </cell>
          <cell r="O36">
            <v>13</v>
          </cell>
          <cell r="P36">
            <v>13</v>
          </cell>
          <cell r="Q36">
            <v>3</v>
          </cell>
          <cell r="R36">
            <v>9</v>
          </cell>
          <cell r="S36">
            <v>13</v>
          </cell>
          <cell r="T36">
            <v>157</v>
          </cell>
        </row>
        <row r="37">
          <cell r="G37" t="str">
            <v>105467-P.S.R. DIAGUITAS</v>
          </cell>
          <cell r="L37">
            <v>1</v>
          </cell>
          <cell r="T37">
            <v>1</v>
          </cell>
        </row>
        <row r="38">
          <cell r="G38" t="str">
            <v>105468-P.S.R. EL MOLLE</v>
          </cell>
          <cell r="N38">
            <v>1</v>
          </cell>
          <cell r="O38">
            <v>2</v>
          </cell>
          <cell r="S38">
            <v>1</v>
          </cell>
          <cell r="T38">
            <v>4</v>
          </cell>
        </row>
        <row r="39">
          <cell r="G39" t="str">
            <v>105469-P.S.R. EL TAMBO</v>
          </cell>
          <cell r="L39">
            <v>1</v>
          </cell>
          <cell r="T39">
            <v>1</v>
          </cell>
        </row>
        <row r="40">
          <cell r="G40" t="str">
            <v>105471-P.S.R. PERALILLO</v>
          </cell>
          <cell r="N40">
            <v>1</v>
          </cell>
          <cell r="O40">
            <v>2</v>
          </cell>
          <cell r="T40">
            <v>3</v>
          </cell>
        </row>
        <row r="41">
          <cell r="G41" t="str">
            <v>105473-P.S.R. TALCUNA</v>
          </cell>
          <cell r="K41">
            <v>0</v>
          </cell>
          <cell r="L41">
            <v>4</v>
          </cell>
          <cell r="O41">
            <v>1</v>
          </cell>
          <cell r="T41">
            <v>5</v>
          </cell>
        </row>
        <row r="42">
          <cell r="G42" t="str">
            <v>105502-P.S.R. CALINGASTA</v>
          </cell>
          <cell r="O42">
            <v>2</v>
          </cell>
          <cell r="T42">
            <v>2</v>
          </cell>
        </row>
        <row r="43">
          <cell r="G43" t="str">
            <v>04201-ILLAPEL</v>
          </cell>
          <cell r="H43">
            <v>8</v>
          </cell>
          <cell r="I43">
            <v>17</v>
          </cell>
          <cell r="J43">
            <v>2</v>
          </cell>
          <cell r="K43">
            <v>13</v>
          </cell>
          <cell r="L43">
            <v>13</v>
          </cell>
          <cell r="M43">
            <v>17</v>
          </cell>
          <cell r="N43">
            <v>14</v>
          </cell>
          <cell r="O43">
            <v>16</v>
          </cell>
          <cell r="P43">
            <v>22</v>
          </cell>
          <cell r="Q43">
            <v>39</v>
          </cell>
          <cell r="R43">
            <v>24</v>
          </cell>
          <cell r="S43">
            <v>16</v>
          </cell>
          <cell r="T43">
            <v>201</v>
          </cell>
        </row>
        <row r="44">
          <cell r="G44" t="str">
            <v>105103-HOSPITAL ILLAPEL</v>
          </cell>
          <cell r="H44">
            <v>8</v>
          </cell>
          <cell r="I44">
            <v>13</v>
          </cell>
          <cell r="J44">
            <v>0</v>
          </cell>
          <cell r="K44">
            <v>11</v>
          </cell>
          <cell r="L44">
            <v>13</v>
          </cell>
          <cell r="M44">
            <v>17</v>
          </cell>
          <cell r="N44">
            <v>13</v>
          </cell>
          <cell r="O44">
            <v>15</v>
          </cell>
          <cell r="P44">
            <v>21</v>
          </cell>
          <cell r="Q44">
            <v>30</v>
          </cell>
          <cell r="R44">
            <v>22</v>
          </cell>
          <cell r="S44">
            <v>12</v>
          </cell>
          <cell r="T44">
            <v>175</v>
          </cell>
        </row>
        <row r="45">
          <cell r="G45" t="str">
            <v>105326-CESFAM SAN RAFAEL</v>
          </cell>
          <cell r="I45">
            <v>4</v>
          </cell>
          <cell r="J45">
            <v>2</v>
          </cell>
          <cell r="K45">
            <v>0</v>
          </cell>
          <cell r="L45">
            <v>0</v>
          </cell>
          <cell r="N45">
            <v>1</v>
          </cell>
          <cell r="O45">
            <v>1</v>
          </cell>
          <cell r="P45">
            <v>1</v>
          </cell>
          <cell r="Q45">
            <v>5</v>
          </cell>
          <cell r="R45">
            <v>2</v>
          </cell>
          <cell r="S45">
            <v>2</v>
          </cell>
          <cell r="T45">
            <v>18</v>
          </cell>
        </row>
        <row r="46">
          <cell r="G46" t="str">
            <v>105445-P.S.R. LIMAHUIDA</v>
          </cell>
          <cell r="Q46">
            <v>0</v>
          </cell>
          <cell r="T46">
            <v>0</v>
          </cell>
        </row>
        <row r="47">
          <cell r="G47" t="str">
            <v>105485-P.S.R. PLAN DE HORNOS</v>
          </cell>
          <cell r="K47">
            <v>2</v>
          </cell>
          <cell r="Q47">
            <v>4</v>
          </cell>
          <cell r="S47">
            <v>2</v>
          </cell>
          <cell r="T47">
            <v>8</v>
          </cell>
        </row>
        <row r="48">
          <cell r="G48" t="str">
            <v>105486-P.S.R. TUNGA SUR</v>
          </cell>
          <cell r="I48">
            <v>0</v>
          </cell>
          <cell r="T48">
            <v>0</v>
          </cell>
        </row>
        <row r="49">
          <cell r="G49" t="str">
            <v>04202-CANELA</v>
          </cell>
          <cell r="I49">
            <v>1</v>
          </cell>
          <cell r="J49">
            <v>1</v>
          </cell>
          <cell r="L49">
            <v>5</v>
          </cell>
          <cell r="M49">
            <v>8</v>
          </cell>
          <cell r="N49">
            <v>6</v>
          </cell>
          <cell r="O49">
            <v>2</v>
          </cell>
          <cell r="P49">
            <v>4</v>
          </cell>
          <cell r="Q49">
            <v>6</v>
          </cell>
          <cell r="R49">
            <v>6</v>
          </cell>
          <cell r="S49">
            <v>8</v>
          </cell>
          <cell r="T49">
            <v>47</v>
          </cell>
        </row>
        <row r="50">
          <cell r="G50" t="str">
            <v>105309-CES. RURAL CANELA</v>
          </cell>
          <cell r="I50">
            <v>1</v>
          </cell>
          <cell r="J50">
            <v>1</v>
          </cell>
          <cell r="L50">
            <v>5</v>
          </cell>
          <cell r="M50">
            <v>8</v>
          </cell>
          <cell r="N50">
            <v>6</v>
          </cell>
          <cell r="O50">
            <v>2</v>
          </cell>
          <cell r="P50">
            <v>4</v>
          </cell>
          <cell r="Q50">
            <v>6</v>
          </cell>
          <cell r="R50">
            <v>6</v>
          </cell>
          <cell r="S50">
            <v>8</v>
          </cell>
          <cell r="T50">
            <v>47</v>
          </cell>
        </row>
        <row r="51">
          <cell r="G51" t="str">
            <v>04203-LOS VILOS</v>
          </cell>
          <cell r="H51">
            <v>7</v>
          </cell>
          <cell r="I51">
            <v>5</v>
          </cell>
          <cell r="J51">
            <v>28</v>
          </cell>
          <cell r="K51">
            <v>7</v>
          </cell>
          <cell r="L51">
            <v>7</v>
          </cell>
          <cell r="M51">
            <v>7</v>
          </cell>
          <cell r="N51">
            <v>12</v>
          </cell>
          <cell r="O51">
            <v>13</v>
          </cell>
          <cell r="P51">
            <v>10</v>
          </cell>
          <cell r="Q51">
            <v>13</v>
          </cell>
          <cell r="R51">
            <v>6</v>
          </cell>
          <cell r="S51">
            <v>3</v>
          </cell>
          <cell r="T51">
            <v>118</v>
          </cell>
        </row>
        <row r="52">
          <cell r="G52" t="str">
            <v>105108-HOSPITAL LOS VILOS</v>
          </cell>
          <cell r="H52">
            <v>7</v>
          </cell>
          <cell r="I52">
            <v>5</v>
          </cell>
          <cell r="J52">
            <v>20</v>
          </cell>
          <cell r="K52">
            <v>7</v>
          </cell>
          <cell r="L52">
            <v>7</v>
          </cell>
          <cell r="M52">
            <v>7</v>
          </cell>
          <cell r="N52">
            <v>11</v>
          </cell>
          <cell r="O52">
            <v>11</v>
          </cell>
          <cell r="P52">
            <v>10</v>
          </cell>
          <cell r="Q52">
            <v>13</v>
          </cell>
          <cell r="R52">
            <v>5</v>
          </cell>
          <cell r="S52">
            <v>2</v>
          </cell>
          <cell r="T52">
            <v>105</v>
          </cell>
        </row>
        <row r="53">
          <cell r="G53" t="str">
            <v xml:space="preserve">105478-P.S.R. CAIMANES                   </v>
          </cell>
          <cell r="J53">
            <v>4</v>
          </cell>
          <cell r="L53">
            <v>0</v>
          </cell>
          <cell r="N53">
            <v>1</v>
          </cell>
          <cell r="R53">
            <v>1</v>
          </cell>
          <cell r="T53">
            <v>6</v>
          </cell>
        </row>
        <row r="54">
          <cell r="G54" t="str">
            <v>105480-P.S.R. QUILIMARI</v>
          </cell>
          <cell r="J54">
            <v>4</v>
          </cell>
          <cell r="T54">
            <v>4</v>
          </cell>
        </row>
        <row r="55">
          <cell r="G55" t="str">
            <v>105481-P.S.R. TILAMA</v>
          </cell>
          <cell r="O55">
            <v>1</v>
          </cell>
          <cell r="S55">
            <v>1</v>
          </cell>
          <cell r="T55">
            <v>2</v>
          </cell>
        </row>
        <row r="56">
          <cell r="G56" t="str">
            <v>105511-P.S.R. LOS CONDORES</v>
          </cell>
          <cell r="O56">
            <v>1</v>
          </cell>
          <cell r="T56">
            <v>1</v>
          </cell>
        </row>
        <row r="57">
          <cell r="G57" t="str">
            <v>04204-SALAMANCA</v>
          </cell>
          <cell r="H57">
            <v>7</v>
          </cell>
          <cell r="I57">
            <v>4</v>
          </cell>
          <cell r="J57">
            <v>4</v>
          </cell>
          <cell r="K57">
            <v>4</v>
          </cell>
          <cell r="L57">
            <v>5</v>
          </cell>
          <cell r="M57">
            <v>7</v>
          </cell>
          <cell r="N57">
            <v>15</v>
          </cell>
          <cell r="O57">
            <v>13</v>
          </cell>
          <cell r="P57">
            <v>8</v>
          </cell>
          <cell r="Q57">
            <v>6</v>
          </cell>
          <cell r="R57">
            <v>4</v>
          </cell>
          <cell r="S57">
            <v>10</v>
          </cell>
          <cell r="T57">
            <v>87</v>
          </cell>
        </row>
        <row r="58">
          <cell r="G58" t="str">
            <v>105104-HOSPITAL SALAMANCA</v>
          </cell>
          <cell r="H58">
            <v>7</v>
          </cell>
          <cell r="I58">
            <v>3</v>
          </cell>
          <cell r="J58">
            <v>4</v>
          </cell>
          <cell r="K58">
            <v>4</v>
          </cell>
          <cell r="L58">
            <v>5</v>
          </cell>
          <cell r="M58">
            <v>7</v>
          </cell>
          <cell r="N58">
            <v>11</v>
          </cell>
          <cell r="O58">
            <v>12</v>
          </cell>
          <cell r="P58">
            <v>8</v>
          </cell>
          <cell r="Q58">
            <v>6</v>
          </cell>
          <cell r="R58">
            <v>4</v>
          </cell>
          <cell r="S58">
            <v>10</v>
          </cell>
          <cell r="T58">
            <v>81</v>
          </cell>
        </row>
        <row r="59">
          <cell r="G59" t="str">
            <v xml:space="preserve">105452-P.S.R. CUNCUMEN                 </v>
          </cell>
          <cell r="I59">
            <v>1</v>
          </cell>
          <cell r="N59">
            <v>1</v>
          </cell>
          <cell r="O59">
            <v>1</v>
          </cell>
          <cell r="T59">
            <v>3</v>
          </cell>
        </row>
        <row r="60">
          <cell r="G60" t="str">
            <v>105454-P.S.R. CUNLAGUA</v>
          </cell>
          <cell r="J60">
            <v>0</v>
          </cell>
          <cell r="T60">
            <v>0</v>
          </cell>
        </row>
        <row r="61">
          <cell r="G61" t="str">
            <v>105492-P.S.R. CAMISA</v>
          </cell>
          <cell r="N61">
            <v>3</v>
          </cell>
          <cell r="T61">
            <v>3</v>
          </cell>
        </row>
        <row r="62">
          <cell r="G62" t="str">
            <v>105501-P.S.R. ARBOLEDA GRANDE</v>
          </cell>
          <cell r="M62">
            <v>0</v>
          </cell>
          <cell r="T62">
            <v>0</v>
          </cell>
        </row>
        <row r="63">
          <cell r="G63" t="str">
            <v>04301-OVALLE</v>
          </cell>
          <cell r="H63">
            <v>57</v>
          </cell>
          <cell r="I63">
            <v>76</v>
          </cell>
          <cell r="J63">
            <v>56</v>
          </cell>
          <cell r="K63">
            <v>71</v>
          </cell>
          <cell r="L63">
            <v>74</v>
          </cell>
          <cell r="M63">
            <v>53</v>
          </cell>
          <cell r="N63">
            <v>62</v>
          </cell>
          <cell r="O63">
            <v>77</v>
          </cell>
          <cell r="P63">
            <v>70</v>
          </cell>
          <cell r="Q63">
            <v>62</v>
          </cell>
          <cell r="R63">
            <v>55</v>
          </cell>
          <cell r="S63">
            <v>44</v>
          </cell>
          <cell r="T63">
            <v>757</v>
          </cell>
        </row>
        <row r="64">
          <cell r="G64" t="str">
            <v>105100-HOSPITAL OVALLE</v>
          </cell>
          <cell r="H64">
            <v>40</v>
          </cell>
          <cell r="I64">
            <v>61</v>
          </cell>
          <cell r="J64">
            <v>37</v>
          </cell>
          <cell r="K64">
            <v>48</v>
          </cell>
          <cell r="L64">
            <v>50</v>
          </cell>
          <cell r="M64">
            <v>42</v>
          </cell>
          <cell r="N64">
            <v>40</v>
          </cell>
          <cell r="O64">
            <v>46</v>
          </cell>
          <cell r="P64">
            <v>53</v>
          </cell>
          <cell r="Q64">
            <v>50</v>
          </cell>
          <cell r="R64">
            <v>31</v>
          </cell>
          <cell r="S64">
            <v>28</v>
          </cell>
          <cell r="T64">
            <v>526</v>
          </cell>
        </row>
        <row r="65">
          <cell r="G65" t="str">
            <v>105315-CES. RURAL C. DE TAMAYA</v>
          </cell>
          <cell r="H65">
            <v>3</v>
          </cell>
          <cell r="J65">
            <v>2</v>
          </cell>
          <cell r="K65">
            <v>1</v>
          </cell>
          <cell r="P65">
            <v>1</v>
          </cell>
          <cell r="Q65">
            <v>1</v>
          </cell>
          <cell r="R65">
            <v>1</v>
          </cell>
          <cell r="S65">
            <v>2</v>
          </cell>
          <cell r="T65">
            <v>11</v>
          </cell>
        </row>
        <row r="66">
          <cell r="G66" t="str">
            <v>105317-CES. JORGE JORDAN D.</v>
          </cell>
          <cell r="H66">
            <v>3</v>
          </cell>
          <cell r="I66">
            <v>4</v>
          </cell>
          <cell r="J66">
            <v>3</v>
          </cell>
          <cell r="K66">
            <v>7</v>
          </cell>
          <cell r="L66">
            <v>7</v>
          </cell>
          <cell r="N66">
            <v>12</v>
          </cell>
          <cell r="O66">
            <v>18</v>
          </cell>
          <cell r="P66">
            <v>5</v>
          </cell>
          <cell r="R66">
            <v>15</v>
          </cell>
          <cell r="S66">
            <v>6</v>
          </cell>
          <cell r="T66">
            <v>80</v>
          </cell>
        </row>
        <row r="67">
          <cell r="G67" t="str">
            <v>105322-CES. MARCOS MACUADA</v>
          </cell>
          <cell r="H67">
            <v>9</v>
          </cell>
          <cell r="I67">
            <v>8</v>
          </cell>
          <cell r="J67">
            <v>10</v>
          </cell>
          <cell r="K67">
            <v>8</v>
          </cell>
          <cell r="L67">
            <v>6</v>
          </cell>
          <cell r="M67">
            <v>10</v>
          </cell>
          <cell r="N67">
            <v>8</v>
          </cell>
          <cell r="O67">
            <v>9</v>
          </cell>
          <cell r="P67">
            <v>9</v>
          </cell>
          <cell r="Q67">
            <v>9</v>
          </cell>
          <cell r="R67">
            <v>6</v>
          </cell>
          <cell r="S67">
            <v>6</v>
          </cell>
          <cell r="T67">
            <v>98</v>
          </cell>
        </row>
        <row r="68">
          <cell r="G68" t="str">
            <v>105324-CES. SOTAQUI</v>
          </cell>
          <cell r="H68">
            <v>2</v>
          </cell>
          <cell r="I68">
            <v>1</v>
          </cell>
          <cell r="J68">
            <v>2</v>
          </cell>
          <cell r="K68">
            <v>4</v>
          </cell>
          <cell r="L68">
            <v>9</v>
          </cell>
          <cell r="O68">
            <v>2</v>
          </cell>
          <cell r="P68">
            <v>1</v>
          </cell>
          <cell r="Q68">
            <v>2</v>
          </cell>
          <cell r="R68">
            <v>0</v>
          </cell>
          <cell r="S68">
            <v>1</v>
          </cell>
          <cell r="T68">
            <v>24</v>
          </cell>
        </row>
        <row r="69">
          <cell r="G69" t="str">
            <v>105420-P.S.R. LIMARI</v>
          </cell>
          <cell r="K69">
            <v>1</v>
          </cell>
          <cell r="T69">
            <v>1</v>
          </cell>
        </row>
        <row r="70">
          <cell r="G70" t="str">
            <v>105422-P.S.R. HORNILLOS</v>
          </cell>
          <cell r="O70">
            <v>1</v>
          </cell>
          <cell r="T70">
            <v>1</v>
          </cell>
        </row>
        <row r="71">
          <cell r="G71" t="str">
            <v>105510-P.S.R. RECOLETA</v>
          </cell>
          <cell r="L71">
            <v>1</v>
          </cell>
          <cell r="T71">
            <v>1</v>
          </cell>
        </row>
        <row r="72">
          <cell r="G72" t="str">
            <v>105722-CECOF SAN JOSE DE LA DEHESA</v>
          </cell>
          <cell r="I72">
            <v>2</v>
          </cell>
          <cell r="J72">
            <v>1</v>
          </cell>
          <cell r="L72">
            <v>1</v>
          </cell>
          <cell r="M72">
            <v>1</v>
          </cell>
          <cell r="N72">
            <v>2</v>
          </cell>
          <cell r="O72">
            <v>1</v>
          </cell>
          <cell r="P72">
            <v>1</v>
          </cell>
          <cell r="T72">
            <v>9</v>
          </cell>
        </row>
        <row r="73">
          <cell r="G73" t="str">
            <v>105723-CECOF LIMARI</v>
          </cell>
          <cell r="J73">
            <v>1</v>
          </cell>
          <cell r="K73">
            <v>2</v>
          </cell>
          <cell r="R73">
            <v>2</v>
          </cell>
          <cell r="S73">
            <v>1</v>
          </cell>
          <cell r="T73">
            <v>6</v>
          </cell>
        </row>
        <row r="74">
          <cell r="G74" t="str">
            <v>04302-COMBARBALÁ</v>
          </cell>
          <cell r="H74">
            <v>4</v>
          </cell>
          <cell r="I74">
            <v>5</v>
          </cell>
          <cell r="J74">
            <v>9</v>
          </cell>
          <cell r="K74">
            <v>6</v>
          </cell>
          <cell r="L74">
            <v>2</v>
          </cell>
          <cell r="M74">
            <v>8</v>
          </cell>
          <cell r="N74">
            <v>8</v>
          </cell>
          <cell r="O74">
            <v>2</v>
          </cell>
          <cell r="P74">
            <v>8</v>
          </cell>
          <cell r="Q74">
            <v>7</v>
          </cell>
          <cell r="R74">
            <v>4</v>
          </cell>
          <cell r="S74">
            <v>3</v>
          </cell>
          <cell r="T74">
            <v>66</v>
          </cell>
        </row>
        <row r="75">
          <cell r="G75" t="str">
            <v>105105-HOSPITAL COMBARBALA</v>
          </cell>
          <cell r="H75">
            <v>4</v>
          </cell>
          <cell r="I75">
            <v>3</v>
          </cell>
          <cell r="J75">
            <v>5</v>
          </cell>
          <cell r="K75">
            <v>3</v>
          </cell>
          <cell r="L75">
            <v>2</v>
          </cell>
          <cell r="M75">
            <v>5</v>
          </cell>
          <cell r="N75">
            <v>7</v>
          </cell>
          <cell r="P75">
            <v>4</v>
          </cell>
          <cell r="Q75">
            <v>7</v>
          </cell>
          <cell r="R75">
            <v>4</v>
          </cell>
          <cell r="S75">
            <v>3</v>
          </cell>
          <cell r="T75">
            <v>47</v>
          </cell>
        </row>
        <row r="76">
          <cell r="G76" t="str">
            <v>105434-P.S.R. SAN MARCOS</v>
          </cell>
          <cell r="J76">
            <v>2</v>
          </cell>
          <cell r="K76">
            <v>2</v>
          </cell>
          <cell r="T76">
            <v>4</v>
          </cell>
        </row>
        <row r="77">
          <cell r="G77" t="str">
            <v>105441-P.S.R. MANQUEHUA</v>
          </cell>
          <cell r="M77">
            <v>1</v>
          </cell>
          <cell r="T77">
            <v>1</v>
          </cell>
        </row>
        <row r="78">
          <cell r="G78" t="str">
            <v xml:space="preserve">105459-P.S.R. BARRANCAS                </v>
          </cell>
          <cell r="I78">
            <v>2</v>
          </cell>
          <cell r="J78">
            <v>1</v>
          </cell>
          <cell r="K78">
            <v>1</v>
          </cell>
          <cell r="T78">
            <v>4</v>
          </cell>
        </row>
        <row r="79">
          <cell r="G79" t="str">
            <v>105460-P.S.R. COGOTI 18</v>
          </cell>
          <cell r="M79">
            <v>1</v>
          </cell>
          <cell r="O79">
            <v>1</v>
          </cell>
          <cell r="P79">
            <v>2</v>
          </cell>
          <cell r="T79">
            <v>4</v>
          </cell>
        </row>
        <row r="80">
          <cell r="G80" t="str">
            <v>105462-P.S.R. EL SAUCE</v>
          </cell>
          <cell r="J80">
            <v>1</v>
          </cell>
          <cell r="M80">
            <v>1</v>
          </cell>
          <cell r="T80">
            <v>2</v>
          </cell>
        </row>
        <row r="81">
          <cell r="G81" t="str">
            <v>105463-P.S.R. QUILITAPIA</v>
          </cell>
          <cell r="O81">
            <v>1</v>
          </cell>
          <cell r="P81">
            <v>2</v>
          </cell>
          <cell r="T81">
            <v>3</v>
          </cell>
        </row>
        <row r="82">
          <cell r="G82" t="str">
            <v>105465-P.S.R. RAMADILLA</v>
          </cell>
          <cell r="N82">
            <v>1</v>
          </cell>
          <cell r="T82">
            <v>1</v>
          </cell>
        </row>
        <row r="83">
          <cell r="G83" t="str">
            <v>04304-MONTE PATRIA</v>
          </cell>
          <cell r="H83">
            <v>2</v>
          </cell>
          <cell r="I83">
            <v>2</v>
          </cell>
          <cell r="J83">
            <v>10</v>
          </cell>
          <cell r="K83">
            <v>7</v>
          </cell>
          <cell r="L83">
            <v>4</v>
          </cell>
          <cell r="M83">
            <v>4</v>
          </cell>
          <cell r="N83">
            <v>6</v>
          </cell>
          <cell r="O83">
            <v>7</v>
          </cell>
          <cell r="P83">
            <v>7</v>
          </cell>
          <cell r="Q83">
            <v>3</v>
          </cell>
          <cell r="R83">
            <v>4</v>
          </cell>
          <cell r="S83">
            <v>3</v>
          </cell>
          <cell r="T83">
            <v>59</v>
          </cell>
        </row>
        <row r="84">
          <cell r="G84" t="str">
            <v>105307-CES. RURAL MONTE PATRIA</v>
          </cell>
          <cell r="H84">
            <v>2</v>
          </cell>
          <cell r="I84">
            <v>2</v>
          </cell>
          <cell r="J84">
            <v>3</v>
          </cell>
          <cell r="K84">
            <v>4</v>
          </cell>
          <cell r="L84">
            <v>1</v>
          </cell>
          <cell r="M84">
            <v>3</v>
          </cell>
          <cell r="N84">
            <v>3</v>
          </cell>
          <cell r="O84">
            <v>2</v>
          </cell>
          <cell r="P84">
            <v>7</v>
          </cell>
          <cell r="Q84">
            <v>1</v>
          </cell>
          <cell r="R84">
            <v>3</v>
          </cell>
          <cell r="S84">
            <v>3</v>
          </cell>
          <cell r="T84">
            <v>34</v>
          </cell>
        </row>
        <row r="85">
          <cell r="G85" t="str">
            <v>105311-CES. RURAL CHAÑARAL ALTO</v>
          </cell>
          <cell r="L85">
            <v>2</v>
          </cell>
          <cell r="N85">
            <v>1</v>
          </cell>
          <cell r="T85">
            <v>3</v>
          </cell>
        </row>
        <row r="86">
          <cell r="G86" t="str">
            <v>105312-CES. RURAL CAREN</v>
          </cell>
          <cell r="H86">
            <v>0</v>
          </cell>
          <cell r="I86">
            <v>0</v>
          </cell>
          <cell r="J86">
            <v>4</v>
          </cell>
          <cell r="K86">
            <v>2</v>
          </cell>
          <cell r="L86">
            <v>0</v>
          </cell>
          <cell r="M86">
            <v>0</v>
          </cell>
          <cell r="O86">
            <v>1</v>
          </cell>
          <cell r="Q86">
            <v>2</v>
          </cell>
          <cell r="T86">
            <v>9</v>
          </cell>
        </row>
        <row r="87">
          <cell r="G87" t="str">
            <v>105318-CES. RURAL EL PALQUI</v>
          </cell>
          <cell r="J87">
            <v>3</v>
          </cell>
          <cell r="K87">
            <v>1</v>
          </cell>
          <cell r="L87">
            <v>1</v>
          </cell>
          <cell r="M87">
            <v>1</v>
          </cell>
          <cell r="N87">
            <v>2</v>
          </cell>
          <cell r="O87">
            <v>4</v>
          </cell>
          <cell r="R87">
            <v>1</v>
          </cell>
          <cell r="T87">
            <v>13</v>
          </cell>
        </row>
        <row r="88">
          <cell r="G88" t="str">
            <v>04304-PUNITAQUI</v>
          </cell>
          <cell r="H88">
            <v>1</v>
          </cell>
          <cell r="I88">
            <v>2</v>
          </cell>
          <cell r="J88">
            <v>4</v>
          </cell>
          <cell r="K88">
            <v>4</v>
          </cell>
          <cell r="L88">
            <v>3</v>
          </cell>
          <cell r="M88">
            <v>2</v>
          </cell>
          <cell r="N88">
            <v>2</v>
          </cell>
          <cell r="O88">
            <v>6</v>
          </cell>
          <cell r="P88">
            <v>0</v>
          </cell>
          <cell r="Q88">
            <v>6</v>
          </cell>
          <cell r="R88">
            <v>4</v>
          </cell>
          <cell r="S88">
            <v>3</v>
          </cell>
          <cell r="T88">
            <v>37</v>
          </cell>
        </row>
        <row r="89">
          <cell r="G89" t="str">
            <v>105308-CES. RURAL PUNITAQUI</v>
          </cell>
          <cell r="H89">
            <v>1</v>
          </cell>
          <cell r="I89">
            <v>2</v>
          </cell>
          <cell r="J89">
            <v>4</v>
          </cell>
          <cell r="K89">
            <v>4</v>
          </cell>
          <cell r="L89">
            <v>3</v>
          </cell>
          <cell r="M89">
            <v>2</v>
          </cell>
          <cell r="N89">
            <v>2</v>
          </cell>
          <cell r="O89">
            <v>6</v>
          </cell>
          <cell r="P89">
            <v>0</v>
          </cell>
          <cell r="Q89">
            <v>6</v>
          </cell>
          <cell r="R89">
            <v>4</v>
          </cell>
          <cell r="S89">
            <v>3</v>
          </cell>
          <cell r="T89">
            <v>37</v>
          </cell>
        </row>
        <row r="90">
          <cell r="G90" t="str">
            <v>04305-RIO HURTADO</v>
          </cell>
          <cell r="H90">
            <v>5</v>
          </cell>
          <cell r="I90">
            <v>7</v>
          </cell>
          <cell r="J90">
            <v>3</v>
          </cell>
          <cell r="O90">
            <v>3</v>
          </cell>
          <cell r="P90">
            <v>7</v>
          </cell>
          <cell r="Q90">
            <v>2</v>
          </cell>
          <cell r="S90">
            <v>1</v>
          </cell>
          <cell r="T90">
            <v>28</v>
          </cell>
        </row>
        <row r="91">
          <cell r="G91" t="str">
            <v>105310-CES. RURAL PICHASCA</v>
          </cell>
          <cell r="I91">
            <v>1</v>
          </cell>
          <cell r="J91">
            <v>1</v>
          </cell>
          <cell r="O91">
            <v>3</v>
          </cell>
          <cell r="P91">
            <v>7</v>
          </cell>
          <cell r="S91">
            <v>1</v>
          </cell>
          <cell r="T91">
            <v>13</v>
          </cell>
        </row>
        <row r="92">
          <cell r="G92" t="str">
            <v>105409-P.S.R. EL CHAÑAR</v>
          </cell>
          <cell r="Q92">
            <v>2</v>
          </cell>
          <cell r="T92">
            <v>2</v>
          </cell>
        </row>
        <row r="93">
          <cell r="G93" t="str">
            <v>105413-P.S.R. SAMO ALTO</v>
          </cell>
          <cell r="H93">
            <v>2</v>
          </cell>
          <cell r="I93">
            <v>3</v>
          </cell>
          <cell r="J93">
            <v>2</v>
          </cell>
          <cell r="T93">
            <v>7</v>
          </cell>
        </row>
        <row r="94">
          <cell r="G94" t="str">
            <v>105503-P.S.R. TABAQUEROS</v>
          </cell>
          <cell r="H94">
            <v>3</v>
          </cell>
          <cell r="I94">
            <v>3</v>
          </cell>
          <cell r="T94">
            <v>6</v>
          </cell>
        </row>
        <row r="95">
          <cell r="G95" t="str">
            <v>Total general</v>
          </cell>
          <cell r="H95">
            <v>412</v>
          </cell>
          <cell r="I95">
            <v>429</v>
          </cell>
          <cell r="J95">
            <v>426</v>
          </cell>
          <cell r="K95">
            <v>444</v>
          </cell>
          <cell r="L95">
            <v>391</v>
          </cell>
          <cell r="M95">
            <v>397</v>
          </cell>
          <cell r="N95">
            <v>437</v>
          </cell>
          <cell r="O95">
            <v>519</v>
          </cell>
          <cell r="P95">
            <v>483</v>
          </cell>
          <cell r="Q95">
            <v>322</v>
          </cell>
          <cell r="R95">
            <v>405</v>
          </cell>
          <cell r="S95">
            <v>423</v>
          </cell>
          <cell r="T95">
            <v>5088</v>
          </cell>
        </row>
      </sheetData>
      <sheetData sheetId="10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12</v>
          </cell>
          <cell r="I3" t="str">
            <v>Total general</v>
          </cell>
        </row>
        <row r="4">
          <cell r="G4" t="str">
            <v>04101-LA SERENA</v>
          </cell>
          <cell r="H4">
            <v>8708</v>
          </cell>
          <cell r="I4">
            <v>8708</v>
          </cell>
        </row>
        <row r="5">
          <cell r="G5" t="str">
            <v>105100-HOSPITAL LA SERENA</v>
          </cell>
          <cell r="H5">
            <v>360</v>
          </cell>
          <cell r="I5">
            <v>360</v>
          </cell>
        </row>
        <row r="6">
          <cell r="G6" t="str">
            <v>105300-CES. CARDENAL CARO</v>
          </cell>
          <cell r="H6">
            <v>1603</v>
          </cell>
          <cell r="I6">
            <v>1603</v>
          </cell>
        </row>
        <row r="7">
          <cell r="G7" t="str">
            <v>105301-CES. LAS COMPAÑIAS</v>
          </cell>
          <cell r="H7">
            <v>1240</v>
          </cell>
          <cell r="I7">
            <v>1240</v>
          </cell>
        </row>
        <row r="8">
          <cell r="G8" t="str">
            <v>105302-CES. PEDRO AGUIRRE C.</v>
          </cell>
          <cell r="H8">
            <v>1437</v>
          </cell>
          <cell r="I8">
            <v>1437</v>
          </cell>
        </row>
        <row r="9">
          <cell r="G9" t="str">
            <v>105313-CES. SCHAFFHAUSER</v>
          </cell>
          <cell r="H9">
            <v>1508</v>
          </cell>
          <cell r="I9">
            <v>1508</v>
          </cell>
        </row>
        <row r="10">
          <cell r="G10" t="str">
            <v>105319-CES. CARDENAL R.S.H.</v>
          </cell>
          <cell r="H10">
            <v>1116</v>
          </cell>
          <cell r="I10">
            <v>1116</v>
          </cell>
        </row>
        <row r="11">
          <cell r="G11" t="str">
            <v>105325-CESFAM JUAN PABLO II</v>
          </cell>
          <cell r="H11">
            <v>804</v>
          </cell>
          <cell r="I11">
            <v>804</v>
          </cell>
        </row>
        <row r="12">
          <cell r="G12" t="str">
            <v xml:space="preserve">105400-P.S.R. ALGARROBITO            </v>
          </cell>
          <cell r="H12">
            <v>201</v>
          </cell>
          <cell r="I12">
            <v>201</v>
          </cell>
        </row>
        <row r="13">
          <cell r="G13" t="str">
            <v>105401-P.S.R. LAS ROJAS</v>
          </cell>
          <cell r="H13">
            <v>25</v>
          </cell>
          <cell r="I13">
            <v>25</v>
          </cell>
        </row>
        <row r="14">
          <cell r="G14" t="str">
            <v>105402-P.S.R. EL ROMERO</v>
          </cell>
          <cell r="H14">
            <v>38</v>
          </cell>
          <cell r="I14">
            <v>38</v>
          </cell>
        </row>
        <row r="15">
          <cell r="G15" t="str">
            <v>105499-P.S.R. LAMBERT</v>
          </cell>
          <cell r="H15">
            <v>34</v>
          </cell>
          <cell r="I15">
            <v>34</v>
          </cell>
        </row>
        <row r="16">
          <cell r="G16" t="str">
            <v>105700-CECOF VILLA EL INDIO</v>
          </cell>
          <cell r="H16">
            <v>126</v>
          </cell>
          <cell r="I16">
            <v>126</v>
          </cell>
        </row>
        <row r="17">
          <cell r="G17" t="str">
            <v>105701-CECOF VILLA ALEMANIA</v>
          </cell>
          <cell r="H17">
            <v>67</v>
          </cell>
          <cell r="I17">
            <v>67</v>
          </cell>
        </row>
        <row r="18">
          <cell r="G18" t="str">
            <v>105702-CECOF VILLA LAMBERT</v>
          </cell>
          <cell r="H18">
            <v>149</v>
          </cell>
          <cell r="I18">
            <v>149</v>
          </cell>
        </row>
        <row r="19">
          <cell r="G19" t="str">
            <v>04102-COQUIMBO</v>
          </cell>
          <cell r="H19">
            <v>10041</v>
          </cell>
          <cell r="I19">
            <v>10041</v>
          </cell>
        </row>
        <row r="20">
          <cell r="G20" t="str">
            <v>105100-HOSPITAL COQUIMBO</v>
          </cell>
          <cell r="H20">
            <v>265</v>
          </cell>
          <cell r="I20">
            <v>265</v>
          </cell>
        </row>
        <row r="21">
          <cell r="G21" t="str">
            <v>105303-CES. SAN JUAN</v>
          </cell>
          <cell r="H21">
            <v>1815</v>
          </cell>
          <cell r="I21">
            <v>1815</v>
          </cell>
        </row>
        <row r="22">
          <cell r="G22" t="str">
            <v>105304-CES. SANTA CECILIA</v>
          </cell>
          <cell r="H22">
            <v>1260</v>
          </cell>
          <cell r="I22">
            <v>1260</v>
          </cell>
        </row>
        <row r="23">
          <cell r="G23" t="str">
            <v>105305-CES. TIERRAS BLANCAS</v>
          </cell>
          <cell r="H23">
            <v>3299</v>
          </cell>
          <cell r="I23">
            <v>3299</v>
          </cell>
        </row>
        <row r="24">
          <cell r="G24" t="str">
            <v>105321-CES. RURAL  TONGOY</v>
          </cell>
          <cell r="H24">
            <v>315</v>
          </cell>
          <cell r="I24">
            <v>315</v>
          </cell>
        </row>
        <row r="25">
          <cell r="G25" t="str">
            <v>105323-CES. DR. SERGIO AGUILAR</v>
          </cell>
          <cell r="H25">
            <v>2366</v>
          </cell>
          <cell r="I25">
            <v>2366</v>
          </cell>
        </row>
        <row r="26">
          <cell r="G26" t="str">
            <v xml:space="preserve">105404-P.S.R. EL TANGUE                         </v>
          </cell>
          <cell r="H26">
            <v>107</v>
          </cell>
          <cell r="I26">
            <v>107</v>
          </cell>
        </row>
        <row r="27">
          <cell r="G27" t="str">
            <v>105405-P.S.R. GUANAQUEROS</v>
          </cell>
          <cell r="H27">
            <v>103</v>
          </cell>
          <cell r="I27">
            <v>103</v>
          </cell>
        </row>
        <row r="28">
          <cell r="G28" t="str">
            <v>105406-P.S.R. PAN DE AZUCAR</v>
          </cell>
          <cell r="H28">
            <v>354</v>
          </cell>
          <cell r="I28">
            <v>354</v>
          </cell>
        </row>
        <row r="29">
          <cell r="G29" t="str">
            <v>105407-P.S.R. TAMBILLOS</v>
          </cell>
          <cell r="H29">
            <v>46</v>
          </cell>
          <cell r="I29">
            <v>46</v>
          </cell>
        </row>
        <row r="30">
          <cell r="G30" t="str">
            <v>105705-CECOF EL ALBA</v>
          </cell>
          <cell r="H30">
            <v>111</v>
          </cell>
          <cell r="I30">
            <v>111</v>
          </cell>
        </row>
        <row r="31">
          <cell r="G31" t="str">
            <v>04103-ANDACOLLO</v>
          </cell>
          <cell r="H31">
            <v>454</v>
          </cell>
          <cell r="I31">
            <v>454</v>
          </cell>
        </row>
        <row r="32">
          <cell r="G32" t="str">
            <v>105106-HOSPITAL ANDACOLLO</v>
          </cell>
          <cell r="H32">
            <v>454</v>
          </cell>
          <cell r="I32">
            <v>454</v>
          </cell>
        </row>
        <row r="33">
          <cell r="G33" t="str">
            <v>04104-LA HIGUERA</v>
          </cell>
          <cell r="H33">
            <v>192</v>
          </cell>
          <cell r="I33">
            <v>192</v>
          </cell>
        </row>
        <row r="34">
          <cell r="G34" t="str">
            <v>105314-CES. LA HIGUERA</v>
          </cell>
          <cell r="H34">
            <v>54</v>
          </cell>
          <cell r="I34">
            <v>54</v>
          </cell>
        </row>
        <row r="35">
          <cell r="G35" t="str">
            <v xml:space="preserve">105500-P.S.R. CALETA HORNOS        </v>
          </cell>
          <cell r="H35">
            <v>64</v>
          </cell>
          <cell r="I35">
            <v>64</v>
          </cell>
        </row>
        <row r="36">
          <cell r="G36" t="str">
            <v>105505-P.S.R. LOS CHOROS</v>
          </cell>
          <cell r="H36">
            <v>27</v>
          </cell>
          <cell r="I36">
            <v>27</v>
          </cell>
        </row>
        <row r="37">
          <cell r="G37" t="str">
            <v>105506-P.S.R. EL TRAPICHE</v>
          </cell>
          <cell r="H37">
            <v>47</v>
          </cell>
          <cell r="I37">
            <v>47</v>
          </cell>
        </row>
        <row r="38">
          <cell r="G38" t="str">
            <v>04105-PAIHUANO</v>
          </cell>
          <cell r="H38">
            <v>231</v>
          </cell>
          <cell r="I38">
            <v>231</v>
          </cell>
        </row>
        <row r="39">
          <cell r="G39" t="str">
            <v>105306-CES. PAIHUANO</v>
          </cell>
          <cell r="H39">
            <v>124</v>
          </cell>
          <cell r="I39">
            <v>124</v>
          </cell>
        </row>
        <row r="40">
          <cell r="G40" t="str">
            <v>105475-P.S.R. HORCON</v>
          </cell>
          <cell r="H40">
            <v>41</v>
          </cell>
          <cell r="I40">
            <v>41</v>
          </cell>
        </row>
        <row r="41">
          <cell r="G41" t="str">
            <v>105476-P.S.R. MONTE GRANDE</v>
          </cell>
          <cell r="H41">
            <v>12</v>
          </cell>
          <cell r="I41">
            <v>12</v>
          </cell>
        </row>
        <row r="42">
          <cell r="G42" t="str">
            <v>105477-P.S.R. PISCO ELQUI</v>
          </cell>
          <cell r="H42">
            <v>54</v>
          </cell>
          <cell r="I42">
            <v>54</v>
          </cell>
        </row>
        <row r="43">
          <cell r="G43" t="str">
            <v>04106-VICUÑA</v>
          </cell>
          <cell r="H43">
            <v>1398</v>
          </cell>
          <cell r="I43">
            <v>1398</v>
          </cell>
        </row>
        <row r="44">
          <cell r="G44" t="str">
            <v>105107-HOSPITAL VICUÑA</v>
          </cell>
          <cell r="H44">
            <v>718</v>
          </cell>
          <cell r="I44">
            <v>718</v>
          </cell>
        </row>
        <row r="45">
          <cell r="G45" t="str">
            <v>105467-P.S.R. DIAGUITAS</v>
          </cell>
          <cell r="H45">
            <v>79</v>
          </cell>
          <cell r="I45">
            <v>79</v>
          </cell>
        </row>
        <row r="46">
          <cell r="G46" t="str">
            <v>105468-P.S.R. EL MOLLE</v>
          </cell>
          <cell r="H46">
            <v>45</v>
          </cell>
          <cell r="I46">
            <v>45</v>
          </cell>
        </row>
        <row r="47">
          <cell r="G47" t="str">
            <v>105469-P.S.R. EL TAMBO</v>
          </cell>
          <cell r="H47">
            <v>81</v>
          </cell>
          <cell r="I47">
            <v>81</v>
          </cell>
        </row>
        <row r="48">
          <cell r="G48" t="str">
            <v>105470-P.S.R. HUANTA</v>
          </cell>
          <cell r="H48">
            <v>5</v>
          </cell>
          <cell r="I48">
            <v>5</v>
          </cell>
        </row>
        <row r="49">
          <cell r="G49" t="str">
            <v>105471-P.S.R. PERALILLO</v>
          </cell>
          <cell r="H49">
            <v>125</v>
          </cell>
          <cell r="I49">
            <v>125</v>
          </cell>
        </row>
        <row r="50">
          <cell r="G50" t="str">
            <v>105472-P.S.R. RIVADAVIA</v>
          </cell>
          <cell r="H50">
            <v>59</v>
          </cell>
          <cell r="I50">
            <v>59</v>
          </cell>
        </row>
        <row r="51">
          <cell r="G51" t="str">
            <v>105473-P.S.R. TALCUNA</v>
          </cell>
          <cell r="H51">
            <v>53</v>
          </cell>
          <cell r="I51">
            <v>53</v>
          </cell>
        </row>
        <row r="52">
          <cell r="G52" t="str">
            <v>105474-P.S.R. CHAPILCA</v>
          </cell>
          <cell r="H52">
            <v>23</v>
          </cell>
          <cell r="I52">
            <v>23</v>
          </cell>
        </row>
        <row r="53">
          <cell r="G53" t="str">
            <v>105502-P.S.R. CALINGASTA</v>
          </cell>
          <cell r="H53">
            <v>185</v>
          </cell>
          <cell r="I53">
            <v>185</v>
          </cell>
        </row>
        <row r="54">
          <cell r="G54" t="str">
            <v>105509-P.S.R. GUALLIGUAICA</v>
          </cell>
          <cell r="H54">
            <v>25</v>
          </cell>
          <cell r="I54">
            <v>25</v>
          </cell>
        </row>
        <row r="55">
          <cell r="G55" t="str">
            <v>04201-ILLAPEL</v>
          </cell>
          <cell r="H55">
            <v>1336</v>
          </cell>
          <cell r="I55">
            <v>1336</v>
          </cell>
        </row>
        <row r="56">
          <cell r="G56" t="str">
            <v>105103-HOSPITAL ILLAPEL</v>
          </cell>
          <cell r="H56">
            <v>820</v>
          </cell>
          <cell r="I56">
            <v>820</v>
          </cell>
        </row>
        <row r="57">
          <cell r="G57" t="str">
            <v>105326-CESFAM SAN RAFAEL</v>
          </cell>
          <cell r="H57">
            <v>200</v>
          </cell>
          <cell r="I57">
            <v>200</v>
          </cell>
        </row>
        <row r="58">
          <cell r="G58" t="str">
            <v xml:space="preserve">105443-P.S.R. CARCAMO                   </v>
          </cell>
          <cell r="H58">
            <v>41</v>
          </cell>
          <cell r="I58">
            <v>41</v>
          </cell>
        </row>
        <row r="59">
          <cell r="G59" t="str">
            <v>105444-P.S.R. HUINTIL</v>
          </cell>
          <cell r="H59">
            <v>26</v>
          </cell>
          <cell r="I59">
            <v>26</v>
          </cell>
        </row>
        <row r="60">
          <cell r="G60" t="str">
            <v>105445-P.S.R. LIMAHUIDA</v>
          </cell>
          <cell r="H60">
            <v>25</v>
          </cell>
          <cell r="I60">
            <v>25</v>
          </cell>
        </row>
        <row r="61">
          <cell r="G61" t="str">
            <v>105446-P.S.R. MATANCILLA</v>
          </cell>
          <cell r="H61">
            <v>4</v>
          </cell>
          <cell r="I61">
            <v>4</v>
          </cell>
        </row>
        <row r="62">
          <cell r="G62" t="str">
            <v>105447-P.S.R. PERALILLO</v>
          </cell>
          <cell r="H62">
            <v>26</v>
          </cell>
          <cell r="I62">
            <v>26</v>
          </cell>
        </row>
        <row r="63">
          <cell r="G63" t="str">
            <v>105448-P.S.R. SANTA VIRGINIA</v>
          </cell>
          <cell r="H63">
            <v>16</v>
          </cell>
          <cell r="I63">
            <v>16</v>
          </cell>
        </row>
        <row r="64">
          <cell r="G64" t="str">
            <v>105449-P.S.R. TUNGA NORTE</v>
          </cell>
          <cell r="H64">
            <v>10</v>
          </cell>
          <cell r="I64">
            <v>10</v>
          </cell>
        </row>
        <row r="65">
          <cell r="G65" t="str">
            <v>105485-P.S.R. PLAN DE HORNOS</v>
          </cell>
          <cell r="H65">
            <v>34</v>
          </cell>
          <cell r="I65">
            <v>34</v>
          </cell>
        </row>
        <row r="66">
          <cell r="G66" t="str">
            <v>105486-P.S.R. TUNGA SUR</v>
          </cell>
          <cell r="H66">
            <v>16</v>
          </cell>
          <cell r="I66">
            <v>16</v>
          </cell>
        </row>
        <row r="67">
          <cell r="G67" t="str">
            <v>105487-P.S.R. CAÑAS UNO</v>
          </cell>
          <cell r="H67">
            <v>83</v>
          </cell>
          <cell r="I67">
            <v>83</v>
          </cell>
        </row>
        <row r="68">
          <cell r="G68" t="str">
            <v>105496-P.S.R. PINTACURA SUR</v>
          </cell>
          <cell r="H68">
            <v>15</v>
          </cell>
          <cell r="I68">
            <v>15</v>
          </cell>
        </row>
        <row r="69">
          <cell r="G69" t="str">
            <v>105504-P.S.R. SOCAVON</v>
          </cell>
          <cell r="H69">
            <v>20</v>
          </cell>
          <cell r="I69">
            <v>20</v>
          </cell>
        </row>
        <row r="70">
          <cell r="G70" t="str">
            <v>04202-CANELA</v>
          </cell>
          <cell r="H70">
            <v>434</v>
          </cell>
          <cell r="I70">
            <v>434</v>
          </cell>
        </row>
        <row r="71">
          <cell r="G71" t="str">
            <v>105309-CES. RURAL CANELA</v>
          </cell>
          <cell r="H71">
            <v>205</v>
          </cell>
          <cell r="I71">
            <v>205</v>
          </cell>
        </row>
        <row r="72">
          <cell r="G72" t="str">
            <v xml:space="preserve">105450-P.S.R. MINCHA NORTE            </v>
          </cell>
          <cell r="H72">
            <v>89</v>
          </cell>
          <cell r="I72">
            <v>89</v>
          </cell>
        </row>
        <row r="73">
          <cell r="G73" t="str">
            <v>105451-P.S.R. AGUA FRIA</v>
          </cell>
          <cell r="H73">
            <v>13</v>
          </cell>
          <cell r="I73">
            <v>13</v>
          </cell>
        </row>
        <row r="74">
          <cell r="G74" t="str">
            <v>105482-P.S.R. CANELA ALTA</v>
          </cell>
          <cell r="H74">
            <v>60</v>
          </cell>
          <cell r="I74">
            <v>60</v>
          </cell>
        </row>
        <row r="75">
          <cell r="G75" t="str">
            <v>105483-P.S.R. LOS RULOS</v>
          </cell>
          <cell r="H75">
            <v>12</v>
          </cell>
          <cell r="I75">
            <v>12</v>
          </cell>
        </row>
        <row r="76">
          <cell r="G76" t="str">
            <v>105484-P.S.R. HUENTELAUQUEN</v>
          </cell>
          <cell r="H76">
            <v>31</v>
          </cell>
          <cell r="I76">
            <v>31</v>
          </cell>
        </row>
        <row r="77">
          <cell r="G77" t="str">
            <v>105488-P.S.R. ESPIRITU SANTO</v>
          </cell>
          <cell r="H77">
            <v>5</v>
          </cell>
          <cell r="I77">
            <v>5</v>
          </cell>
        </row>
        <row r="78">
          <cell r="G78" t="str">
            <v>105493-P.S.R. MINCHA SUR</v>
          </cell>
          <cell r="H78">
            <v>11</v>
          </cell>
          <cell r="I78">
            <v>11</v>
          </cell>
        </row>
        <row r="79">
          <cell r="G79" t="str">
            <v>105497-P.S.R. JABONERIA</v>
          </cell>
          <cell r="H79">
            <v>7</v>
          </cell>
          <cell r="I79">
            <v>7</v>
          </cell>
        </row>
        <row r="80">
          <cell r="G80" t="str">
            <v>105498-P.S.R. QUEBRADA DE LINARES</v>
          </cell>
          <cell r="H80">
            <v>1</v>
          </cell>
          <cell r="I80">
            <v>1</v>
          </cell>
        </row>
        <row r="81">
          <cell r="G81" t="str">
            <v>04203-LOS VILOS</v>
          </cell>
          <cell r="H81">
            <v>951</v>
          </cell>
          <cell r="I81">
            <v>951</v>
          </cell>
        </row>
        <row r="82">
          <cell r="G82" t="str">
            <v>105108-HOSPITAL LOS VILOS</v>
          </cell>
          <cell r="H82">
            <v>694</v>
          </cell>
          <cell r="I82">
            <v>694</v>
          </cell>
        </row>
        <row r="83">
          <cell r="G83" t="str">
            <v xml:space="preserve">105478-P.S.R. CAIMANES                   </v>
          </cell>
          <cell r="H83">
            <v>125</v>
          </cell>
          <cell r="I83">
            <v>125</v>
          </cell>
        </row>
        <row r="84">
          <cell r="G84" t="str">
            <v>105479-P.S.R. GUANGUALI</v>
          </cell>
          <cell r="H84">
            <v>26</v>
          </cell>
          <cell r="I84">
            <v>26</v>
          </cell>
        </row>
        <row r="85">
          <cell r="G85" t="str">
            <v>105480-P.S.R. QUILIMARI</v>
          </cell>
          <cell r="H85">
            <v>81</v>
          </cell>
          <cell r="I85">
            <v>81</v>
          </cell>
        </row>
        <row r="86">
          <cell r="G86" t="str">
            <v>105481-P.S.R. TILAMA</v>
          </cell>
          <cell r="H86">
            <v>8</v>
          </cell>
          <cell r="I86">
            <v>8</v>
          </cell>
        </row>
        <row r="87">
          <cell r="G87" t="str">
            <v>105511-P.S.R. LOS CONDORES</v>
          </cell>
          <cell r="H87">
            <v>17</v>
          </cell>
          <cell r="I87">
            <v>17</v>
          </cell>
        </row>
        <row r="88">
          <cell r="G88" t="str">
            <v>04204-SALAMANCA</v>
          </cell>
          <cell r="H88">
            <v>1297</v>
          </cell>
          <cell r="I88">
            <v>1297</v>
          </cell>
        </row>
        <row r="89">
          <cell r="G89" t="str">
            <v>105104-HOSPITAL SALAMANCA</v>
          </cell>
          <cell r="H89">
            <v>641</v>
          </cell>
          <cell r="I89">
            <v>641</v>
          </cell>
        </row>
        <row r="90">
          <cell r="G90" t="str">
            <v xml:space="preserve">105452-P.S.R. CUNCUMEN                 </v>
          </cell>
          <cell r="H90">
            <v>290</v>
          </cell>
          <cell r="I90">
            <v>290</v>
          </cell>
        </row>
        <row r="91">
          <cell r="G91" t="str">
            <v>105453-P.S.R. TRANQUILLA</v>
          </cell>
          <cell r="H91">
            <v>38</v>
          </cell>
          <cell r="I91">
            <v>38</v>
          </cell>
        </row>
        <row r="92">
          <cell r="G92" t="str">
            <v>105454-P.S.R. CUNLAGUA</v>
          </cell>
          <cell r="H92">
            <v>16</v>
          </cell>
          <cell r="I92">
            <v>16</v>
          </cell>
        </row>
        <row r="93">
          <cell r="G93" t="str">
            <v>105455-P.S.R. CHILLEPIN</v>
          </cell>
          <cell r="H93">
            <v>63</v>
          </cell>
          <cell r="I93">
            <v>63</v>
          </cell>
        </row>
        <row r="94">
          <cell r="G94" t="str">
            <v>105456-P.S.R. LLIMPO</v>
          </cell>
          <cell r="H94">
            <v>48</v>
          </cell>
          <cell r="I94">
            <v>48</v>
          </cell>
        </row>
        <row r="95">
          <cell r="G95" t="str">
            <v>105457-P.S.R. SAN AGUSTIN</v>
          </cell>
          <cell r="H95">
            <v>36</v>
          </cell>
          <cell r="I95">
            <v>36</v>
          </cell>
        </row>
        <row r="96">
          <cell r="G96" t="str">
            <v>105458-P.S.R. TAHUINCO</v>
          </cell>
          <cell r="H96">
            <v>42</v>
          </cell>
          <cell r="I96">
            <v>42</v>
          </cell>
        </row>
        <row r="97">
          <cell r="G97" t="str">
            <v>105491-P.S.R. QUELEN BAJO</v>
          </cell>
          <cell r="H97">
            <v>43</v>
          </cell>
          <cell r="I97">
            <v>43</v>
          </cell>
        </row>
        <row r="98">
          <cell r="G98" t="str">
            <v>105492-P.S.R. CAMISA</v>
          </cell>
          <cell r="H98">
            <v>20</v>
          </cell>
          <cell r="I98">
            <v>20</v>
          </cell>
        </row>
        <row r="99">
          <cell r="G99" t="str">
            <v>105501-P.S.R. ARBOLEDA GRANDE</v>
          </cell>
          <cell r="H99">
            <v>60</v>
          </cell>
          <cell r="I99">
            <v>60</v>
          </cell>
        </row>
        <row r="100">
          <cell r="G100" t="str">
            <v>04301-OVALLE</v>
          </cell>
          <cell r="H100">
            <v>5056</v>
          </cell>
          <cell r="I100">
            <v>5056</v>
          </cell>
        </row>
        <row r="101">
          <cell r="G101" t="str">
            <v>105315-CES. RURAL C. DE TAMAYA</v>
          </cell>
          <cell r="H101">
            <v>273</v>
          </cell>
          <cell r="I101">
            <v>273</v>
          </cell>
        </row>
        <row r="102">
          <cell r="G102" t="str">
            <v>105317-CES. JORGE JORDAN D.</v>
          </cell>
          <cell r="H102">
            <v>1328</v>
          </cell>
          <cell r="I102">
            <v>1328</v>
          </cell>
        </row>
        <row r="103">
          <cell r="G103" t="str">
            <v>105322-CES. MARCOS MACUADA</v>
          </cell>
          <cell r="H103">
            <v>1855</v>
          </cell>
          <cell r="I103">
            <v>1855</v>
          </cell>
        </row>
        <row r="104">
          <cell r="G104" t="str">
            <v>105324-CES. SOTAQUI</v>
          </cell>
          <cell r="H104">
            <v>336</v>
          </cell>
          <cell r="I104">
            <v>336</v>
          </cell>
        </row>
        <row r="105">
          <cell r="G105" t="str">
            <v>105415-P.S.R. BARRAZA</v>
          </cell>
          <cell r="H105">
            <v>80</v>
          </cell>
          <cell r="I105">
            <v>80</v>
          </cell>
        </row>
        <row r="106">
          <cell r="G106" t="str">
            <v xml:space="preserve">105416-P.S.R. CAMARICO                  </v>
          </cell>
          <cell r="H106">
            <v>96</v>
          </cell>
          <cell r="I106">
            <v>96</v>
          </cell>
        </row>
        <row r="107">
          <cell r="G107" t="str">
            <v>105417-P.S.R. ALCONES BAJOS</v>
          </cell>
          <cell r="H107">
            <v>29</v>
          </cell>
          <cell r="I107">
            <v>29</v>
          </cell>
        </row>
        <row r="108">
          <cell r="G108" t="str">
            <v>105419-P.S.R. LAS SOSSAS</v>
          </cell>
          <cell r="H108">
            <v>42</v>
          </cell>
          <cell r="I108">
            <v>42</v>
          </cell>
        </row>
        <row r="109">
          <cell r="G109" t="str">
            <v>105420-P.S.R. LIMARI</v>
          </cell>
          <cell r="H109">
            <v>108</v>
          </cell>
          <cell r="I109">
            <v>108</v>
          </cell>
        </row>
        <row r="110">
          <cell r="G110" t="str">
            <v>105422-P.S.R. HORNILLOS</v>
          </cell>
          <cell r="H110">
            <v>21</v>
          </cell>
          <cell r="I110">
            <v>21</v>
          </cell>
        </row>
        <row r="111">
          <cell r="G111" t="str">
            <v>105437-P.S.R. CHALINGA</v>
          </cell>
          <cell r="H111">
            <v>33</v>
          </cell>
          <cell r="I111">
            <v>33</v>
          </cell>
        </row>
        <row r="112">
          <cell r="G112" t="str">
            <v>105439-P.S.R. CERRO BLANCO</v>
          </cell>
          <cell r="H112">
            <v>15</v>
          </cell>
          <cell r="I112">
            <v>15</v>
          </cell>
        </row>
        <row r="113">
          <cell r="G113" t="str">
            <v>105507-P.S.R. HUAMALATA</v>
          </cell>
          <cell r="H113">
            <v>93</v>
          </cell>
          <cell r="I113">
            <v>93</v>
          </cell>
        </row>
        <row r="114">
          <cell r="G114" t="str">
            <v>105510-P.S.R. RECOLETA</v>
          </cell>
          <cell r="H114">
            <v>80</v>
          </cell>
          <cell r="I114">
            <v>80</v>
          </cell>
        </row>
        <row r="115">
          <cell r="G115" t="str">
            <v>105722-CECOF SAN JOSE DE LA DEHESA</v>
          </cell>
          <cell r="H115">
            <v>293</v>
          </cell>
          <cell r="I115">
            <v>293</v>
          </cell>
        </row>
        <row r="116">
          <cell r="G116" t="str">
            <v>105723-CECOF LIMARI</v>
          </cell>
          <cell r="H116">
            <v>304</v>
          </cell>
          <cell r="I116">
            <v>304</v>
          </cell>
        </row>
        <row r="117">
          <cell r="G117" t="str">
            <v>200258-CECOF LOS COPIHUES</v>
          </cell>
          <cell r="H117">
            <v>70</v>
          </cell>
          <cell r="I117">
            <v>70</v>
          </cell>
        </row>
        <row r="118">
          <cell r="G118" t="str">
            <v>04302-COMBARBALÁ</v>
          </cell>
          <cell r="H118">
            <v>684</v>
          </cell>
          <cell r="I118">
            <v>684</v>
          </cell>
        </row>
        <row r="119">
          <cell r="G119" t="str">
            <v>105105-HOSPITAL COMBARBALA</v>
          </cell>
          <cell r="H119">
            <v>356</v>
          </cell>
          <cell r="I119">
            <v>356</v>
          </cell>
        </row>
        <row r="120">
          <cell r="G120" t="str">
            <v>105433-P.S.R. SAN LORENZO</v>
          </cell>
          <cell r="H120">
            <v>4</v>
          </cell>
          <cell r="I120">
            <v>4</v>
          </cell>
        </row>
        <row r="121">
          <cell r="G121" t="str">
            <v>105434-P.S.R. SAN MARCOS</v>
          </cell>
          <cell r="H121">
            <v>39</v>
          </cell>
          <cell r="I121">
            <v>39</v>
          </cell>
        </row>
        <row r="122">
          <cell r="G122" t="str">
            <v>105441-P.S.R. MANQUEHUA</v>
          </cell>
          <cell r="H122">
            <v>35</v>
          </cell>
          <cell r="I122">
            <v>35</v>
          </cell>
        </row>
        <row r="123">
          <cell r="G123" t="str">
            <v xml:space="preserve">105459-P.S.R. BARRANCAS                </v>
          </cell>
          <cell r="H123">
            <v>37</v>
          </cell>
          <cell r="I123">
            <v>37</v>
          </cell>
        </row>
        <row r="124">
          <cell r="G124" t="str">
            <v>105460-P.S.R. COGOTI 18</v>
          </cell>
          <cell r="H124">
            <v>50</v>
          </cell>
          <cell r="I124">
            <v>50</v>
          </cell>
        </row>
        <row r="125">
          <cell r="G125" t="str">
            <v>105461-P.S.R. EL HUACHO</v>
          </cell>
          <cell r="H125">
            <v>13</v>
          </cell>
          <cell r="I125">
            <v>13</v>
          </cell>
        </row>
        <row r="126">
          <cell r="G126" t="str">
            <v>105462-P.S.R. EL SAUCE</v>
          </cell>
          <cell r="H126">
            <v>32</v>
          </cell>
          <cell r="I126">
            <v>32</v>
          </cell>
        </row>
        <row r="127">
          <cell r="G127" t="str">
            <v>105463-P.S.R. QUILITAPIA</v>
          </cell>
          <cell r="H127">
            <v>58</v>
          </cell>
          <cell r="I127">
            <v>58</v>
          </cell>
        </row>
        <row r="128">
          <cell r="G128" t="str">
            <v>105464-P.S.R. LA LIGUA</v>
          </cell>
          <cell r="H128">
            <v>27</v>
          </cell>
          <cell r="I128">
            <v>27</v>
          </cell>
        </row>
        <row r="129">
          <cell r="G129" t="str">
            <v>105465-P.S.R. RAMADILLA</v>
          </cell>
          <cell r="H129">
            <v>14</v>
          </cell>
          <cell r="I129">
            <v>14</v>
          </cell>
        </row>
        <row r="130">
          <cell r="G130" t="str">
            <v>105466-P.S.R. VALLE HERMOSO</v>
          </cell>
          <cell r="H130">
            <v>15</v>
          </cell>
          <cell r="I130">
            <v>15</v>
          </cell>
        </row>
        <row r="131">
          <cell r="G131" t="str">
            <v>105490-P.S.R. EL DURAZNO</v>
          </cell>
          <cell r="H131">
            <v>4</v>
          </cell>
          <cell r="I131">
            <v>4</v>
          </cell>
        </row>
        <row r="132">
          <cell r="G132" t="str">
            <v>04304-MONTE PATRIA</v>
          </cell>
          <cell r="H132">
            <v>1518</v>
          </cell>
          <cell r="I132">
            <v>1518</v>
          </cell>
        </row>
        <row r="133">
          <cell r="G133" t="str">
            <v>105307-CES. RURAL MONTE PATRIA</v>
          </cell>
          <cell r="H133">
            <v>448</v>
          </cell>
          <cell r="I133">
            <v>448</v>
          </cell>
        </row>
        <row r="134">
          <cell r="G134" t="str">
            <v>105311-CES. RURAL CHAÑARAL ALTO</v>
          </cell>
          <cell r="H134">
            <v>179</v>
          </cell>
          <cell r="I134">
            <v>179</v>
          </cell>
        </row>
        <row r="135">
          <cell r="G135" t="str">
            <v>105312-CES. RURAL CAREN</v>
          </cell>
          <cell r="H135">
            <v>128</v>
          </cell>
          <cell r="I135">
            <v>128</v>
          </cell>
        </row>
        <row r="136">
          <cell r="G136" t="str">
            <v>105318-CES. RURAL EL PALQUI</v>
          </cell>
          <cell r="H136">
            <v>438</v>
          </cell>
          <cell r="I136">
            <v>438</v>
          </cell>
        </row>
        <row r="137">
          <cell r="G137" t="str">
            <v>105425-P.S.R. CHILECITO</v>
          </cell>
          <cell r="H137">
            <v>30</v>
          </cell>
          <cell r="I137">
            <v>30</v>
          </cell>
        </row>
        <row r="138">
          <cell r="G138" t="str">
            <v>105427-P.S.R. HACIENDA VALDIVIA</v>
          </cell>
          <cell r="H138">
            <v>29</v>
          </cell>
          <cell r="I138">
            <v>29</v>
          </cell>
        </row>
        <row r="139">
          <cell r="G139" t="str">
            <v>105428-P.S.R. HUATULAME</v>
          </cell>
          <cell r="H139">
            <v>60</v>
          </cell>
          <cell r="I139">
            <v>60</v>
          </cell>
        </row>
        <row r="140">
          <cell r="G140" t="str">
            <v>105430-P.S.R. MIALQUI</v>
          </cell>
          <cell r="H140">
            <v>22</v>
          </cell>
          <cell r="I140">
            <v>22</v>
          </cell>
        </row>
        <row r="141">
          <cell r="G141" t="str">
            <v>105431-P.S.R. PEDREGAL</v>
          </cell>
          <cell r="H141">
            <v>38</v>
          </cell>
          <cell r="I141">
            <v>38</v>
          </cell>
        </row>
        <row r="142">
          <cell r="G142" t="str">
            <v>105432-P.S.R. RAPEL</v>
          </cell>
          <cell r="H142">
            <v>48</v>
          </cell>
          <cell r="I142">
            <v>48</v>
          </cell>
        </row>
        <row r="143">
          <cell r="G143" t="str">
            <v>105435-P.S.R. TULAHUEN</v>
          </cell>
          <cell r="H143">
            <v>70</v>
          </cell>
          <cell r="I143">
            <v>70</v>
          </cell>
        </row>
        <row r="144">
          <cell r="G144" t="str">
            <v>105436-P.S.R. EL MAITEN</v>
          </cell>
          <cell r="H144">
            <v>20</v>
          </cell>
          <cell r="I144">
            <v>20</v>
          </cell>
        </row>
        <row r="145">
          <cell r="G145" t="str">
            <v>105489-P.S.R. RAMADAS DE TULAHUEN</v>
          </cell>
          <cell r="H145">
            <v>8</v>
          </cell>
          <cell r="I145">
            <v>8</v>
          </cell>
        </row>
        <row r="146">
          <cell r="G146" t="str">
            <v>04304-PUNITAQUI</v>
          </cell>
          <cell r="H146">
            <v>646</v>
          </cell>
          <cell r="I146">
            <v>646</v>
          </cell>
        </row>
        <row r="147">
          <cell r="G147" t="str">
            <v>105308-CES. RURAL PUNITAQUI</v>
          </cell>
          <cell r="H147">
            <v>574</v>
          </cell>
          <cell r="I147">
            <v>574</v>
          </cell>
        </row>
        <row r="148">
          <cell r="G148" t="str">
            <v>105440-P.S.R. DIVISADERO</v>
          </cell>
          <cell r="H148">
            <v>64</v>
          </cell>
          <cell r="I148">
            <v>64</v>
          </cell>
        </row>
        <row r="149">
          <cell r="G149" t="str">
            <v xml:space="preserve">105508-P.S.R. EL PARRAL DE QUILES  </v>
          </cell>
          <cell r="H149">
            <v>8</v>
          </cell>
          <cell r="I149">
            <v>8</v>
          </cell>
        </row>
        <row r="150">
          <cell r="G150" t="str">
            <v>04305-RIO HURTADO</v>
          </cell>
          <cell r="H150">
            <v>265</v>
          </cell>
          <cell r="I150">
            <v>265</v>
          </cell>
        </row>
        <row r="151">
          <cell r="G151" t="str">
            <v>105310-CES. RURAL PICHASCA</v>
          </cell>
          <cell r="H151">
            <v>119</v>
          </cell>
          <cell r="I151">
            <v>119</v>
          </cell>
        </row>
        <row r="152">
          <cell r="G152" t="str">
            <v>105409-P.S.R. EL CHAÑAR</v>
          </cell>
          <cell r="H152">
            <v>17</v>
          </cell>
          <cell r="I152">
            <v>17</v>
          </cell>
        </row>
        <row r="153">
          <cell r="G153" t="str">
            <v>105410-P.S.R. HURTADO</v>
          </cell>
          <cell r="H153">
            <v>22</v>
          </cell>
          <cell r="I153">
            <v>22</v>
          </cell>
        </row>
        <row r="154">
          <cell r="G154" t="str">
            <v>105411-P.S.R. LAS BREAS</v>
          </cell>
          <cell r="H154">
            <v>10</v>
          </cell>
          <cell r="I154">
            <v>10</v>
          </cell>
        </row>
        <row r="155">
          <cell r="G155" t="str">
            <v>105413-P.S.R. SAMO ALTO</v>
          </cell>
          <cell r="H155">
            <v>50</v>
          </cell>
          <cell r="I155">
            <v>50</v>
          </cell>
        </row>
        <row r="156">
          <cell r="G156" t="str">
            <v>105414-P.S.R. SERON</v>
          </cell>
          <cell r="H156">
            <v>29</v>
          </cell>
          <cell r="I156">
            <v>29</v>
          </cell>
        </row>
        <row r="157">
          <cell r="G157" t="str">
            <v>105503-P.S.R. TABAQUEROS</v>
          </cell>
          <cell r="H157">
            <v>18</v>
          </cell>
          <cell r="I157">
            <v>18</v>
          </cell>
        </row>
        <row r="158">
          <cell r="G158" t="str">
            <v>Total general</v>
          </cell>
          <cell r="H158">
            <v>33211</v>
          </cell>
          <cell r="I158">
            <v>33211</v>
          </cell>
        </row>
      </sheetData>
      <sheetData sheetId="11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12</v>
          </cell>
          <cell r="I3" t="str">
            <v>Total general</v>
          </cell>
        </row>
        <row r="4">
          <cell r="G4" t="str">
            <v>04101-LA SERENA</v>
          </cell>
          <cell r="H4">
            <v>18690</v>
          </cell>
          <cell r="I4">
            <v>18690</v>
          </cell>
        </row>
        <row r="5">
          <cell r="G5" t="str">
            <v>105300-CES. CARDENAL CARO</v>
          </cell>
          <cell r="H5">
            <v>3914</v>
          </cell>
          <cell r="I5">
            <v>3914</v>
          </cell>
        </row>
        <row r="6">
          <cell r="G6" t="str">
            <v>105301-CES. LAS COMPAÑIAS</v>
          </cell>
          <cell r="H6">
            <v>2813</v>
          </cell>
          <cell r="I6">
            <v>2813</v>
          </cell>
        </row>
        <row r="7">
          <cell r="G7" t="str">
            <v>105302-CES. PEDRO AGUIRRE C.</v>
          </cell>
          <cell r="H7">
            <v>2982</v>
          </cell>
          <cell r="I7">
            <v>2982</v>
          </cell>
        </row>
        <row r="8">
          <cell r="G8" t="str">
            <v>105313-CES. SCHAFFHAUSER</v>
          </cell>
          <cell r="H8">
            <v>3366</v>
          </cell>
          <cell r="I8">
            <v>3366</v>
          </cell>
        </row>
        <row r="9">
          <cell r="G9" t="str">
            <v>105319-CES. CARDENAL R.S.H.</v>
          </cell>
          <cell r="H9">
            <v>2393</v>
          </cell>
          <cell r="I9">
            <v>2393</v>
          </cell>
        </row>
        <row r="10">
          <cell r="G10" t="str">
            <v>105325-CESFAM JUAN PABLO II</v>
          </cell>
          <cell r="H10">
            <v>1539</v>
          </cell>
          <cell r="I10">
            <v>1539</v>
          </cell>
        </row>
        <row r="11">
          <cell r="G11" t="str">
            <v xml:space="preserve">105400-P.S.R. ALGARROBITO            </v>
          </cell>
          <cell r="H11">
            <v>642</v>
          </cell>
          <cell r="I11">
            <v>642</v>
          </cell>
        </row>
        <row r="12">
          <cell r="G12" t="str">
            <v>105401-P.S.R. LAS ROJAS</v>
          </cell>
          <cell r="H12">
            <v>94</v>
          </cell>
          <cell r="I12">
            <v>94</v>
          </cell>
        </row>
        <row r="13">
          <cell r="G13" t="str">
            <v>105402-P.S.R. EL ROMERO</v>
          </cell>
          <cell r="H13">
            <v>89</v>
          </cell>
          <cell r="I13">
            <v>89</v>
          </cell>
        </row>
        <row r="14">
          <cell r="G14" t="str">
            <v>105499-P.S.R. LAMBERT</v>
          </cell>
          <cell r="H14">
            <v>73</v>
          </cell>
          <cell r="I14">
            <v>73</v>
          </cell>
        </row>
        <row r="15">
          <cell r="G15" t="str">
            <v>105700-CECOF VILLA EL INDIO</v>
          </cell>
          <cell r="H15">
            <v>377</v>
          </cell>
          <cell r="I15">
            <v>377</v>
          </cell>
        </row>
        <row r="16">
          <cell r="G16" t="str">
            <v>105701-CECOF VILLA ALEMANIA</v>
          </cell>
          <cell r="H16">
            <v>122</v>
          </cell>
          <cell r="I16">
            <v>122</v>
          </cell>
        </row>
        <row r="17">
          <cell r="G17" t="str">
            <v>105702-CECOF VILLA LAMBERT</v>
          </cell>
          <cell r="H17">
            <v>286</v>
          </cell>
          <cell r="I17">
            <v>286</v>
          </cell>
        </row>
        <row r="18">
          <cell r="G18" t="str">
            <v>04102-COQUIMBO</v>
          </cell>
          <cell r="H18">
            <v>19095</v>
          </cell>
          <cell r="I18">
            <v>19095</v>
          </cell>
        </row>
        <row r="19">
          <cell r="G19" t="str">
            <v>105100-HOSPITAL COQUIMBO</v>
          </cell>
          <cell r="H19">
            <v>89</v>
          </cell>
          <cell r="I19">
            <v>89</v>
          </cell>
        </row>
        <row r="20">
          <cell r="G20" t="str">
            <v>105303-CES. SAN JUAN</v>
          </cell>
          <cell r="H20">
            <v>3478</v>
          </cell>
          <cell r="I20">
            <v>3478</v>
          </cell>
        </row>
        <row r="21">
          <cell r="G21" t="str">
            <v>105304-CES. SANTA CECILIA</v>
          </cell>
          <cell r="H21">
            <v>2418</v>
          </cell>
          <cell r="I21">
            <v>2418</v>
          </cell>
        </row>
        <row r="22">
          <cell r="G22" t="str">
            <v>105305-CES. TIERRAS BLANCAS</v>
          </cell>
          <cell r="H22">
            <v>6364</v>
          </cell>
          <cell r="I22">
            <v>6364</v>
          </cell>
        </row>
        <row r="23">
          <cell r="G23" t="str">
            <v>105321-CES. RURAL  TONGOY</v>
          </cell>
          <cell r="H23">
            <v>653</v>
          </cell>
          <cell r="I23">
            <v>653</v>
          </cell>
        </row>
        <row r="24">
          <cell r="G24" t="str">
            <v>105323-CES. DR. SERGIO AGUILAR</v>
          </cell>
          <cell r="H24">
            <v>4582</v>
          </cell>
          <cell r="I24">
            <v>4582</v>
          </cell>
        </row>
        <row r="25">
          <cell r="G25" t="str">
            <v xml:space="preserve">105404-P.S.R. EL TANGUE                         </v>
          </cell>
          <cell r="H25">
            <v>257</v>
          </cell>
          <cell r="I25">
            <v>257</v>
          </cell>
        </row>
        <row r="26">
          <cell r="G26" t="str">
            <v>105405-P.S.R. GUANAQUEROS</v>
          </cell>
          <cell r="H26">
            <v>257</v>
          </cell>
          <cell r="I26">
            <v>257</v>
          </cell>
        </row>
        <row r="27">
          <cell r="G27" t="str">
            <v>105406-P.S.R. PAN DE AZUCAR</v>
          </cell>
          <cell r="H27">
            <v>696</v>
          </cell>
          <cell r="I27">
            <v>696</v>
          </cell>
        </row>
        <row r="28">
          <cell r="G28" t="str">
            <v>105407-P.S.R. TAMBILLOS</v>
          </cell>
          <cell r="H28">
            <v>89</v>
          </cell>
          <cell r="I28">
            <v>89</v>
          </cell>
        </row>
        <row r="29">
          <cell r="G29" t="str">
            <v>105705-CECOF EL ALBA</v>
          </cell>
          <cell r="H29">
            <v>212</v>
          </cell>
          <cell r="I29">
            <v>212</v>
          </cell>
        </row>
        <row r="30">
          <cell r="G30" t="str">
            <v>04103-ANDACOLLO</v>
          </cell>
          <cell r="H30">
            <v>1136</v>
          </cell>
          <cell r="I30">
            <v>1136</v>
          </cell>
        </row>
        <row r="31">
          <cell r="G31" t="str">
            <v>105106-HOSPITAL ANDACOLLO</v>
          </cell>
          <cell r="H31">
            <v>1136</v>
          </cell>
          <cell r="I31">
            <v>1136</v>
          </cell>
        </row>
        <row r="32">
          <cell r="G32" t="str">
            <v>04104-LA HIGUERA</v>
          </cell>
          <cell r="H32">
            <v>418</v>
          </cell>
          <cell r="I32">
            <v>418</v>
          </cell>
        </row>
        <row r="33">
          <cell r="G33" t="str">
            <v>105314-CES. LA HIGUERA</v>
          </cell>
          <cell r="H33">
            <v>149</v>
          </cell>
          <cell r="I33">
            <v>149</v>
          </cell>
        </row>
        <row r="34">
          <cell r="G34" t="str">
            <v xml:space="preserve">105500-P.S.R. CALETA HORNOS        </v>
          </cell>
          <cell r="H34">
            <v>106</v>
          </cell>
          <cell r="I34">
            <v>106</v>
          </cell>
        </row>
        <row r="35">
          <cell r="G35" t="str">
            <v>105505-P.S.R. LOS CHOROS</v>
          </cell>
          <cell r="H35">
            <v>77</v>
          </cell>
          <cell r="I35">
            <v>77</v>
          </cell>
        </row>
        <row r="36">
          <cell r="G36" t="str">
            <v>105506-P.S.R. EL TRAPICHE</v>
          </cell>
          <cell r="H36">
            <v>86</v>
          </cell>
          <cell r="I36">
            <v>86</v>
          </cell>
        </row>
        <row r="37">
          <cell r="G37" t="str">
            <v>04105-PAIHUANO</v>
          </cell>
          <cell r="H37">
            <v>648</v>
          </cell>
          <cell r="I37">
            <v>648</v>
          </cell>
        </row>
        <row r="38">
          <cell r="G38" t="str">
            <v>105306-CES. PAIHUANO</v>
          </cell>
          <cell r="H38">
            <v>331</v>
          </cell>
          <cell r="I38">
            <v>331</v>
          </cell>
        </row>
        <row r="39">
          <cell r="G39" t="str">
            <v>105475-P.S.R. HORCON</v>
          </cell>
          <cell r="H39">
            <v>102</v>
          </cell>
          <cell r="I39">
            <v>102</v>
          </cell>
        </row>
        <row r="40">
          <cell r="G40" t="str">
            <v>105476-P.S.R. MONTE GRANDE</v>
          </cell>
          <cell r="H40">
            <v>66</v>
          </cell>
          <cell r="I40">
            <v>66</v>
          </cell>
        </row>
        <row r="41">
          <cell r="G41" t="str">
            <v>105477-P.S.R. PISCO ELQUI</v>
          </cell>
          <cell r="H41">
            <v>149</v>
          </cell>
          <cell r="I41">
            <v>149</v>
          </cell>
        </row>
        <row r="42">
          <cell r="G42" t="str">
            <v>04106-VICUÑA</v>
          </cell>
          <cell r="H42">
            <v>2773</v>
          </cell>
          <cell r="I42">
            <v>2773</v>
          </cell>
        </row>
        <row r="43">
          <cell r="G43" t="str">
            <v>105107-HOSPITAL VICUÑA</v>
          </cell>
          <cell r="H43">
            <v>1370</v>
          </cell>
          <cell r="I43">
            <v>1370</v>
          </cell>
        </row>
        <row r="44">
          <cell r="G44" t="str">
            <v>105467-P.S.R. DIAGUITAS</v>
          </cell>
          <cell r="H44">
            <v>157</v>
          </cell>
          <cell r="I44">
            <v>157</v>
          </cell>
        </row>
        <row r="45">
          <cell r="G45" t="str">
            <v>105468-P.S.R. EL MOLLE</v>
          </cell>
          <cell r="H45">
            <v>97</v>
          </cell>
          <cell r="I45">
            <v>97</v>
          </cell>
        </row>
        <row r="46">
          <cell r="G46" t="str">
            <v>105469-P.S.R. EL TAMBO</v>
          </cell>
          <cell r="H46">
            <v>188</v>
          </cell>
          <cell r="I46">
            <v>188</v>
          </cell>
        </row>
        <row r="47">
          <cell r="G47" t="str">
            <v>105470-P.S.R. HUANTA</v>
          </cell>
          <cell r="H47">
            <v>24</v>
          </cell>
          <cell r="I47">
            <v>24</v>
          </cell>
        </row>
        <row r="48">
          <cell r="G48" t="str">
            <v>105471-P.S.R. PERALILLO</v>
          </cell>
          <cell r="H48">
            <v>243</v>
          </cell>
          <cell r="I48">
            <v>243</v>
          </cell>
        </row>
        <row r="49">
          <cell r="G49" t="str">
            <v>105472-P.S.R. RIVADAVIA</v>
          </cell>
          <cell r="H49">
            <v>143</v>
          </cell>
          <cell r="I49">
            <v>143</v>
          </cell>
        </row>
        <row r="50">
          <cell r="G50" t="str">
            <v>105473-P.S.R. TALCUNA</v>
          </cell>
          <cell r="H50">
            <v>102</v>
          </cell>
          <cell r="I50">
            <v>102</v>
          </cell>
        </row>
        <row r="51">
          <cell r="G51" t="str">
            <v>105474-P.S.R. CHAPILCA</v>
          </cell>
          <cell r="H51">
            <v>53</v>
          </cell>
          <cell r="I51">
            <v>53</v>
          </cell>
        </row>
        <row r="52">
          <cell r="G52" t="str">
            <v>105502-P.S.R. CALINGASTA</v>
          </cell>
          <cell r="H52">
            <v>334</v>
          </cell>
          <cell r="I52">
            <v>334</v>
          </cell>
        </row>
        <row r="53">
          <cell r="G53" t="str">
            <v>105509-P.S.R. GUALLIGUAICA</v>
          </cell>
          <cell r="H53">
            <v>62</v>
          </cell>
          <cell r="I53">
            <v>62</v>
          </cell>
        </row>
        <row r="54">
          <cell r="G54" t="str">
            <v>04201-ILLAPEL</v>
          </cell>
          <cell r="H54">
            <v>3162</v>
          </cell>
          <cell r="I54">
            <v>3162</v>
          </cell>
        </row>
        <row r="55">
          <cell r="G55" t="str">
            <v>105103-HOSPITAL ILLAPEL</v>
          </cell>
          <cell r="H55">
            <v>1557</v>
          </cell>
          <cell r="I55">
            <v>1557</v>
          </cell>
        </row>
        <row r="56">
          <cell r="G56" t="str">
            <v>105326-CESFAM SAN RAFAEL</v>
          </cell>
          <cell r="H56">
            <v>570</v>
          </cell>
          <cell r="I56">
            <v>570</v>
          </cell>
        </row>
        <row r="57">
          <cell r="G57" t="str">
            <v xml:space="preserve">105443-P.S.R. CARCAMO                   </v>
          </cell>
          <cell r="H57">
            <v>152</v>
          </cell>
          <cell r="I57">
            <v>152</v>
          </cell>
        </row>
        <row r="58">
          <cell r="G58" t="str">
            <v>105444-P.S.R. HUINTIL</v>
          </cell>
          <cell r="H58">
            <v>72</v>
          </cell>
          <cell r="I58">
            <v>72</v>
          </cell>
        </row>
        <row r="59">
          <cell r="G59" t="str">
            <v>105445-P.S.R. LIMAHUIDA</v>
          </cell>
          <cell r="H59">
            <v>88</v>
          </cell>
          <cell r="I59">
            <v>88</v>
          </cell>
        </row>
        <row r="60">
          <cell r="G60" t="str">
            <v>105446-P.S.R. MATANCILLA</v>
          </cell>
          <cell r="H60">
            <v>19</v>
          </cell>
          <cell r="I60">
            <v>19</v>
          </cell>
        </row>
        <row r="61">
          <cell r="G61" t="str">
            <v>105447-P.S.R. PERALILLO</v>
          </cell>
          <cell r="H61">
            <v>74</v>
          </cell>
          <cell r="I61">
            <v>74</v>
          </cell>
        </row>
        <row r="62">
          <cell r="G62" t="str">
            <v>105448-P.S.R. SANTA VIRGINIA</v>
          </cell>
          <cell r="H62">
            <v>88</v>
          </cell>
          <cell r="I62">
            <v>88</v>
          </cell>
        </row>
        <row r="63">
          <cell r="G63" t="str">
            <v>105449-P.S.R. TUNGA NORTE</v>
          </cell>
          <cell r="H63">
            <v>39</v>
          </cell>
          <cell r="I63">
            <v>39</v>
          </cell>
        </row>
        <row r="64">
          <cell r="G64" t="str">
            <v>105485-P.S.R. PLAN DE HORNOS</v>
          </cell>
          <cell r="H64">
            <v>139</v>
          </cell>
          <cell r="I64">
            <v>139</v>
          </cell>
        </row>
        <row r="65">
          <cell r="G65" t="str">
            <v>105486-P.S.R. TUNGA SUR</v>
          </cell>
          <cell r="H65">
            <v>50</v>
          </cell>
          <cell r="I65">
            <v>50</v>
          </cell>
        </row>
        <row r="66">
          <cell r="G66" t="str">
            <v>105487-P.S.R. CAÑAS UNO</v>
          </cell>
          <cell r="H66">
            <v>200</v>
          </cell>
          <cell r="I66">
            <v>200</v>
          </cell>
        </row>
        <row r="67">
          <cell r="G67" t="str">
            <v>105496-P.S.R. PINTACURA SUR</v>
          </cell>
          <cell r="H67">
            <v>63</v>
          </cell>
          <cell r="I67">
            <v>63</v>
          </cell>
        </row>
        <row r="68">
          <cell r="G68" t="str">
            <v>105504-P.S.R. SOCAVON</v>
          </cell>
          <cell r="H68">
            <v>51</v>
          </cell>
          <cell r="I68">
            <v>51</v>
          </cell>
        </row>
        <row r="69">
          <cell r="G69" t="str">
            <v>04202-CANELA</v>
          </cell>
          <cell r="H69">
            <v>1374</v>
          </cell>
          <cell r="I69">
            <v>1374</v>
          </cell>
        </row>
        <row r="70">
          <cell r="G70" t="str">
            <v>105309-CES. RURAL CANELA</v>
          </cell>
          <cell r="H70">
            <v>528</v>
          </cell>
          <cell r="I70">
            <v>528</v>
          </cell>
        </row>
        <row r="71">
          <cell r="G71" t="str">
            <v xml:space="preserve">105450-P.S.R. MINCHA NORTE            </v>
          </cell>
          <cell r="H71">
            <v>333</v>
          </cell>
          <cell r="I71">
            <v>333</v>
          </cell>
        </row>
        <row r="72">
          <cell r="G72" t="str">
            <v>105451-P.S.R. AGUA FRIA</v>
          </cell>
          <cell r="H72">
            <v>79</v>
          </cell>
          <cell r="I72">
            <v>79</v>
          </cell>
        </row>
        <row r="73">
          <cell r="G73" t="str">
            <v>105482-P.S.R. CANELA ALTA</v>
          </cell>
          <cell r="H73">
            <v>174</v>
          </cell>
          <cell r="I73">
            <v>174</v>
          </cell>
        </row>
        <row r="74">
          <cell r="G74" t="str">
            <v>105483-P.S.R. LOS RULOS</v>
          </cell>
          <cell r="H74">
            <v>60</v>
          </cell>
          <cell r="I74">
            <v>60</v>
          </cell>
        </row>
        <row r="75">
          <cell r="G75" t="str">
            <v>105484-P.S.R. HUENTELAUQUEN</v>
          </cell>
          <cell r="H75">
            <v>106</v>
          </cell>
          <cell r="I75">
            <v>106</v>
          </cell>
        </row>
        <row r="76">
          <cell r="G76" t="str">
            <v>105488-P.S.R. ESPIRITU SANTO</v>
          </cell>
          <cell r="H76">
            <v>19</v>
          </cell>
          <cell r="I76">
            <v>19</v>
          </cell>
        </row>
        <row r="77">
          <cell r="G77" t="str">
            <v>105493-P.S.R. MINCHA SUR</v>
          </cell>
          <cell r="H77">
            <v>42</v>
          </cell>
          <cell r="I77">
            <v>42</v>
          </cell>
        </row>
        <row r="78">
          <cell r="G78" t="str">
            <v>105497-P.S.R. JABONERIA</v>
          </cell>
          <cell r="H78">
            <v>19</v>
          </cell>
          <cell r="I78">
            <v>19</v>
          </cell>
        </row>
        <row r="79">
          <cell r="G79" t="str">
            <v>105498-P.S.R. QUEBRADA DE LINARES</v>
          </cell>
          <cell r="H79">
            <v>14</v>
          </cell>
          <cell r="I79">
            <v>14</v>
          </cell>
        </row>
        <row r="80">
          <cell r="G80" t="str">
            <v>04203-LOS VILOS</v>
          </cell>
          <cell r="H80">
            <v>2318</v>
          </cell>
          <cell r="I80">
            <v>2318</v>
          </cell>
        </row>
        <row r="81">
          <cell r="G81" t="str">
            <v>105108-HOSPITAL LOS VILOS</v>
          </cell>
          <cell r="H81">
            <v>1424</v>
          </cell>
          <cell r="I81">
            <v>1424</v>
          </cell>
        </row>
        <row r="82">
          <cell r="G82" t="str">
            <v xml:space="preserve">105478-P.S.R. CAIMANES                   </v>
          </cell>
          <cell r="H82">
            <v>423</v>
          </cell>
          <cell r="I82">
            <v>423</v>
          </cell>
        </row>
        <row r="83">
          <cell r="G83" t="str">
            <v>105479-P.S.R. GUANGUALI</v>
          </cell>
          <cell r="H83">
            <v>123</v>
          </cell>
          <cell r="I83">
            <v>123</v>
          </cell>
        </row>
        <row r="84">
          <cell r="G84" t="str">
            <v>105480-P.S.R. QUILIMARI</v>
          </cell>
          <cell r="H84">
            <v>234</v>
          </cell>
          <cell r="I84">
            <v>234</v>
          </cell>
        </row>
        <row r="85">
          <cell r="G85" t="str">
            <v>105481-P.S.R. TILAMA</v>
          </cell>
          <cell r="H85">
            <v>47</v>
          </cell>
          <cell r="I85">
            <v>47</v>
          </cell>
        </row>
        <row r="86">
          <cell r="G86" t="str">
            <v>105511-P.S.R. LOS CONDORES</v>
          </cell>
          <cell r="H86">
            <v>67</v>
          </cell>
          <cell r="I86">
            <v>67</v>
          </cell>
        </row>
        <row r="87">
          <cell r="G87" t="str">
            <v>04204-SALAMANCA</v>
          </cell>
          <cell r="H87">
            <v>3217</v>
          </cell>
          <cell r="I87">
            <v>3217</v>
          </cell>
        </row>
        <row r="88">
          <cell r="G88" t="str">
            <v>105104-HOSPITAL SALAMANCA</v>
          </cell>
          <cell r="H88">
            <v>1371</v>
          </cell>
          <cell r="I88">
            <v>1371</v>
          </cell>
        </row>
        <row r="89">
          <cell r="G89" t="str">
            <v xml:space="preserve">105452-P.S.R. CUNCUMEN                 </v>
          </cell>
          <cell r="H89">
            <v>849</v>
          </cell>
          <cell r="I89">
            <v>849</v>
          </cell>
        </row>
        <row r="90">
          <cell r="G90" t="str">
            <v>105453-P.S.R. TRANQUILLA</v>
          </cell>
          <cell r="H90">
            <v>124</v>
          </cell>
          <cell r="I90">
            <v>124</v>
          </cell>
        </row>
        <row r="91">
          <cell r="G91" t="str">
            <v>105454-P.S.R. CUNLAGUA</v>
          </cell>
          <cell r="H91">
            <v>63</v>
          </cell>
          <cell r="I91">
            <v>63</v>
          </cell>
        </row>
        <row r="92">
          <cell r="G92" t="str">
            <v>105455-P.S.R. CHILLEPIN</v>
          </cell>
          <cell r="H92">
            <v>143</v>
          </cell>
          <cell r="I92">
            <v>143</v>
          </cell>
        </row>
        <row r="93">
          <cell r="G93" t="str">
            <v>105456-P.S.R. LLIMPO</v>
          </cell>
          <cell r="H93">
            <v>104</v>
          </cell>
          <cell r="I93">
            <v>104</v>
          </cell>
        </row>
        <row r="94">
          <cell r="G94" t="str">
            <v>105457-P.S.R. SAN AGUSTIN</v>
          </cell>
          <cell r="H94">
            <v>102</v>
          </cell>
          <cell r="I94">
            <v>102</v>
          </cell>
        </row>
        <row r="95">
          <cell r="G95" t="str">
            <v>105458-P.S.R. TAHUINCO</v>
          </cell>
          <cell r="H95">
            <v>98</v>
          </cell>
          <cell r="I95">
            <v>98</v>
          </cell>
        </row>
        <row r="96">
          <cell r="G96" t="str">
            <v>105491-P.S.R. QUELEN BAJO</v>
          </cell>
          <cell r="H96">
            <v>105</v>
          </cell>
          <cell r="I96">
            <v>105</v>
          </cell>
        </row>
        <row r="97">
          <cell r="G97" t="str">
            <v>105492-P.S.R. CAMISA</v>
          </cell>
          <cell r="H97">
            <v>99</v>
          </cell>
          <cell r="I97">
            <v>99</v>
          </cell>
        </row>
        <row r="98">
          <cell r="G98" t="str">
            <v>105501-P.S.R. ARBOLEDA GRANDE</v>
          </cell>
          <cell r="H98">
            <v>159</v>
          </cell>
          <cell r="I98">
            <v>159</v>
          </cell>
        </row>
        <row r="99">
          <cell r="G99" t="str">
            <v>04301-OVALLE</v>
          </cell>
          <cell r="H99">
            <v>11880</v>
          </cell>
          <cell r="I99">
            <v>11880</v>
          </cell>
        </row>
        <row r="100">
          <cell r="G100" t="str">
            <v>105315-CES. RURAL C. DE TAMAYA</v>
          </cell>
          <cell r="H100">
            <v>693</v>
          </cell>
          <cell r="I100">
            <v>693</v>
          </cell>
        </row>
        <row r="101">
          <cell r="G101" t="str">
            <v>105317-CES. JORGE JORDAN D.</v>
          </cell>
          <cell r="H101">
            <v>2639</v>
          </cell>
          <cell r="I101">
            <v>2639</v>
          </cell>
        </row>
        <row r="102">
          <cell r="G102" t="str">
            <v>105322-CES. MARCOS MACUADA</v>
          </cell>
          <cell r="H102">
            <v>4303</v>
          </cell>
          <cell r="I102">
            <v>4303</v>
          </cell>
        </row>
        <row r="103">
          <cell r="G103" t="str">
            <v>105324-CES. SOTAQUI</v>
          </cell>
          <cell r="H103">
            <v>785</v>
          </cell>
          <cell r="I103">
            <v>785</v>
          </cell>
        </row>
        <row r="104">
          <cell r="G104" t="str">
            <v>105415-P.S.R. BARRAZA</v>
          </cell>
          <cell r="H104">
            <v>236</v>
          </cell>
          <cell r="I104">
            <v>236</v>
          </cell>
        </row>
        <row r="105">
          <cell r="G105" t="str">
            <v xml:space="preserve">105416-P.S.R. CAMARICO                  </v>
          </cell>
          <cell r="H105">
            <v>275</v>
          </cell>
          <cell r="I105">
            <v>275</v>
          </cell>
        </row>
        <row r="106">
          <cell r="G106" t="str">
            <v>105417-P.S.R. ALCONES BAJOS</v>
          </cell>
          <cell r="H106">
            <v>162</v>
          </cell>
          <cell r="I106">
            <v>162</v>
          </cell>
        </row>
        <row r="107">
          <cell r="G107" t="str">
            <v>105419-P.S.R. LAS SOSSAS</v>
          </cell>
          <cell r="H107">
            <v>95</v>
          </cell>
          <cell r="I107">
            <v>95</v>
          </cell>
        </row>
        <row r="108">
          <cell r="G108" t="str">
            <v>105420-P.S.R. LIMARI</v>
          </cell>
          <cell r="H108">
            <v>373</v>
          </cell>
          <cell r="I108">
            <v>373</v>
          </cell>
        </row>
        <row r="109">
          <cell r="G109" t="str">
            <v>105422-P.S.R. HORNILLOS</v>
          </cell>
          <cell r="H109">
            <v>83</v>
          </cell>
          <cell r="I109">
            <v>83</v>
          </cell>
        </row>
        <row r="110">
          <cell r="G110" t="str">
            <v>105437-P.S.R. CHALINGA</v>
          </cell>
          <cell r="H110">
            <v>155</v>
          </cell>
          <cell r="I110">
            <v>155</v>
          </cell>
        </row>
        <row r="111">
          <cell r="G111" t="str">
            <v>105439-P.S.R. CERRO BLANCO</v>
          </cell>
          <cell r="H111">
            <v>78</v>
          </cell>
          <cell r="I111">
            <v>78</v>
          </cell>
        </row>
        <row r="112">
          <cell r="G112" t="str">
            <v>105507-P.S.R. HUAMALATA</v>
          </cell>
          <cell r="H112">
            <v>287</v>
          </cell>
          <cell r="I112">
            <v>287</v>
          </cell>
        </row>
        <row r="113">
          <cell r="G113" t="str">
            <v>105510-P.S.R. RECOLETA</v>
          </cell>
          <cell r="H113">
            <v>261</v>
          </cell>
          <cell r="I113">
            <v>261</v>
          </cell>
        </row>
        <row r="114">
          <cell r="G114" t="str">
            <v>105722-CECOF SAN JOSE DE LA DEHESA</v>
          </cell>
          <cell r="H114">
            <v>635</v>
          </cell>
          <cell r="I114">
            <v>635</v>
          </cell>
        </row>
        <row r="115">
          <cell r="G115" t="str">
            <v>105723-CECOF LIMARI</v>
          </cell>
          <cell r="H115">
            <v>614</v>
          </cell>
          <cell r="I115">
            <v>614</v>
          </cell>
        </row>
        <row r="116">
          <cell r="G116" t="str">
            <v>200258-CECOF LOS COPIHUES</v>
          </cell>
          <cell r="H116">
            <v>206</v>
          </cell>
          <cell r="I116">
            <v>206</v>
          </cell>
        </row>
        <row r="117">
          <cell r="G117" t="str">
            <v>04302-COMBARBALÁ</v>
          </cell>
          <cell r="H117">
            <v>2064</v>
          </cell>
          <cell r="I117">
            <v>2064</v>
          </cell>
        </row>
        <row r="118">
          <cell r="G118" t="str">
            <v>105105-HOSPITAL COMBARBALA</v>
          </cell>
          <cell r="H118">
            <v>933</v>
          </cell>
          <cell r="I118">
            <v>933</v>
          </cell>
        </row>
        <row r="119">
          <cell r="G119" t="str">
            <v>105433-P.S.R. SAN LORENZO</v>
          </cell>
          <cell r="H119">
            <v>21</v>
          </cell>
          <cell r="I119">
            <v>21</v>
          </cell>
        </row>
        <row r="120">
          <cell r="G120" t="str">
            <v>105434-P.S.R. SAN MARCOS</v>
          </cell>
          <cell r="H120">
            <v>126</v>
          </cell>
          <cell r="I120">
            <v>126</v>
          </cell>
        </row>
        <row r="121">
          <cell r="G121" t="str">
            <v>105441-P.S.R. MANQUEHUA</v>
          </cell>
          <cell r="H121">
            <v>112</v>
          </cell>
          <cell r="I121">
            <v>112</v>
          </cell>
        </row>
        <row r="122">
          <cell r="G122" t="str">
            <v xml:space="preserve">105459-P.S.R. BARRANCAS                </v>
          </cell>
          <cell r="H122">
            <v>125</v>
          </cell>
          <cell r="I122">
            <v>125</v>
          </cell>
        </row>
        <row r="123">
          <cell r="G123" t="str">
            <v>105460-P.S.R. COGOTI 18</v>
          </cell>
          <cell r="H123">
            <v>193</v>
          </cell>
          <cell r="I123">
            <v>193</v>
          </cell>
        </row>
        <row r="124">
          <cell r="G124" t="str">
            <v>105461-P.S.R. EL HUACHO</v>
          </cell>
          <cell r="H124">
            <v>46</v>
          </cell>
          <cell r="I124">
            <v>46</v>
          </cell>
        </row>
        <row r="125">
          <cell r="G125" t="str">
            <v>105462-P.S.R. EL SAUCE</v>
          </cell>
          <cell r="H125">
            <v>97</v>
          </cell>
          <cell r="I125">
            <v>97</v>
          </cell>
        </row>
        <row r="126">
          <cell r="G126" t="str">
            <v>105463-P.S.R. QUILITAPIA</v>
          </cell>
          <cell r="H126">
            <v>147</v>
          </cell>
          <cell r="I126">
            <v>147</v>
          </cell>
        </row>
        <row r="127">
          <cell r="G127" t="str">
            <v>105464-P.S.R. LA LIGUA</v>
          </cell>
          <cell r="H127">
            <v>102</v>
          </cell>
          <cell r="I127">
            <v>102</v>
          </cell>
        </row>
        <row r="128">
          <cell r="G128" t="str">
            <v>105465-P.S.R. RAMADILLA</v>
          </cell>
          <cell r="H128">
            <v>47</v>
          </cell>
          <cell r="I128">
            <v>47</v>
          </cell>
        </row>
        <row r="129">
          <cell r="G129" t="str">
            <v>105466-P.S.R. VALLE HERMOSO</v>
          </cell>
          <cell r="H129">
            <v>68</v>
          </cell>
          <cell r="I129">
            <v>68</v>
          </cell>
        </row>
        <row r="130">
          <cell r="G130" t="str">
            <v>105490-P.S.R. EL DURAZNO</v>
          </cell>
          <cell r="H130">
            <v>47</v>
          </cell>
          <cell r="I130">
            <v>47</v>
          </cell>
        </row>
        <row r="131">
          <cell r="G131" t="str">
            <v>04304-MONTE PATRIA</v>
          </cell>
          <cell r="H131">
            <v>3551</v>
          </cell>
          <cell r="I131">
            <v>3551</v>
          </cell>
        </row>
        <row r="132">
          <cell r="G132" t="str">
            <v>105307-CES. RURAL MONTE PATRIA</v>
          </cell>
          <cell r="H132">
            <v>921</v>
          </cell>
          <cell r="I132">
            <v>921</v>
          </cell>
        </row>
        <row r="133">
          <cell r="G133" t="str">
            <v>105311-CES. RURAL CHAÑARAL ALTO</v>
          </cell>
          <cell r="H133">
            <v>433</v>
          </cell>
          <cell r="I133">
            <v>433</v>
          </cell>
        </row>
        <row r="134">
          <cell r="G134" t="str">
            <v>105312-CES. RURAL CAREN</v>
          </cell>
          <cell r="H134">
            <v>407</v>
          </cell>
          <cell r="I134">
            <v>407</v>
          </cell>
        </row>
        <row r="135">
          <cell r="G135" t="str">
            <v>105318-CES. RURAL EL PALQUI</v>
          </cell>
          <cell r="H135">
            <v>955</v>
          </cell>
          <cell r="I135">
            <v>955</v>
          </cell>
        </row>
        <row r="136">
          <cell r="G136" t="str">
            <v>105425-P.S.R. CHILECITO</v>
          </cell>
          <cell r="H136">
            <v>88</v>
          </cell>
          <cell r="I136">
            <v>88</v>
          </cell>
        </row>
        <row r="137">
          <cell r="G137" t="str">
            <v>105427-P.S.R. HACIENDA VALDIVIA</v>
          </cell>
          <cell r="H137">
            <v>88</v>
          </cell>
          <cell r="I137">
            <v>88</v>
          </cell>
        </row>
        <row r="138">
          <cell r="G138" t="str">
            <v>105428-P.S.R. HUATULAME</v>
          </cell>
          <cell r="H138">
            <v>107</v>
          </cell>
          <cell r="I138">
            <v>107</v>
          </cell>
        </row>
        <row r="139">
          <cell r="G139" t="str">
            <v>105430-P.S.R. MIALQUI</v>
          </cell>
          <cell r="H139">
            <v>45</v>
          </cell>
          <cell r="I139">
            <v>45</v>
          </cell>
        </row>
        <row r="140">
          <cell r="G140" t="str">
            <v>105431-P.S.R. PEDREGAL</v>
          </cell>
          <cell r="H140">
            <v>116</v>
          </cell>
          <cell r="I140">
            <v>116</v>
          </cell>
        </row>
        <row r="141">
          <cell r="G141" t="str">
            <v>105432-P.S.R. RAPEL</v>
          </cell>
          <cell r="H141">
            <v>129</v>
          </cell>
          <cell r="I141">
            <v>129</v>
          </cell>
        </row>
        <row r="142">
          <cell r="G142" t="str">
            <v>105435-P.S.R. TULAHUEN</v>
          </cell>
          <cell r="H142">
            <v>150</v>
          </cell>
          <cell r="I142">
            <v>150</v>
          </cell>
        </row>
        <row r="143">
          <cell r="G143" t="str">
            <v>105436-P.S.R. EL MAITEN</v>
          </cell>
          <cell r="H143">
            <v>63</v>
          </cell>
          <cell r="I143">
            <v>63</v>
          </cell>
        </row>
        <row r="144">
          <cell r="G144" t="str">
            <v>105489-P.S.R. RAMADAS DE TULAHUEN</v>
          </cell>
          <cell r="H144">
            <v>49</v>
          </cell>
          <cell r="I144">
            <v>49</v>
          </cell>
        </row>
        <row r="145">
          <cell r="G145" t="str">
            <v>04304-PUNITAQUI</v>
          </cell>
          <cell r="H145">
            <v>1674</v>
          </cell>
          <cell r="I145">
            <v>1674</v>
          </cell>
        </row>
        <row r="146">
          <cell r="G146" t="str">
            <v>105308-CES. RURAL PUNITAQUI</v>
          </cell>
          <cell r="H146">
            <v>1383</v>
          </cell>
          <cell r="I146">
            <v>1383</v>
          </cell>
        </row>
        <row r="147">
          <cell r="G147" t="str">
            <v>105440-P.S.R. DIVISADERO</v>
          </cell>
          <cell r="H147">
            <v>251</v>
          </cell>
          <cell r="I147">
            <v>251</v>
          </cell>
        </row>
        <row r="148">
          <cell r="G148" t="str">
            <v>105442-P.S.R. SAN PEDRO DE QUILES</v>
          </cell>
          <cell r="H148">
            <v>21</v>
          </cell>
          <cell r="I148">
            <v>21</v>
          </cell>
        </row>
        <row r="149">
          <cell r="G149" t="str">
            <v xml:space="preserve">105508-P.S.R. EL PARRAL DE QUILES  </v>
          </cell>
          <cell r="H149">
            <v>19</v>
          </cell>
          <cell r="I149">
            <v>19</v>
          </cell>
        </row>
        <row r="150">
          <cell r="G150" t="str">
            <v>04305-RIO HURTADO</v>
          </cell>
          <cell r="H150">
            <v>803</v>
          </cell>
          <cell r="I150">
            <v>803</v>
          </cell>
        </row>
        <row r="151">
          <cell r="G151" t="str">
            <v>105310-CES. RURAL PICHASCA</v>
          </cell>
          <cell r="H151">
            <v>317</v>
          </cell>
          <cell r="I151">
            <v>317</v>
          </cell>
        </row>
        <row r="152">
          <cell r="G152" t="str">
            <v>105409-P.S.R. EL CHAÑAR</v>
          </cell>
          <cell r="H152">
            <v>37</v>
          </cell>
          <cell r="I152">
            <v>37</v>
          </cell>
        </row>
        <row r="153">
          <cell r="G153" t="str">
            <v>105410-P.S.R. HURTADO</v>
          </cell>
          <cell r="H153">
            <v>82</v>
          </cell>
          <cell r="I153">
            <v>82</v>
          </cell>
        </row>
        <row r="154">
          <cell r="G154" t="str">
            <v>105411-P.S.R. LAS BREAS</v>
          </cell>
          <cell r="H154">
            <v>44</v>
          </cell>
          <cell r="I154">
            <v>44</v>
          </cell>
        </row>
        <row r="155">
          <cell r="G155" t="str">
            <v>105413-P.S.R. SAMO ALTO</v>
          </cell>
          <cell r="H155">
            <v>147</v>
          </cell>
          <cell r="I155">
            <v>147</v>
          </cell>
        </row>
        <row r="156">
          <cell r="G156" t="str">
            <v>105414-P.S.R. SERON</v>
          </cell>
          <cell r="H156">
            <v>117</v>
          </cell>
          <cell r="I156">
            <v>117</v>
          </cell>
        </row>
        <row r="157">
          <cell r="G157" t="str">
            <v>105503-P.S.R. TABAQUEROS</v>
          </cell>
          <cell r="H157">
            <v>59</v>
          </cell>
          <cell r="I157">
            <v>59</v>
          </cell>
        </row>
        <row r="158">
          <cell r="G158" t="str">
            <v>Total general</v>
          </cell>
          <cell r="H158">
            <v>72803</v>
          </cell>
          <cell r="I158">
            <v>72803</v>
          </cell>
        </row>
      </sheetData>
      <sheetData sheetId="12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208</v>
          </cell>
          <cell r="I4">
            <v>177</v>
          </cell>
          <cell r="J4">
            <v>249</v>
          </cell>
          <cell r="K4">
            <v>137</v>
          </cell>
          <cell r="L4">
            <v>174</v>
          </cell>
          <cell r="M4">
            <v>145</v>
          </cell>
          <cell r="N4">
            <v>169</v>
          </cell>
          <cell r="O4">
            <v>185</v>
          </cell>
          <cell r="P4">
            <v>208</v>
          </cell>
          <cell r="Q4">
            <v>155</v>
          </cell>
          <cell r="R4">
            <v>123</v>
          </cell>
          <cell r="S4">
            <v>246</v>
          </cell>
          <cell r="T4">
            <v>2176</v>
          </cell>
        </row>
        <row r="5">
          <cell r="G5" t="str">
            <v>105300-CES. CARDENAL CARO</v>
          </cell>
          <cell r="H5">
            <v>24</v>
          </cell>
          <cell r="I5">
            <v>19</v>
          </cell>
          <cell r="J5">
            <v>26</v>
          </cell>
          <cell r="K5">
            <v>10</v>
          </cell>
          <cell r="L5">
            <v>21</v>
          </cell>
          <cell r="M5">
            <v>21</v>
          </cell>
          <cell r="N5">
            <v>19</v>
          </cell>
          <cell r="O5">
            <v>15</v>
          </cell>
          <cell r="P5">
            <v>31</v>
          </cell>
          <cell r="Q5">
            <v>15</v>
          </cell>
          <cell r="R5">
            <v>15</v>
          </cell>
          <cell r="S5">
            <v>28</v>
          </cell>
          <cell r="T5">
            <v>244</v>
          </cell>
        </row>
        <row r="6">
          <cell r="G6" t="str">
            <v>105301-CES. LAS COMPAÑIAS</v>
          </cell>
          <cell r="H6">
            <v>26</v>
          </cell>
          <cell r="I6">
            <v>14</v>
          </cell>
          <cell r="J6">
            <v>31</v>
          </cell>
          <cell r="K6">
            <v>15</v>
          </cell>
          <cell r="L6">
            <v>23</v>
          </cell>
          <cell r="M6">
            <v>16</v>
          </cell>
          <cell r="N6">
            <v>21</v>
          </cell>
          <cell r="O6">
            <v>15</v>
          </cell>
          <cell r="P6">
            <v>20</v>
          </cell>
          <cell r="Q6">
            <v>11</v>
          </cell>
          <cell r="R6">
            <v>21</v>
          </cell>
          <cell r="S6">
            <v>30</v>
          </cell>
          <cell r="T6">
            <v>243</v>
          </cell>
        </row>
        <row r="7">
          <cell r="G7" t="str">
            <v>105302-CES. PEDRO AGUIRRE C.</v>
          </cell>
          <cell r="H7">
            <v>33</v>
          </cell>
          <cell r="I7">
            <v>42</v>
          </cell>
          <cell r="J7">
            <v>38</v>
          </cell>
          <cell r="K7">
            <v>20</v>
          </cell>
          <cell r="L7">
            <v>32</v>
          </cell>
          <cell r="M7">
            <v>26</v>
          </cell>
          <cell r="N7">
            <v>28</v>
          </cell>
          <cell r="O7">
            <v>32</v>
          </cell>
          <cell r="P7">
            <v>31</v>
          </cell>
          <cell r="Q7">
            <v>21</v>
          </cell>
          <cell r="R7">
            <v>31</v>
          </cell>
          <cell r="S7">
            <v>59</v>
          </cell>
          <cell r="T7">
            <v>393</v>
          </cell>
        </row>
        <row r="8">
          <cell r="G8" t="str">
            <v>105313-CES. SCHAFFHAUSER</v>
          </cell>
          <cell r="H8">
            <v>23</v>
          </cell>
          <cell r="I8">
            <v>30</v>
          </cell>
          <cell r="J8">
            <v>48</v>
          </cell>
          <cell r="K8">
            <v>31</v>
          </cell>
          <cell r="L8">
            <v>19</v>
          </cell>
          <cell r="M8">
            <v>26</v>
          </cell>
          <cell r="N8">
            <v>24</v>
          </cell>
          <cell r="O8">
            <v>33</v>
          </cell>
          <cell r="P8">
            <v>23</v>
          </cell>
          <cell r="Q8">
            <v>20</v>
          </cell>
          <cell r="R8">
            <v>17</v>
          </cell>
          <cell r="S8">
            <v>47</v>
          </cell>
          <cell r="T8">
            <v>341</v>
          </cell>
        </row>
        <row r="9">
          <cell r="G9" t="str">
            <v>105319-CES. CARDENAL R.S.H.</v>
          </cell>
          <cell r="H9">
            <v>51</v>
          </cell>
          <cell r="I9">
            <v>31</v>
          </cell>
          <cell r="J9">
            <v>27</v>
          </cell>
          <cell r="K9">
            <v>23</v>
          </cell>
          <cell r="L9">
            <v>29</v>
          </cell>
          <cell r="M9">
            <v>14</v>
          </cell>
          <cell r="N9">
            <v>21</v>
          </cell>
          <cell r="O9">
            <v>47</v>
          </cell>
          <cell r="P9">
            <v>46</v>
          </cell>
          <cell r="Q9">
            <v>20</v>
          </cell>
          <cell r="R9">
            <v>9</v>
          </cell>
          <cell r="S9">
            <v>30</v>
          </cell>
          <cell r="T9">
            <v>348</v>
          </cell>
        </row>
        <row r="10">
          <cell r="G10" t="str">
            <v>105325-CESFAM JUAN PABLO II</v>
          </cell>
          <cell r="H10">
            <v>41</v>
          </cell>
          <cell r="I10">
            <v>28</v>
          </cell>
          <cell r="J10">
            <v>57</v>
          </cell>
          <cell r="K10">
            <v>30</v>
          </cell>
          <cell r="L10">
            <v>35</v>
          </cell>
          <cell r="M10">
            <v>28</v>
          </cell>
          <cell r="N10">
            <v>38</v>
          </cell>
          <cell r="O10">
            <v>33</v>
          </cell>
          <cell r="P10">
            <v>33</v>
          </cell>
          <cell r="Q10">
            <v>36</v>
          </cell>
          <cell r="R10">
            <v>20</v>
          </cell>
          <cell r="S10">
            <v>34</v>
          </cell>
          <cell r="T10">
            <v>413</v>
          </cell>
        </row>
        <row r="11">
          <cell r="G11" t="str">
            <v xml:space="preserve">105400-P.S.R. ALGARROBITO            </v>
          </cell>
          <cell r="H11">
            <v>5</v>
          </cell>
          <cell r="I11">
            <v>4</v>
          </cell>
          <cell r="J11">
            <v>8</v>
          </cell>
          <cell r="K11">
            <v>4</v>
          </cell>
          <cell r="L11">
            <v>6</v>
          </cell>
          <cell r="M11">
            <v>4</v>
          </cell>
          <cell r="N11">
            <v>10</v>
          </cell>
          <cell r="O11">
            <v>3</v>
          </cell>
          <cell r="P11">
            <v>6</v>
          </cell>
          <cell r="Q11">
            <v>3</v>
          </cell>
          <cell r="R11">
            <v>2</v>
          </cell>
          <cell r="S11">
            <v>4</v>
          </cell>
          <cell r="T11">
            <v>59</v>
          </cell>
        </row>
        <row r="12">
          <cell r="G12" t="str">
            <v>105401-P.S.R. LAS ROJAS</v>
          </cell>
          <cell r="H12">
            <v>0</v>
          </cell>
          <cell r="I12">
            <v>1</v>
          </cell>
          <cell r="K12">
            <v>1</v>
          </cell>
          <cell r="L12">
            <v>0</v>
          </cell>
          <cell r="M12">
            <v>2</v>
          </cell>
          <cell r="N12">
            <v>2</v>
          </cell>
          <cell r="O12">
            <v>1</v>
          </cell>
          <cell r="Q12">
            <v>2</v>
          </cell>
          <cell r="T12">
            <v>9</v>
          </cell>
        </row>
        <row r="13">
          <cell r="G13" t="str">
            <v>105402-P.S.R. EL ROMERO</v>
          </cell>
          <cell r="J13">
            <v>3</v>
          </cell>
          <cell r="L13">
            <v>0</v>
          </cell>
          <cell r="M13">
            <v>1</v>
          </cell>
          <cell r="N13">
            <v>0</v>
          </cell>
          <cell r="S13">
            <v>1</v>
          </cell>
          <cell r="T13">
            <v>5</v>
          </cell>
        </row>
        <row r="14">
          <cell r="G14" t="str">
            <v>105499-P.S.R. LAMBERT</v>
          </cell>
          <cell r="H14">
            <v>0</v>
          </cell>
          <cell r="K14">
            <v>0</v>
          </cell>
          <cell r="L14">
            <v>0</v>
          </cell>
          <cell r="N14">
            <v>1</v>
          </cell>
          <cell r="O14">
            <v>2</v>
          </cell>
          <cell r="Q14">
            <v>0</v>
          </cell>
          <cell r="T14">
            <v>3</v>
          </cell>
        </row>
        <row r="15">
          <cell r="G15" t="str">
            <v>105700-CECOF VILLA EL INDIO</v>
          </cell>
          <cell r="H15">
            <v>3</v>
          </cell>
          <cell r="I15">
            <v>1</v>
          </cell>
          <cell r="J15">
            <v>2</v>
          </cell>
          <cell r="K15">
            <v>0</v>
          </cell>
          <cell r="L15">
            <v>4</v>
          </cell>
          <cell r="M15">
            <v>2</v>
          </cell>
          <cell r="N15">
            <v>2</v>
          </cell>
          <cell r="O15">
            <v>0</v>
          </cell>
          <cell r="P15">
            <v>3</v>
          </cell>
          <cell r="Q15">
            <v>5</v>
          </cell>
          <cell r="R15">
            <v>1</v>
          </cell>
          <cell r="S15">
            <v>1</v>
          </cell>
          <cell r="T15">
            <v>24</v>
          </cell>
        </row>
        <row r="16">
          <cell r="G16" t="str">
            <v>105701-CECOF VILLA ALEMANIA</v>
          </cell>
          <cell r="H16">
            <v>1</v>
          </cell>
          <cell r="I16">
            <v>1</v>
          </cell>
          <cell r="J16">
            <v>1</v>
          </cell>
          <cell r="K16">
            <v>3</v>
          </cell>
          <cell r="L16">
            <v>2</v>
          </cell>
          <cell r="M16">
            <v>2</v>
          </cell>
          <cell r="N16">
            <v>1</v>
          </cell>
          <cell r="O16">
            <v>3</v>
          </cell>
          <cell r="P16">
            <v>3</v>
          </cell>
          <cell r="Q16">
            <v>6</v>
          </cell>
          <cell r="R16">
            <v>1</v>
          </cell>
          <cell r="S16">
            <v>4</v>
          </cell>
          <cell r="T16">
            <v>28</v>
          </cell>
        </row>
        <row r="17">
          <cell r="G17" t="str">
            <v>105702-CECOF VILLA LAMBERT</v>
          </cell>
          <cell r="H17">
            <v>1</v>
          </cell>
          <cell r="I17">
            <v>6</v>
          </cell>
          <cell r="J17">
            <v>8</v>
          </cell>
          <cell r="K17">
            <v>0</v>
          </cell>
          <cell r="L17">
            <v>3</v>
          </cell>
          <cell r="M17">
            <v>3</v>
          </cell>
          <cell r="N17">
            <v>2</v>
          </cell>
          <cell r="O17">
            <v>1</v>
          </cell>
          <cell r="P17">
            <v>12</v>
          </cell>
          <cell r="Q17">
            <v>16</v>
          </cell>
          <cell r="R17">
            <v>6</v>
          </cell>
          <cell r="S17">
            <v>8</v>
          </cell>
          <cell r="T17">
            <v>66</v>
          </cell>
        </row>
        <row r="18">
          <cell r="G18" t="str">
            <v>04102-COQUIMBO</v>
          </cell>
          <cell r="H18">
            <v>193</v>
          </cell>
          <cell r="I18">
            <v>179</v>
          </cell>
          <cell r="J18">
            <v>236</v>
          </cell>
          <cell r="K18">
            <v>152</v>
          </cell>
          <cell r="L18">
            <v>205</v>
          </cell>
          <cell r="M18">
            <v>148</v>
          </cell>
          <cell r="N18">
            <v>159</v>
          </cell>
          <cell r="O18">
            <v>180</v>
          </cell>
          <cell r="P18">
            <v>164</v>
          </cell>
          <cell r="Q18">
            <v>152</v>
          </cell>
          <cell r="R18">
            <v>155</v>
          </cell>
          <cell r="S18">
            <v>262</v>
          </cell>
          <cell r="T18">
            <v>2185</v>
          </cell>
        </row>
        <row r="19">
          <cell r="G19" t="str">
            <v>105303-CES. SAN JUAN</v>
          </cell>
          <cell r="H19">
            <v>34</v>
          </cell>
          <cell r="I19">
            <v>21</v>
          </cell>
          <cell r="J19">
            <v>46</v>
          </cell>
          <cell r="K19">
            <v>18</v>
          </cell>
          <cell r="L19">
            <v>35</v>
          </cell>
          <cell r="M19">
            <v>31</v>
          </cell>
          <cell r="N19">
            <v>44</v>
          </cell>
          <cell r="O19">
            <v>24</v>
          </cell>
          <cell r="P19">
            <v>29</v>
          </cell>
          <cell r="Q19">
            <v>20</v>
          </cell>
          <cell r="R19">
            <v>16</v>
          </cell>
          <cell r="S19">
            <v>43</v>
          </cell>
          <cell r="T19">
            <v>361</v>
          </cell>
        </row>
        <row r="20">
          <cell r="G20" t="str">
            <v>105304-CES. SANTA CECILIA</v>
          </cell>
          <cell r="H20">
            <v>21</v>
          </cell>
          <cell r="I20">
            <v>44</v>
          </cell>
          <cell r="J20">
            <v>44</v>
          </cell>
          <cell r="K20">
            <v>40</v>
          </cell>
          <cell r="L20">
            <v>45</v>
          </cell>
          <cell r="M20">
            <v>25</v>
          </cell>
          <cell r="N20">
            <v>25</v>
          </cell>
          <cell r="O20">
            <v>40</v>
          </cell>
          <cell r="P20">
            <v>28</v>
          </cell>
          <cell r="Q20">
            <v>22</v>
          </cell>
          <cell r="R20">
            <v>19</v>
          </cell>
          <cell r="S20">
            <v>32</v>
          </cell>
          <cell r="T20">
            <v>385</v>
          </cell>
        </row>
        <row r="21">
          <cell r="G21" t="str">
            <v>105305-CES. TIERRAS BLANCAS</v>
          </cell>
          <cell r="H21">
            <v>60</v>
          </cell>
          <cell r="I21">
            <v>50</v>
          </cell>
          <cell r="J21">
            <v>73</v>
          </cell>
          <cell r="K21">
            <v>41</v>
          </cell>
          <cell r="L21">
            <v>54</v>
          </cell>
          <cell r="M21">
            <v>50</v>
          </cell>
          <cell r="N21">
            <v>31</v>
          </cell>
          <cell r="O21">
            <v>53</v>
          </cell>
          <cell r="P21">
            <v>46</v>
          </cell>
          <cell r="Q21">
            <v>58</v>
          </cell>
          <cell r="R21">
            <v>57</v>
          </cell>
          <cell r="S21">
            <v>86</v>
          </cell>
          <cell r="T21">
            <v>659</v>
          </cell>
        </row>
        <row r="22">
          <cell r="G22" t="str">
            <v>105321-CES. RURAL  TONGOY</v>
          </cell>
          <cell r="H22">
            <v>5</v>
          </cell>
          <cell r="I22">
            <v>5</v>
          </cell>
          <cell r="J22">
            <v>2</v>
          </cell>
          <cell r="K22">
            <v>6</v>
          </cell>
          <cell r="L22">
            <v>7</v>
          </cell>
          <cell r="M22">
            <v>8</v>
          </cell>
          <cell r="N22">
            <v>4</v>
          </cell>
          <cell r="O22">
            <v>10</v>
          </cell>
          <cell r="P22">
            <v>6</v>
          </cell>
          <cell r="Q22">
            <v>10</v>
          </cell>
          <cell r="R22">
            <v>14</v>
          </cell>
          <cell r="S22">
            <v>7</v>
          </cell>
          <cell r="T22">
            <v>84</v>
          </cell>
        </row>
        <row r="23">
          <cell r="G23" t="str">
            <v>105323-CES. DR. SERGIO AGUILAR</v>
          </cell>
          <cell r="H23">
            <v>49</v>
          </cell>
          <cell r="I23">
            <v>46</v>
          </cell>
          <cell r="J23">
            <v>47</v>
          </cell>
          <cell r="K23">
            <v>30</v>
          </cell>
          <cell r="L23">
            <v>46</v>
          </cell>
          <cell r="M23">
            <v>21</v>
          </cell>
          <cell r="N23">
            <v>39</v>
          </cell>
          <cell r="O23">
            <v>40</v>
          </cell>
          <cell r="P23">
            <v>37</v>
          </cell>
          <cell r="Q23">
            <v>28</v>
          </cell>
          <cell r="R23">
            <v>36</v>
          </cell>
          <cell r="S23">
            <v>70</v>
          </cell>
          <cell r="T23">
            <v>489</v>
          </cell>
        </row>
        <row r="24">
          <cell r="G24" t="str">
            <v xml:space="preserve">105404-P.S.R. EL TANGUE                         </v>
          </cell>
          <cell r="H24">
            <v>0</v>
          </cell>
          <cell r="I24">
            <v>0</v>
          </cell>
          <cell r="J24">
            <v>1</v>
          </cell>
          <cell r="K24">
            <v>3</v>
          </cell>
          <cell r="L24">
            <v>0</v>
          </cell>
          <cell r="M24">
            <v>0</v>
          </cell>
          <cell r="N24">
            <v>3</v>
          </cell>
          <cell r="O24">
            <v>0</v>
          </cell>
          <cell r="P24">
            <v>3</v>
          </cell>
          <cell r="Q24">
            <v>2</v>
          </cell>
          <cell r="R24">
            <v>1</v>
          </cell>
          <cell r="T24">
            <v>13</v>
          </cell>
        </row>
        <row r="25">
          <cell r="G25" t="str">
            <v>105405-P.S.R. GUANAQUEROS</v>
          </cell>
          <cell r="H25">
            <v>4</v>
          </cell>
          <cell r="I25">
            <v>1</v>
          </cell>
          <cell r="J25">
            <v>4</v>
          </cell>
          <cell r="K25">
            <v>3</v>
          </cell>
          <cell r="L25">
            <v>1</v>
          </cell>
          <cell r="M25">
            <v>0</v>
          </cell>
          <cell r="N25">
            <v>4</v>
          </cell>
          <cell r="O25">
            <v>1</v>
          </cell>
          <cell r="P25">
            <v>3</v>
          </cell>
          <cell r="Q25">
            <v>3</v>
          </cell>
          <cell r="R25">
            <v>1</v>
          </cell>
          <cell r="S25">
            <v>2</v>
          </cell>
          <cell r="T25">
            <v>27</v>
          </cell>
        </row>
        <row r="26">
          <cell r="G26" t="str">
            <v>105406-P.S.R. PAN DE AZUCAR</v>
          </cell>
          <cell r="H26">
            <v>11</v>
          </cell>
          <cell r="I26">
            <v>4</v>
          </cell>
          <cell r="J26">
            <v>13</v>
          </cell>
          <cell r="K26">
            <v>5</v>
          </cell>
          <cell r="L26">
            <v>8</v>
          </cell>
          <cell r="M26">
            <v>6</v>
          </cell>
          <cell r="N26">
            <v>6</v>
          </cell>
          <cell r="O26">
            <v>6</v>
          </cell>
          <cell r="P26">
            <v>8</v>
          </cell>
          <cell r="Q26">
            <v>6</v>
          </cell>
          <cell r="R26">
            <v>2</v>
          </cell>
          <cell r="S26">
            <v>11</v>
          </cell>
          <cell r="T26">
            <v>86</v>
          </cell>
        </row>
        <row r="27">
          <cell r="G27" t="str">
            <v>105407-P.S.R. TAMBILLOS</v>
          </cell>
          <cell r="I27">
            <v>2</v>
          </cell>
          <cell r="J27">
            <v>0</v>
          </cell>
          <cell r="L27">
            <v>1</v>
          </cell>
          <cell r="M27">
            <v>2</v>
          </cell>
          <cell r="O27">
            <v>1</v>
          </cell>
          <cell r="P27">
            <v>1</v>
          </cell>
          <cell r="Q27">
            <v>1</v>
          </cell>
          <cell r="T27">
            <v>8</v>
          </cell>
        </row>
        <row r="28">
          <cell r="G28" t="str">
            <v>105705-CECOF EL ALBA</v>
          </cell>
          <cell r="H28">
            <v>9</v>
          </cell>
          <cell r="I28">
            <v>6</v>
          </cell>
          <cell r="J28">
            <v>6</v>
          </cell>
          <cell r="K28">
            <v>6</v>
          </cell>
          <cell r="L28">
            <v>8</v>
          </cell>
          <cell r="M28">
            <v>5</v>
          </cell>
          <cell r="N28">
            <v>3</v>
          </cell>
          <cell r="O28">
            <v>5</v>
          </cell>
          <cell r="P28">
            <v>3</v>
          </cell>
          <cell r="Q28">
            <v>2</v>
          </cell>
          <cell r="R28">
            <v>9</v>
          </cell>
          <cell r="S28">
            <v>11</v>
          </cell>
          <cell r="T28">
            <v>73</v>
          </cell>
        </row>
        <row r="29">
          <cell r="G29" t="str">
            <v>04103-ANDACOLLO</v>
          </cell>
          <cell r="H29">
            <v>14</v>
          </cell>
          <cell r="I29">
            <v>3</v>
          </cell>
          <cell r="J29">
            <v>9</v>
          </cell>
          <cell r="K29">
            <v>7</v>
          </cell>
          <cell r="L29">
            <v>9</v>
          </cell>
          <cell r="M29">
            <v>4</v>
          </cell>
          <cell r="N29">
            <v>6</v>
          </cell>
          <cell r="O29">
            <v>9</v>
          </cell>
          <cell r="P29">
            <v>7</v>
          </cell>
          <cell r="Q29">
            <v>10</v>
          </cell>
          <cell r="R29">
            <v>9</v>
          </cell>
          <cell r="S29">
            <v>20</v>
          </cell>
          <cell r="T29">
            <v>107</v>
          </cell>
        </row>
        <row r="30">
          <cell r="G30" t="str">
            <v>105106-HOSPITAL ANDACOLLO</v>
          </cell>
          <cell r="H30">
            <v>14</v>
          </cell>
          <cell r="I30">
            <v>3</v>
          </cell>
          <cell r="J30">
            <v>9</v>
          </cell>
          <cell r="K30">
            <v>7</v>
          </cell>
          <cell r="L30">
            <v>9</v>
          </cell>
          <cell r="M30">
            <v>4</v>
          </cell>
          <cell r="N30">
            <v>6</v>
          </cell>
          <cell r="O30">
            <v>9</v>
          </cell>
          <cell r="P30">
            <v>7</v>
          </cell>
          <cell r="Q30">
            <v>10</v>
          </cell>
          <cell r="R30">
            <v>9</v>
          </cell>
          <cell r="S30">
            <v>20</v>
          </cell>
          <cell r="T30">
            <v>107</v>
          </cell>
        </row>
        <row r="31">
          <cell r="G31" t="str">
            <v>04104-LA HIGUERA</v>
          </cell>
          <cell r="H31">
            <v>4</v>
          </cell>
          <cell r="I31">
            <v>5</v>
          </cell>
          <cell r="J31">
            <v>14</v>
          </cell>
          <cell r="K31">
            <v>4</v>
          </cell>
          <cell r="L31">
            <v>12</v>
          </cell>
          <cell r="M31">
            <v>10</v>
          </cell>
          <cell r="N31">
            <v>7</v>
          </cell>
          <cell r="O31">
            <v>5</v>
          </cell>
          <cell r="P31">
            <v>3</v>
          </cell>
          <cell r="Q31">
            <v>1</v>
          </cell>
          <cell r="R31">
            <v>7</v>
          </cell>
          <cell r="S31">
            <v>3</v>
          </cell>
          <cell r="T31">
            <v>75</v>
          </cell>
        </row>
        <row r="32">
          <cell r="G32" t="str">
            <v>105314-CES. LA HIGUERA</v>
          </cell>
          <cell r="H32">
            <v>1</v>
          </cell>
          <cell r="I32">
            <v>2</v>
          </cell>
          <cell r="J32">
            <v>8</v>
          </cell>
          <cell r="K32">
            <v>2</v>
          </cell>
          <cell r="L32">
            <v>6</v>
          </cell>
          <cell r="M32">
            <v>5</v>
          </cell>
          <cell r="N32">
            <v>2</v>
          </cell>
          <cell r="O32">
            <v>2</v>
          </cell>
          <cell r="P32">
            <v>1</v>
          </cell>
          <cell r="Q32">
            <v>0</v>
          </cell>
          <cell r="R32">
            <v>0</v>
          </cell>
          <cell r="S32">
            <v>2</v>
          </cell>
          <cell r="T32">
            <v>31</v>
          </cell>
        </row>
        <row r="33">
          <cell r="G33" t="str">
            <v xml:space="preserve">105500-P.S.R. CALETA HORNOS        </v>
          </cell>
          <cell r="H33">
            <v>0</v>
          </cell>
          <cell r="J33">
            <v>2</v>
          </cell>
          <cell r="K33">
            <v>1</v>
          </cell>
          <cell r="L33">
            <v>3</v>
          </cell>
          <cell r="M33">
            <v>3</v>
          </cell>
          <cell r="N33">
            <v>4</v>
          </cell>
          <cell r="O33">
            <v>2</v>
          </cell>
          <cell r="P33">
            <v>1</v>
          </cell>
          <cell r="R33">
            <v>3</v>
          </cell>
          <cell r="S33">
            <v>1</v>
          </cell>
          <cell r="T33">
            <v>20</v>
          </cell>
        </row>
        <row r="34">
          <cell r="G34" t="str">
            <v>105505-P.S.R. LOS CHOROS</v>
          </cell>
          <cell r="H34">
            <v>0</v>
          </cell>
          <cell r="I34">
            <v>1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T34">
            <v>1</v>
          </cell>
        </row>
        <row r="35">
          <cell r="G35" t="str">
            <v>105506-P.S.R. EL TRAPICHE</v>
          </cell>
          <cell r="H35">
            <v>3</v>
          </cell>
          <cell r="I35">
            <v>2</v>
          </cell>
          <cell r="J35">
            <v>4</v>
          </cell>
          <cell r="K35">
            <v>1</v>
          </cell>
          <cell r="L35">
            <v>3</v>
          </cell>
          <cell r="M35">
            <v>2</v>
          </cell>
          <cell r="N35">
            <v>1</v>
          </cell>
          <cell r="O35">
            <v>1</v>
          </cell>
          <cell r="P35">
            <v>1</v>
          </cell>
          <cell r="Q35">
            <v>1</v>
          </cell>
          <cell r="R35">
            <v>4</v>
          </cell>
          <cell r="S35">
            <v>0</v>
          </cell>
          <cell r="T35">
            <v>23</v>
          </cell>
        </row>
        <row r="36">
          <cell r="G36" t="str">
            <v>04105-PAIHUANO</v>
          </cell>
          <cell r="H36">
            <v>3</v>
          </cell>
          <cell r="J36">
            <v>3</v>
          </cell>
          <cell r="K36">
            <v>7</v>
          </cell>
          <cell r="L36">
            <v>1</v>
          </cell>
          <cell r="M36">
            <v>4</v>
          </cell>
          <cell r="N36">
            <v>3</v>
          </cell>
          <cell r="O36">
            <v>6</v>
          </cell>
          <cell r="P36">
            <v>2</v>
          </cell>
          <cell r="Q36">
            <v>2</v>
          </cell>
          <cell r="R36">
            <v>4</v>
          </cell>
          <cell r="S36">
            <v>6</v>
          </cell>
          <cell r="T36">
            <v>41</v>
          </cell>
        </row>
        <row r="37">
          <cell r="G37" t="str">
            <v>105306-CES. PAIHUANO</v>
          </cell>
          <cell r="H37">
            <v>3</v>
          </cell>
          <cell r="J37">
            <v>2</v>
          </cell>
          <cell r="K37">
            <v>0</v>
          </cell>
          <cell r="L37">
            <v>0</v>
          </cell>
          <cell r="M37">
            <v>2</v>
          </cell>
          <cell r="N37">
            <v>2</v>
          </cell>
          <cell r="O37">
            <v>1</v>
          </cell>
          <cell r="P37">
            <v>0</v>
          </cell>
          <cell r="Q37">
            <v>2</v>
          </cell>
          <cell r="R37">
            <v>1</v>
          </cell>
          <cell r="S37">
            <v>0</v>
          </cell>
          <cell r="T37">
            <v>13</v>
          </cell>
        </row>
        <row r="38">
          <cell r="G38" t="str">
            <v>105475-P.S.R. HORCON</v>
          </cell>
          <cell r="J38">
            <v>0</v>
          </cell>
          <cell r="K38">
            <v>3</v>
          </cell>
          <cell r="L38">
            <v>0</v>
          </cell>
          <cell r="M38">
            <v>1</v>
          </cell>
          <cell r="O38">
            <v>0</v>
          </cell>
          <cell r="P38">
            <v>0</v>
          </cell>
          <cell r="S38">
            <v>3</v>
          </cell>
          <cell r="T38">
            <v>7</v>
          </cell>
        </row>
        <row r="39">
          <cell r="G39" t="str">
            <v>105476-P.S.R. MONTE GRANDE</v>
          </cell>
          <cell r="J39">
            <v>0</v>
          </cell>
          <cell r="K39">
            <v>2</v>
          </cell>
          <cell r="L39">
            <v>1</v>
          </cell>
          <cell r="N39">
            <v>0</v>
          </cell>
          <cell r="O39">
            <v>1</v>
          </cell>
          <cell r="P39">
            <v>1</v>
          </cell>
          <cell r="S39">
            <v>1</v>
          </cell>
          <cell r="T39">
            <v>6</v>
          </cell>
        </row>
        <row r="40">
          <cell r="G40" t="str">
            <v>105477-P.S.R. PISCO ELQUI</v>
          </cell>
          <cell r="H40">
            <v>0</v>
          </cell>
          <cell r="J40">
            <v>1</v>
          </cell>
          <cell r="K40">
            <v>2</v>
          </cell>
          <cell r="L40">
            <v>0</v>
          </cell>
          <cell r="M40">
            <v>1</v>
          </cell>
          <cell r="N40">
            <v>1</v>
          </cell>
          <cell r="O40">
            <v>4</v>
          </cell>
          <cell r="P40">
            <v>1</v>
          </cell>
          <cell r="Q40">
            <v>0</v>
          </cell>
          <cell r="R40">
            <v>3</v>
          </cell>
          <cell r="S40">
            <v>2</v>
          </cell>
          <cell r="T40">
            <v>15</v>
          </cell>
        </row>
        <row r="41">
          <cell r="G41" t="str">
            <v>04106-VICUÑA</v>
          </cell>
          <cell r="H41">
            <v>22</v>
          </cell>
          <cell r="I41">
            <v>14</v>
          </cell>
          <cell r="J41">
            <v>29</v>
          </cell>
          <cell r="K41">
            <v>23</v>
          </cell>
          <cell r="L41">
            <v>21</v>
          </cell>
          <cell r="M41">
            <v>20</v>
          </cell>
          <cell r="N41">
            <v>26</v>
          </cell>
          <cell r="O41">
            <v>20</v>
          </cell>
          <cell r="P41">
            <v>36</v>
          </cell>
          <cell r="Q41">
            <v>18</v>
          </cell>
          <cell r="R41">
            <v>26</v>
          </cell>
          <cell r="S41">
            <v>30</v>
          </cell>
          <cell r="T41">
            <v>285</v>
          </cell>
        </row>
        <row r="42">
          <cell r="G42" t="str">
            <v>105107-HOSPITAL VICUÑA</v>
          </cell>
          <cell r="H42">
            <v>16</v>
          </cell>
          <cell r="I42">
            <v>5</v>
          </cell>
          <cell r="J42">
            <v>13</v>
          </cell>
          <cell r="K42">
            <v>10</v>
          </cell>
          <cell r="L42">
            <v>10</v>
          </cell>
          <cell r="M42">
            <v>9</v>
          </cell>
          <cell r="N42">
            <v>11</v>
          </cell>
          <cell r="O42">
            <v>10</v>
          </cell>
          <cell r="P42">
            <v>27</v>
          </cell>
          <cell r="Q42">
            <v>12</v>
          </cell>
          <cell r="R42">
            <v>5</v>
          </cell>
          <cell r="S42">
            <v>11</v>
          </cell>
          <cell r="T42">
            <v>139</v>
          </cell>
        </row>
        <row r="43">
          <cell r="G43" t="str">
            <v>105467-P.S.R. DIAGUITAS</v>
          </cell>
          <cell r="H43">
            <v>1</v>
          </cell>
          <cell r="J43">
            <v>1</v>
          </cell>
          <cell r="K43">
            <v>1</v>
          </cell>
          <cell r="M43">
            <v>1</v>
          </cell>
          <cell r="N43">
            <v>2</v>
          </cell>
          <cell r="O43">
            <v>1</v>
          </cell>
          <cell r="P43">
            <v>0</v>
          </cell>
          <cell r="Q43">
            <v>0</v>
          </cell>
          <cell r="R43">
            <v>0</v>
          </cell>
          <cell r="S43">
            <v>2</v>
          </cell>
          <cell r="T43">
            <v>9</v>
          </cell>
        </row>
        <row r="44">
          <cell r="G44" t="str">
            <v>105468-P.S.R. EL MOLLE</v>
          </cell>
          <cell r="H44">
            <v>1</v>
          </cell>
          <cell r="I44">
            <v>0</v>
          </cell>
          <cell r="J44">
            <v>3</v>
          </cell>
          <cell r="K44">
            <v>0</v>
          </cell>
          <cell r="L44">
            <v>1</v>
          </cell>
          <cell r="M44">
            <v>0</v>
          </cell>
          <cell r="N44">
            <v>2</v>
          </cell>
          <cell r="O44">
            <v>1</v>
          </cell>
          <cell r="P44">
            <v>1</v>
          </cell>
          <cell r="Q44">
            <v>1</v>
          </cell>
          <cell r="R44">
            <v>1</v>
          </cell>
          <cell r="S44">
            <v>2</v>
          </cell>
          <cell r="T44">
            <v>13</v>
          </cell>
        </row>
        <row r="45">
          <cell r="G45" t="str">
            <v>105469-P.S.R. EL TAMBO</v>
          </cell>
          <cell r="H45">
            <v>1</v>
          </cell>
          <cell r="I45">
            <v>3</v>
          </cell>
          <cell r="J45">
            <v>1</v>
          </cell>
          <cell r="K45">
            <v>3</v>
          </cell>
          <cell r="L45">
            <v>1</v>
          </cell>
          <cell r="M45">
            <v>1</v>
          </cell>
          <cell r="N45">
            <v>3</v>
          </cell>
          <cell r="O45">
            <v>1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14</v>
          </cell>
        </row>
        <row r="46">
          <cell r="G46" t="str">
            <v>105470-P.S.R. HUANTA</v>
          </cell>
          <cell r="H46">
            <v>1</v>
          </cell>
          <cell r="I46">
            <v>0</v>
          </cell>
          <cell r="T46">
            <v>1</v>
          </cell>
        </row>
        <row r="47">
          <cell r="G47" t="str">
            <v>105471-P.S.R. PERALILLO</v>
          </cell>
          <cell r="H47">
            <v>1</v>
          </cell>
          <cell r="I47">
            <v>4</v>
          </cell>
          <cell r="J47">
            <v>5</v>
          </cell>
          <cell r="K47">
            <v>2</v>
          </cell>
          <cell r="L47">
            <v>2</v>
          </cell>
          <cell r="M47">
            <v>3</v>
          </cell>
          <cell r="N47">
            <v>2</v>
          </cell>
          <cell r="O47">
            <v>4</v>
          </cell>
          <cell r="P47">
            <v>1</v>
          </cell>
          <cell r="Q47">
            <v>2</v>
          </cell>
          <cell r="R47">
            <v>9</v>
          </cell>
          <cell r="S47">
            <v>2</v>
          </cell>
          <cell r="T47">
            <v>37</v>
          </cell>
        </row>
        <row r="48">
          <cell r="G48" t="str">
            <v>105472-P.S.R. RIVADAVIA</v>
          </cell>
          <cell r="I48">
            <v>1</v>
          </cell>
          <cell r="J48">
            <v>1</v>
          </cell>
          <cell r="K48">
            <v>2</v>
          </cell>
          <cell r="L48">
            <v>3</v>
          </cell>
          <cell r="M48">
            <v>1</v>
          </cell>
          <cell r="N48">
            <v>1</v>
          </cell>
          <cell r="Q48">
            <v>0</v>
          </cell>
          <cell r="R48">
            <v>1</v>
          </cell>
          <cell r="S48">
            <v>2</v>
          </cell>
          <cell r="T48">
            <v>12</v>
          </cell>
        </row>
        <row r="49">
          <cell r="G49" t="str">
            <v>105473-P.S.R. TALCUNA</v>
          </cell>
          <cell r="H49">
            <v>0</v>
          </cell>
          <cell r="I49">
            <v>0</v>
          </cell>
          <cell r="J49">
            <v>1</v>
          </cell>
          <cell r="K49">
            <v>1</v>
          </cell>
          <cell r="L49">
            <v>2</v>
          </cell>
          <cell r="M49">
            <v>2</v>
          </cell>
          <cell r="N49">
            <v>1</v>
          </cell>
          <cell r="O49">
            <v>1</v>
          </cell>
          <cell r="P49">
            <v>3</v>
          </cell>
          <cell r="R49">
            <v>0</v>
          </cell>
          <cell r="S49">
            <v>5</v>
          </cell>
          <cell r="T49">
            <v>16</v>
          </cell>
        </row>
        <row r="50">
          <cell r="G50" t="str">
            <v>105474-P.S.R. CHAPILCA</v>
          </cell>
          <cell r="H50">
            <v>1</v>
          </cell>
          <cell r="K50">
            <v>0</v>
          </cell>
          <cell r="L50">
            <v>0</v>
          </cell>
          <cell r="N50">
            <v>1</v>
          </cell>
          <cell r="O50">
            <v>0</v>
          </cell>
          <cell r="P50">
            <v>0</v>
          </cell>
          <cell r="T50">
            <v>2</v>
          </cell>
        </row>
        <row r="51">
          <cell r="G51" t="str">
            <v>105502-P.S.R. CALINGASTA</v>
          </cell>
          <cell r="H51">
            <v>0</v>
          </cell>
          <cell r="I51">
            <v>1</v>
          </cell>
          <cell r="J51">
            <v>3</v>
          </cell>
          <cell r="K51">
            <v>4</v>
          </cell>
          <cell r="L51">
            <v>1</v>
          </cell>
          <cell r="M51">
            <v>3</v>
          </cell>
          <cell r="N51">
            <v>3</v>
          </cell>
          <cell r="O51">
            <v>2</v>
          </cell>
          <cell r="P51">
            <v>4</v>
          </cell>
          <cell r="Q51">
            <v>2</v>
          </cell>
          <cell r="R51">
            <v>10</v>
          </cell>
          <cell r="S51">
            <v>5</v>
          </cell>
          <cell r="T51">
            <v>38</v>
          </cell>
        </row>
        <row r="52">
          <cell r="G52" t="str">
            <v>105509-P.S.R. GUALLIGUAICA</v>
          </cell>
          <cell r="J52">
            <v>1</v>
          </cell>
          <cell r="L52">
            <v>1</v>
          </cell>
          <cell r="M52">
            <v>0</v>
          </cell>
          <cell r="O52">
            <v>0</v>
          </cell>
          <cell r="Q52">
            <v>1</v>
          </cell>
          <cell r="S52">
            <v>1</v>
          </cell>
          <cell r="T52">
            <v>4</v>
          </cell>
        </row>
        <row r="53">
          <cell r="G53" t="str">
            <v>04201-ILLAPEL</v>
          </cell>
          <cell r="H53">
            <v>37</v>
          </cell>
          <cell r="I53">
            <v>27</v>
          </cell>
          <cell r="J53">
            <v>35</v>
          </cell>
          <cell r="K53">
            <v>23</v>
          </cell>
          <cell r="L53">
            <v>36</v>
          </cell>
          <cell r="M53">
            <v>13</v>
          </cell>
          <cell r="N53">
            <v>42</v>
          </cell>
          <cell r="O53">
            <v>44</v>
          </cell>
          <cell r="P53">
            <v>30</v>
          </cell>
          <cell r="Q53">
            <v>30</v>
          </cell>
          <cell r="R53">
            <v>32</v>
          </cell>
          <cell r="S53">
            <v>55</v>
          </cell>
          <cell r="T53">
            <v>404</v>
          </cell>
        </row>
        <row r="54">
          <cell r="G54" t="str">
            <v>105103-HOSPITAL ILLAPEL</v>
          </cell>
          <cell r="H54">
            <v>18</v>
          </cell>
          <cell r="I54">
            <v>13</v>
          </cell>
          <cell r="J54">
            <v>16</v>
          </cell>
          <cell r="K54">
            <v>9</v>
          </cell>
          <cell r="L54">
            <v>18</v>
          </cell>
          <cell r="M54">
            <v>10</v>
          </cell>
          <cell r="N54">
            <v>17</v>
          </cell>
          <cell r="O54">
            <v>22</v>
          </cell>
          <cell r="P54">
            <v>7</v>
          </cell>
          <cell r="Q54">
            <v>17</v>
          </cell>
          <cell r="R54">
            <v>14</v>
          </cell>
          <cell r="S54">
            <v>17</v>
          </cell>
          <cell r="T54">
            <v>178</v>
          </cell>
        </row>
        <row r="55">
          <cell r="G55" t="str">
            <v>105326-CESFAM SAN RAFAEL</v>
          </cell>
          <cell r="H55">
            <v>12</v>
          </cell>
          <cell r="I55">
            <v>8</v>
          </cell>
          <cell r="J55">
            <v>9</v>
          </cell>
          <cell r="K55">
            <v>8</v>
          </cell>
          <cell r="L55">
            <v>11</v>
          </cell>
          <cell r="N55">
            <v>12</v>
          </cell>
          <cell r="O55">
            <v>14</v>
          </cell>
          <cell r="P55">
            <v>14</v>
          </cell>
          <cell r="Q55">
            <v>8</v>
          </cell>
          <cell r="R55">
            <v>7</v>
          </cell>
          <cell r="S55">
            <v>33</v>
          </cell>
          <cell r="T55">
            <v>136</v>
          </cell>
        </row>
        <row r="56">
          <cell r="G56" t="str">
            <v xml:space="preserve">105443-P.S.R. CARCAMO                   </v>
          </cell>
          <cell r="I56">
            <v>1</v>
          </cell>
          <cell r="J56">
            <v>0</v>
          </cell>
          <cell r="L56">
            <v>2</v>
          </cell>
          <cell r="N56">
            <v>2</v>
          </cell>
          <cell r="O56">
            <v>1</v>
          </cell>
          <cell r="P56">
            <v>1</v>
          </cell>
          <cell r="R56">
            <v>0</v>
          </cell>
          <cell r="T56">
            <v>7</v>
          </cell>
        </row>
        <row r="57">
          <cell r="G57" t="str">
            <v>105444-P.S.R. HUINTIL</v>
          </cell>
          <cell r="H57">
            <v>1</v>
          </cell>
          <cell r="I57">
            <v>1</v>
          </cell>
          <cell r="J57">
            <v>1</v>
          </cell>
          <cell r="M57">
            <v>0</v>
          </cell>
          <cell r="N57">
            <v>1</v>
          </cell>
          <cell r="O57">
            <v>1</v>
          </cell>
          <cell r="Q57">
            <v>1</v>
          </cell>
          <cell r="R57">
            <v>1</v>
          </cell>
          <cell r="S57">
            <v>1</v>
          </cell>
          <cell r="T57">
            <v>8</v>
          </cell>
        </row>
        <row r="58">
          <cell r="G58" t="str">
            <v>105445-P.S.R. LIMAHUIDA</v>
          </cell>
          <cell r="I58">
            <v>1</v>
          </cell>
          <cell r="J58">
            <v>1</v>
          </cell>
          <cell r="L58">
            <v>2</v>
          </cell>
          <cell r="O58">
            <v>1</v>
          </cell>
          <cell r="P58">
            <v>1</v>
          </cell>
          <cell r="Q58">
            <v>0</v>
          </cell>
          <cell r="R58">
            <v>2</v>
          </cell>
          <cell r="T58">
            <v>8</v>
          </cell>
        </row>
        <row r="59">
          <cell r="G59" t="str">
            <v>105446-P.S.R. MATANCILLA</v>
          </cell>
          <cell r="M59">
            <v>0</v>
          </cell>
          <cell r="Q59">
            <v>1</v>
          </cell>
          <cell r="T59">
            <v>1</v>
          </cell>
        </row>
        <row r="60">
          <cell r="G60" t="str">
            <v>105447-P.S.R. PERALILLO</v>
          </cell>
          <cell r="H60">
            <v>1</v>
          </cell>
          <cell r="I60">
            <v>0</v>
          </cell>
          <cell r="J60">
            <v>2</v>
          </cell>
          <cell r="K60">
            <v>0</v>
          </cell>
          <cell r="L60">
            <v>0</v>
          </cell>
          <cell r="N60">
            <v>4</v>
          </cell>
          <cell r="O60">
            <v>0</v>
          </cell>
          <cell r="Q60">
            <v>0</v>
          </cell>
          <cell r="R60">
            <v>1</v>
          </cell>
          <cell r="S60">
            <v>2</v>
          </cell>
          <cell r="T60">
            <v>10</v>
          </cell>
        </row>
        <row r="61">
          <cell r="G61" t="str">
            <v>105448-P.S.R. SANTA VIRGINIA</v>
          </cell>
          <cell r="H61">
            <v>0</v>
          </cell>
          <cell r="J61">
            <v>0</v>
          </cell>
          <cell r="M61">
            <v>1</v>
          </cell>
          <cell r="O61">
            <v>0</v>
          </cell>
          <cell r="R61">
            <v>1</v>
          </cell>
          <cell r="T61">
            <v>2</v>
          </cell>
        </row>
        <row r="62">
          <cell r="G62" t="str">
            <v>105485-P.S.R. PLAN DE HORNOS</v>
          </cell>
          <cell r="H62">
            <v>1</v>
          </cell>
          <cell r="I62">
            <v>0</v>
          </cell>
          <cell r="J62">
            <v>1</v>
          </cell>
          <cell r="K62">
            <v>1</v>
          </cell>
          <cell r="L62">
            <v>1</v>
          </cell>
          <cell r="N62">
            <v>1</v>
          </cell>
          <cell r="O62">
            <v>1</v>
          </cell>
          <cell r="P62">
            <v>0</v>
          </cell>
          <cell r="R62">
            <v>1</v>
          </cell>
          <cell r="T62">
            <v>7</v>
          </cell>
        </row>
        <row r="63">
          <cell r="G63" t="str">
            <v>105486-P.S.R. TUNGA SUR</v>
          </cell>
          <cell r="H63">
            <v>1</v>
          </cell>
          <cell r="M63">
            <v>2</v>
          </cell>
          <cell r="T63">
            <v>3</v>
          </cell>
        </row>
        <row r="64">
          <cell r="G64" t="str">
            <v>105487-P.S.R. CAÑAS UNO</v>
          </cell>
          <cell r="H64">
            <v>3</v>
          </cell>
          <cell r="I64">
            <v>3</v>
          </cell>
          <cell r="J64">
            <v>2</v>
          </cell>
          <cell r="K64">
            <v>4</v>
          </cell>
          <cell r="L64">
            <v>2</v>
          </cell>
          <cell r="M64">
            <v>0</v>
          </cell>
          <cell r="N64">
            <v>3</v>
          </cell>
          <cell r="O64">
            <v>4</v>
          </cell>
          <cell r="P64">
            <v>5</v>
          </cell>
          <cell r="Q64">
            <v>2</v>
          </cell>
          <cell r="R64">
            <v>3</v>
          </cell>
          <cell r="S64">
            <v>2</v>
          </cell>
          <cell r="T64">
            <v>33</v>
          </cell>
        </row>
        <row r="65">
          <cell r="G65" t="str">
            <v>105496-P.S.R. PINTACURA SUR</v>
          </cell>
          <cell r="H65">
            <v>0</v>
          </cell>
          <cell r="J65">
            <v>2</v>
          </cell>
          <cell r="K65">
            <v>1</v>
          </cell>
          <cell r="N65">
            <v>0</v>
          </cell>
          <cell r="O65">
            <v>0</v>
          </cell>
          <cell r="P65">
            <v>2</v>
          </cell>
          <cell r="R65">
            <v>1</v>
          </cell>
          <cell r="T65">
            <v>6</v>
          </cell>
        </row>
        <row r="66">
          <cell r="G66" t="str">
            <v>105504-P.S.R. SOCAVON</v>
          </cell>
          <cell r="H66">
            <v>0</v>
          </cell>
          <cell r="J66">
            <v>1</v>
          </cell>
          <cell r="N66">
            <v>2</v>
          </cell>
          <cell r="O66">
            <v>0</v>
          </cell>
          <cell r="Q66">
            <v>1</v>
          </cell>
          <cell r="R66">
            <v>1</v>
          </cell>
          <cell r="S66">
            <v>0</v>
          </cell>
          <cell r="T66">
            <v>5</v>
          </cell>
        </row>
        <row r="67">
          <cell r="G67" t="str">
            <v>04202-CANELA</v>
          </cell>
          <cell r="H67">
            <v>4</v>
          </cell>
          <cell r="I67">
            <v>16</v>
          </cell>
          <cell r="J67">
            <v>4</v>
          </cell>
          <cell r="K67">
            <v>6</v>
          </cell>
          <cell r="L67">
            <v>11</v>
          </cell>
          <cell r="M67">
            <v>6</v>
          </cell>
          <cell r="N67">
            <v>4</v>
          </cell>
          <cell r="O67">
            <v>12</v>
          </cell>
          <cell r="P67">
            <v>6</v>
          </cell>
          <cell r="Q67">
            <v>6</v>
          </cell>
          <cell r="R67">
            <v>6</v>
          </cell>
          <cell r="S67">
            <v>11</v>
          </cell>
          <cell r="T67">
            <v>92</v>
          </cell>
        </row>
        <row r="68">
          <cell r="G68" t="str">
            <v>105309-CES. RURAL CANELA</v>
          </cell>
          <cell r="H68">
            <v>3</v>
          </cell>
          <cell r="I68">
            <v>9</v>
          </cell>
          <cell r="J68">
            <v>3</v>
          </cell>
          <cell r="K68">
            <v>2</v>
          </cell>
          <cell r="L68">
            <v>5</v>
          </cell>
          <cell r="M68">
            <v>3</v>
          </cell>
          <cell r="N68">
            <v>2</v>
          </cell>
          <cell r="O68">
            <v>9</v>
          </cell>
          <cell r="P68">
            <v>4</v>
          </cell>
          <cell r="Q68">
            <v>4</v>
          </cell>
          <cell r="R68">
            <v>3</v>
          </cell>
          <cell r="S68">
            <v>6</v>
          </cell>
          <cell r="T68">
            <v>53</v>
          </cell>
        </row>
        <row r="69">
          <cell r="G69" t="str">
            <v xml:space="preserve">105450-P.S.R. MINCHA NORTE            </v>
          </cell>
          <cell r="H69">
            <v>0</v>
          </cell>
          <cell r="J69">
            <v>0</v>
          </cell>
          <cell r="K69">
            <v>1</v>
          </cell>
          <cell r="L69">
            <v>1</v>
          </cell>
          <cell r="M69">
            <v>1</v>
          </cell>
          <cell r="N69">
            <v>1</v>
          </cell>
          <cell r="O69">
            <v>1</v>
          </cell>
          <cell r="P69">
            <v>0</v>
          </cell>
          <cell r="Q69">
            <v>1</v>
          </cell>
          <cell r="R69">
            <v>1</v>
          </cell>
          <cell r="S69">
            <v>1</v>
          </cell>
          <cell r="T69">
            <v>8</v>
          </cell>
        </row>
        <row r="70">
          <cell r="G70" t="str">
            <v>105451-P.S.R. AGUA FRIA</v>
          </cell>
          <cell r="I70">
            <v>0</v>
          </cell>
          <cell r="O70">
            <v>0</v>
          </cell>
          <cell r="T70">
            <v>0</v>
          </cell>
        </row>
        <row r="71">
          <cell r="G71" t="str">
            <v>105482-P.S.R. CANELA ALTA</v>
          </cell>
          <cell r="I71">
            <v>1</v>
          </cell>
          <cell r="K71">
            <v>1</v>
          </cell>
          <cell r="L71">
            <v>2</v>
          </cell>
          <cell r="M71">
            <v>0</v>
          </cell>
          <cell r="O71">
            <v>0</v>
          </cell>
          <cell r="P71">
            <v>1</v>
          </cell>
          <cell r="Q71">
            <v>1</v>
          </cell>
          <cell r="R71">
            <v>1</v>
          </cell>
          <cell r="S71">
            <v>0</v>
          </cell>
          <cell r="T71">
            <v>7</v>
          </cell>
        </row>
        <row r="72">
          <cell r="G72" t="str">
            <v>105483-P.S.R. LOS RULOS</v>
          </cell>
          <cell r="H72">
            <v>1</v>
          </cell>
          <cell r="I72">
            <v>2</v>
          </cell>
          <cell r="K72">
            <v>2</v>
          </cell>
          <cell r="L72">
            <v>2</v>
          </cell>
          <cell r="M72">
            <v>1</v>
          </cell>
          <cell r="P72">
            <v>1</v>
          </cell>
          <cell r="R72">
            <v>1</v>
          </cell>
          <cell r="T72">
            <v>10</v>
          </cell>
        </row>
        <row r="73">
          <cell r="G73" t="str">
            <v>105484-P.S.R. HUENTELAUQUEN</v>
          </cell>
          <cell r="I73">
            <v>3</v>
          </cell>
          <cell r="J73">
            <v>1</v>
          </cell>
          <cell r="L73">
            <v>0</v>
          </cell>
          <cell r="M73">
            <v>1</v>
          </cell>
          <cell r="N73">
            <v>1</v>
          </cell>
          <cell r="O73">
            <v>2</v>
          </cell>
          <cell r="P73">
            <v>0</v>
          </cell>
          <cell r="S73">
            <v>4</v>
          </cell>
          <cell r="T73">
            <v>12</v>
          </cell>
        </row>
        <row r="74">
          <cell r="G74" t="str">
            <v>105488-P.S.R. ESPIRITU SANTO</v>
          </cell>
          <cell r="K74">
            <v>0</v>
          </cell>
          <cell r="M74">
            <v>0</v>
          </cell>
          <cell r="T74">
            <v>0</v>
          </cell>
        </row>
        <row r="75">
          <cell r="G75" t="str">
            <v>105493-P.S.R. MINCHA SUR</v>
          </cell>
          <cell r="L75">
            <v>1</v>
          </cell>
          <cell r="M75">
            <v>0</v>
          </cell>
          <cell r="T75">
            <v>1</v>
          </cell>
        </row>
        <row r="76">
          <cell r="G76" t="str">
            <v>105497-P.S.R. JABONERIA</v>
          </cell>
          <cell r="I76">
            <v>1</v>
          </cell>
          <cell r="T76">
            <v>1</v>
          </cell>
        </row>
        <row r="77">
          <cell r="G77" t="str">
            <v>105498-P.S.R. QUEBRADA DE LINARES</v>
          </cell>
          <cell r="R77">
            <v>0</v>
          </cell>
          <cell r="T77">
            <v>0</v>
          </cell>
        </row>
        <row r="78">
          <cell r="G78" t="str">
            <v>04203-LOS VILOS</v>
          </cell>
          <cell r="H78">
            <v>14</v>
          </cell>
          <cell r="I78">
            <v>13</v>
          </cell>
          <cell r="J78">
            <v>20</v>
          </cell>
          <cell r="K78">
            <v>25</v>
          </cell>
          <cell r="L78">
            <v>22</v>
          </cell>
          <cell r="M78">
            <v>23</v>
          </cell>
          <cell r="N78">
            <v>25</v>
          </cell>
          <cell r="O78">
            <v>19</v>
          </cell>
          <cell r="P78">
            <v>21</v>
          </cell>
          <cell r="Q78">
            <v>15</v>
          </cell>
          <cell r="R78">
            <v>20</v>
          </cell>
          <cell r="S78">
            <v>19</v>
          </cell>
          <cell r="T78">
            <v>236</v>
          </cell>
        </row>
        <row r="79">
          <cell r="G79" t="str">
            <v>105108-HOSPITAL LOS VILOS</v>
          </cell>
          <cell r="H79">
            <v>7</v>
          </cell>
          <cell r="I79">
            <v>11</v>
          </cell>
          <cell r="J79">
            <v>14</v>
          </cell>
          <cell r="K79">
            <v>13</v>
          </cell>
          <cell r="L79">
            <v>14</v>
          </cell>
          <cell r="M79">
            <v>18</v>
          </cell>
          <cell r="N79">
            <v>16</v>
          </cell>
          <cell r="O79">
            <v>16</v>
          </cell>
          <cell r="P79">
            <v>16</v>
          </cell>
          <cell r="Q79">
            <v>11</v>
          </cell>
          <cell r="R79">
            <v>14</v>
          </cell>
          <cell r="S79">
            <v>14</v>
          </cell>
          <cell r="T79">
            <v>164</v>
          </cell>
        </row>
        <row r="80">
          <cell r="G80" t="str">
            <v xml:space="preserve">105478-P.S.R. CAIMANES                   </v>
          </cell>
          <cell r="H80">
            <v>3</v>
          </cell>
          <cell r="I80">
            <v>0</v>
          </cell>
          <cell r="J80">
            <v>3</v>
          </cell>
          <cell r="K80">
            <v>5</v>
          </cell>
          <cell r="L80">
            <v>0</v>
          </cell>
          <cell r="M80">
            <v>1</v>
          </cell>
          <cell r="N80">
            <v>7</v>
          </cell>
          <cell r="O80">
            <v>3</v>
          </cell>
          <cell r="P80">
            <v>4</v>
          </cell>
          <cell r="Q80">
            <v>1</v>
          </cell>
          <cell r="R80">
            <v>3</v>
          </cell>
          <cell r="S80">
            <v>4</v>
          </cell>
          <cell r="T80">
            <v>34</v>
          </cell>
        </row>
        <row r="81">
          <cell r="G81" t="str">
            <v>105479-P.S.R. GUANGUALI</v>
          </cell>
          <cell r="H81">
            <v>0</v>
          </cell>
          <cell r="J81">
            <v>0</v>
          </cell>
          <cell r="L81">
            <v>0</v>
          </cell>
          <cell r="M81">
            <v>3</v>
          </cell>
          <cell r="N81">
            <v>1</v>
          </cell>
          <cell r="O81">
            <v>0</v>
          </cell>
          <cell r="Q81">
            <v>1</v>
          </cell>
          <cell r="S81">
            <v>0</v>
          </cell>
          <cell r="T81">
            <v>5</v>
          </cell>
        </row>
        <row r="82">
          <cell r="G82" t="str">
            <v>105480-P.S.R. QUILIMARI</v>
          </cell>
          <cell r="H82">
            <v>1</v>
          </cell>
          <cell r="I82">
            <v>2</v>
          </cell>
          <cell r="J82">
            <v>1</v>
          </cell>
          <cell r="K82">
            <v>3</v>
          </cell>
          <cell r="L82">
            <v>6</v>
          </cell>
          <cell r="M82">
            <v>0</v>
          </cell>
          <cell r="O82">
            <v>0</v>
          </cell>
          <cell r="P82">
            <v>1</v>
          </cell>
          <cell r="Q82">
            <v>2</v>
          </cell>
          <cell r="R82">
            <v>3</v>
          </cell>
          <cell r="S82">
            <v>1</v>
          </cell>
          <cell r="T82">
            <v>20</v>
          </cell>
        </row>
        <row r="83">
          <cell r="G83" t="str">
            <v>105481-P.S.R. TILAMA</v>
          </cell>
          <cell r="H83">
            <v>3</v>
          </cell>
          <cell r="J83">
            <v>2</v>
          </cell>
          <cell r="K83">
            <v>1</v>
          </cell>
          <cell r="L83">
            <v>1</v>
          </cell>
          <cell r="M83">
            <v>0</v>
          </cell>
          <cell r="N83">
            <v>0</v>
          </cell>
          <cell r="O83">
            <v>0</v>
          </cell>
          <cell r="Q83">
            <v>0</v>
          </cell>
          <cell r="T83">
            <v>7</v>
          </cell>
        </row>
        <row r="84">
          <cell r="G84" t="str">
            <v>105511-P.S.R. LOS CONDORES</v>
          </cell>
          <cell r="H84">
            <v>0</v>
          </cell>
          <cell r="J84">
            <v>0</v>
          </cell>
          <cell r="K84">
            <v>3</v>
          </cell>
          <cell r="L84">
            <v>1</v>
          </cell>
          <cell r="M84">
            <v>1</v>
          </cell>
          <cell r="N84">
            <v>1</v>
          </cell>
          <cell r="P84">
            <v>0</v>
          </cell>
          <cell r="Q84">
            <v>0</v>
          </cell>
          <cell r="S84">
            <v>0</v>
          </cell>
          <cell r="T84">
            <v>6</v>
          </cell>
        </row>
        <row r="85">
          <cell r="G85" t="str">
            <v>04204-SALAMANCA</v>
          </cell>
          <cell r="H85">
            <v>26</v>
          </cell>
          <cell r="I85">
            <v>21</v>
          </cell>
          <cell r="J85">
            <v>23</v>
          </cell>
          <cell r="K85">
            <v>28</v>
          </cell>
          <cell r="L85">
            <v>25</v>
          </cell>
          <cell r="M85">
            <v>13</v>
          </cell>
          <cell r="N85">
            <v>16</v>
          </cell>
          <cell r="O85">
            <v>18</v>
          </cell>
          <cell r="P85">
            <v>19</v>
          </cell>
          <cell r="Q85">
            <v>18</v>
          </cell>
          <cell r="R85">
            <v>28</v>
          </cell>
          <cell r="S85">
            <v>26</v>
          </cell>
          <cell r="T85">
            <v>261</v>
          </cell>
        </row>
        <row r="86">
          <cell r="G86" t="str">
            <v>105104-HOSPITAL SALAMANCA</v>
          </cell>
          <cell r="H86">
            <v>6</v>
          </cell>
          <cell r="I86">
            <v>13</v>
          </cell>
          <cell r="J86">
            <v>11</v>
          </cell>
          <cell r="K86">
            <v>12</v>
          </cell>
          <cell r="L86">
            <v>15</v>
          </cell>
          <cell r="M86">
            <v>9</v>
          </cell>
          <cell r="N86">
            <v>5</v>
          </cell>
          <cell r="O86">
            <v>10</v>
          </cell>
          <cell r="P86">
            <v>8</v>
          </cell>
          <cell r="Q86">
            <v>11</v>
          </cell>
          <cell r="R86">
            <v>10</v>
          </cell>
          <cell r="S86">
            <v>4</v>
          </cell>
          <cell r="T86">
            <v>114</v>
          </cell>
        </row>
        <row r="87">
          <cell r="G87" t="str">
            <v xml:space="preserve">105452-P.S.R. CUNCUMEN                 </v>
          </cell>
          <cell r="H87">
            <v>10</v>
          </cell>
          <cell r="I87">
            <v>1</v>
          </cell>
          <cell r="J87">
            <v>6</v>
          </cell>
          <cell r="K87">
            <v>8</v>
          </cell>
          <cell r="L87">
            <v>1</v>
          </cell>
          <cell r="M87">
            <v>2</v>
          </cell>
          <cell r="N87">
            <v>5</v>
          </cell>
          <cell r="O87">
            <v>5</v>
          </cell>
          <cell r="P87">
            <v>6</v>
          </cell>
          <cell r="Q87">
            <v>5</v>
          </cell>
          <cell r="R87">
            <v>8</v>
          </cell>
          <cell r="S87">
            <v>11</v>
          </cell>
          <cell r="T87">
            <v>68</v>
          </cell>
        </row>
        <row r="88">
          <cell r="G88" t="str">
            <v>105453-P.S.R. TRANQUILLA</v>
          </cell>
          <cell r="H88">
            <v>0</v>
          </cell>
          <cell r="J88">
            <v>0</v>
          </cell>
          <cell r="K88">
            <v>2</v>
          </cell>
          <cell r="L88">
            <v>2</v>
          </cell>
          <cell r="M88">
            <v>1</v>
          </cell>
          <cell r="O88">
            <v>0</v>
          </cell>
          <cell r="P88">
            <v>1</v>
          </cell>
          <cell r="Q88">
            <v>1</v>
          </cell>
          <cell r="R88">
            <v>1</v>
          </cell>
          <cell r="S88">
            <v>1</v>
          </cell>
          <cell r="T88">
            <v>9</v>
          </cell>
        </row>
        <row r="89">
          <cell r="G89" t="str">
            <v>105454-P.S.R. CUNLAGUA</v>
          </cell>
          <cell r="H89">
            <v>0</v>
          </cell>
          <cell r="I89">
            <v>0</v>
          </cell>
          <cell r="K89">
            <v>1</v>
          </cell>
          <cell r="L89">
            <v>0</v>
          </cell>
          <cell r="N89">
            <v>0</v>
          </cell>
          <cell r="O89">
            <v>0</v>
          </cell>
          <cell r="P89">
            <v>0</v>
          </cell>
          <cell r="Q89">
            <v>1</v>
          </cell>
          <cell r="R89">
            <v>1</v>
          </cell>
          <cell r="T89">
            <v>3</v>
          </cell>
        </row>
        <row r="90">
          <cell r="G90" t="str">
            <v>105455-P.S.R. CHILLEPIN</v>
          </cell>
          <cell r="H90">
            <v>5</v>
          </cell>
          <cell r="I90">
            <v>2</v>
          </cell>
          <cell r="J90">
            <v>2</v>
          </cell>
          <cell r="K90">
            <v>2</v>
          </cell>
          <cell r="L90">
            <v>3</v>
          </cell>
          <cell r="N90">
            <v>2</v>
          </cell>
          <cell r="O90">
            <v>1</v>
          </cell>
          <cell r="P90">
            <v>0</v>
          </cell>
          <cell r="Q90">
            <v>0</v>
          </cell>
          <cell r="R90">
            <v>1</v>
          </cell>
          <cell r="S90">
            <v>3</v>
          </cell>
          <cell r="T90">
            <v>21</v>
          </cell>
        </row>
        <row r="91">
          <cell r="G91" t="str">
            <v>105456-P.S.R. LLIMPO</v>
          </cell>
          <cell r="H91">
            <v>0</v>
          </cell>
          <cell r="I91">
            <v>1</v>
          </cell>
          <cell r="K91">
            <v>0</v>
          </cell>
          <cell r="L91">
            <v>1</v>
          </cell>
          <cell r="M91">
            <v>0</v>
          </cell>
          <cell r="N91">
            <v>1</v>
          </cell>
          <cell r="O91">
            <v>1</v>
          </cell>
          <cell r="P91">
            <v>0</v>
          </cell>
          <cell r="Q91">
            <v>0</v>
          </cell>
          <cell r="R91">
            <v>4</v>
          </cell>
          <cell r="S91">
            <v>3</v>
          </cell>
          <cell r="T91">
            <v>11</v>
          </cell>
        </row>
        <row r="92">
          <cell r="G92" t="str">
            <v>105457-P.S.R. SAN AGUSTIN</v>
          </cell>
          <cell r="H92">
            <v>0</v>
          </cell>
          <cell r="I92">
            <v>0</v>
          </cell>
          <cell r="J92">
            <v>2</v>
          </cell>
          <cell r="K92">
            <v>0</v>
          </cell>
          <cell r="L92">
            <v>0</v>
          </cell>
          <cell r="N92">
            <v>0</v>
          </cell>
          <cell r="O92">
            <v>0</v>
          </cell>
          <cell r="P92">
            <v>1</v>
          </cell>
          <cell r="R92">
            <v>1</v>
          </cell>
          <cell r="T92">
            <v>4</v>
          </cell>
        </row>
        <row r="93">
          <cell r="G93" t="str">
            <v>105458-P.S.R. TAHUINCO</v>
          </cell>
          <cell r="H93">
            <v>1</v>
          </cell>
          <cell r="I93">
            <v>1</v>
          </cell>
          <cell r="J93">
            <v>1</v>
          </cell>
          <cell r="K93">
            <v>2</v>
          </cell>
          <cell r="L93">
            <v>1</v>
          </cell>
          <cell r="M93">
            <v>1</v>
          </cell>
          <cell r="N93">
            <v>2</v>
          </cell>
          <cell r="O93">
            <v>0</v>
          </cell>
          <cell r="P93">
            <v>1</v>
          </cell>
          <cell r="R93">
            <v>2</v>
          </cell>
          <cell r="S93">
            <v>2</v>
          </cell>
          <cell r="T93">
            <v>14</v>
          </cell>
        </row>
        <row r="94">
          <cell r="G94" t="str">
            <v>105491-P.S.R. QUELEN BAJO</v>
          </cell>
          <cell r="H94">
            <v>2</v>
          </cell>
          <cell r="K94">
            <v>0</v>
          </cell>
          <cell r="L94">
            <v>2</v>
          </cell>
          <cell r="M94">
            <v>0</v>
          </cell>
          <cell r="N94">
            <v>1</v>
          </cell>
          <cell r="O94">
            <v>1</v>
          </cell>
          <cell r="Q94">
            <v>0</v>
          </cell>
          <cell r="R94">
            <v>0</v>
          </cell>
          <cell r="S94">
            <v>1</v>
          </cell>
          <cell r="T94">
            <v>7</v>
          </cell>
        </row>
        <row r="95">
          <cell r="G95" t="str">
            <v>105492-P.S.R. CAMISA</v>
          </cell>
          <cell r="H95">
            <v>1</v>
          </cell>
          <cell r="I95">
            <v>1</v>
          </cell>
          <cell r="J95">
            <v>1</v>
          </cell>
          <cell r="K95">
            <v>1</v>
          </cell>
          <cell r="L95">
            <v>0</v>
          </cell>
          <cell r="M95">
            <v>0</v>
          </cell>
          <cell r="O95">
            <v>0</v>
          </cell>
          <cell r="P95">
            <v>1</v>
          </cell>
          <cell r="Q95">
            <v>0</v>
          </cell>
          <cell r="R95">
            <v>0</v>
          </cell>
          <cell r="T95">
            <v>5</v>
          </cell>
        </row>
        <row r="96">
          <cell r="G96" t="str">
            <v>105501-P.S.R. ARBOLEDA GRANDE</v>
          </cell>
          <cell r="H96">
            <v>1</v>
          </cell>
          <cell r="I96">
            <v>2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O96">
            <v>0</v>
          </cell>
          <cell r="P96">
            <v>1</v>
          </cell>
          <cell r="R96">
            <v>0</v>
          </cell>
          <cell r="S96">
            <v>1</v>
          </cell>
          <cell r="T96">
            <v>5</v>
          </cell>
        </row>
        <row r="97">
          <cell r="G97" t="str">
            <v>04301-OVALLE</v>
          </cell>
          <cell r="H97">
            <v>69</v>
          </cell>
          <cell r="I97">
            <v>108</v>
          </cell>
          <cell r="J97">
            <v>123</v>
          </cell>
          <cell r="K97">
            <v>107</v>
          </cell>
          <cell r="L97">
            <v>137</v>
          </cell>
          <cell r="M97">
            <v>131</v>
          </cell>
          <cell r="N97">
            <v>111</v>
          </cell>
          <cell r="O97">
            <v>130</v>
          </cell>
          <cell r="P97">
            <v>80</v>
          </cell>
          <cell r="Q97">
            <v>94</v>
          </cell>
          <cell r="R97">
            <v>79</v>
          </cell>
          <cell r="S97">
            <v>202</v>
          </cell>
          <cell r="T97">
            <v>1371</v>
          </cell>
        </row>
        <row r="98">
          <cell r="G98" t="str">
            <v>105315-CES. RURAL C. DE TAMAYA</v>
          </cell>
          <cell r="H98">
            <v>7</v>
          </cell>
          <cell r="I98">
            <v>8</v>
          </cell>
          <cell r="J98">
            <v>4</v>
          </cell>
          <cell r="K98">
            <v>5</v>
          </cell>
          <cell r="L98">
            <v>3</v>
          </cell>
          <cell r="M98">
            <v>7</v>
          </cell>
          <cell r="N98">
            <v>8</v>
          </cell>
          <cell r="O98">
            <v>11</v>
          </cell>
          <cell r="P98">
            <v>0</v>
          </cell>
          <cell r="Q98">
            <v>3</v>
          </cell>
          <cell r="R98">
            <v>7</v>
          </cell>
          <cell r="S98">
            <v>5</v>
          </cell>
          <cell r="T98">
            <v>68</v>
          </cell>
        </row>
        <row r="99">
          <cell r="G99" t="str">
            <v>105317-CES. JORGE JORDAN D.</v>
          </cell>
          <cell r="H99">
            <v>16</v>
          </cell>
          <cell r="I99">
            <v>31</v>
          </cell>
          <cell r="J99">
            <v>40</v>
          </cell>
          <cell r="K99">
            <v>33</v>
          </cell>
          <cell r="L99">
            <v>52</v>
          </cell>
          <cell r="M99">
            <v>28</v>
          </cell>
          <cell r="N99">
            <v>35</v>
          </cell>
          <cell r="O99">
            <v>35</v>
          </cell>
          <cell r="P99">
            <v>31</v>
          </cell>
          <cell r="Q99">
            <v>22</v>
          </cell>
          <cell r="R99">
            <v>24</v>
          </cell>
          <cell r="S99">
            <v>48</v>
          </cell>
          <cell r="T99">
            <v>395</v>
          </cell>
        </row>
        <row r="100">
          <cell r="G100" t="str">
            <v>105322-CES. MARCOS MACUADA</v>
          </cell>
          <cell r="H100">
            <v>30</v>
          </cell>
          <cell r="I100">
            <v>45</v>
          </cell>
          <cell r="J100">
            <v>43</v>
          </cell>
          <cell r="K100">
            <v>51</v>
          </cell>
          <cell r="L100">
            <v>52</v>
          </cell>
          <cell r="M100">
            <v>65</v>
          </cell>
          <cell r="N100">
            <v>44</v>
          </cell>
          <cell r="O100">
            <v>56</v>
          </cell>
          <cell r="P100">
            <v>32</v>
          </cell>
          <cell r="Q100">
            <v>47</v>
          </cell>
          <cell r="R100">
            <v>19</v>
          </cell>
          <cell r="S100">
            <v>101</v>
          </cell>
          <cell r="T100">
            <v>585</v>
          </cell>
        </row>
        <row r="101">
          <cell r="G101" t="str">
            <v>105324-CES. SOTAQUI</v>
          </cell>
          <cell r="H101">
            <v>5</v>
          </cell>
          <cell r="I101">
            <v>2</v>
          </cell>
          <cell r="J101">
            <v>9</v>
          </cell>
          <cell r="K101">
            <v>6</v>
          </cell>
          <cell r="L101">
            <v>4</v>
          </cell>
          <cell r="M101">
            <v>8</v>
          </cell>
          <cell r="N101">
            <v>2</v>
          </cell>
          <cell r="O101">
            <v>8</v>
          </cell>
          <cell r="P101">
            <v>9</v>
          </cell>
          <cell r="Q101">
            <v>9</v>
          </cell>
          <cell r="R101">
            <v>10</v>
          </cell>
          <cell r="S101">
            <v>8</v>
          </cell>
          <cell r="T101">
            <v>80</v>
          </cell>
        </row>
        <row r="102">
          <cell r="G102" t="str">
            <v>105415-P.S.R. BARRAZA</v>
          </cell>
          <cell r="H102">
            <v>0</v>
          </cell>
          <cell r="I102">
            <v>2</v>
          </cell>
          <cell r="K102">
            <v>0</v>
          </cell>
          <cell r="L102">
            <v>4</v>
          </cell>
          <cell r="O102">
            <v>1</v>
          </cell>
          <cell r="P102">
            <v>1</v>
          </cell>
          <cell r="Q102">
            <v>0</v>
          </cell>
          <cell r="R102">
            <v>0</v>
          </cell>
          <cell r="T102">
            <v>8</v>
          </cell>
        </row>
        <row r="103">
          <cell r="G103" t="str">
            <v xml:space="preserve">105416-P.S.R. CAMARICO                  </v>
          </cell>
          <cell r="H103">
            <v>0</v>
          </cell>
          <cell r="I103">
            <v>2</v>
          </cell>
          <cell r="J103">
            <v>4</v>
          </cell>
          <cell r="K103">
            <v>0</v>
          </cell>
          <cell r="M103">
            <v>2</v>
          </cell>
          <cell r="N103">
            <v>1</v>
          </cell>
          <cell r="O103">
            <v>2</v>
          </cell>
          <cell r="P103">
            <v>0</v>
          </cell>
          <cell r="S103">
            <v>5</v>
          </cell>
          <cell r="T103">
            <v>16</v>
          </cell>
        </row>
        <row r="104">
          <cell r="G104" t="str">
            <v>105417-P.S.R. ALCONES BAJOS</v>
          </cell>
          <cell r="I104">
            <v>1</v>
          </cell>
          <cell r="K104">
            <v>0</v>
          </cell>
          <cell r="L104">
            <v>2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S104">
            <v>3</v>
          </cell>
          <cell r="T104">
            <v>8</v>
          </cell>
        </row>
        <row r="105">
          <cell r="G105" t="str">
            <v>105419-P.S.R. LAS SOSSAS</v>
          </cell>
          <cell r="H105">
            <v>0</v>
          </cell>
          <cell r="I105">
            <v>2</v>
          </cell>
          <cell r="K105">
            <v>0</v>
          </cell>
          <cell r="L105">
            <v>1</v>
          </cell>
          <cell r="N105">
            <v>2</v>
          </cell>
          <cell r="O105">
            <v>1</v>
          </cell>
          <cell r="S105">
            <v>1</v>
          </cell>
          <cell r="T105">
            <v>7</v>
          </cell>
        </row>
        <row r="106">
          <cell r="G106" t="str">
            <v>105420-P.S.R. LIMARI</v>
          </cell>
          <cell r="H106">
            <v>1</v>
          </cell>
          <cell r="I106">
            <v>2</v>
          </cell>
          <cell r="J106">
            <v>2</v>
          </cell>
          <cell r="K106">
            <v>3</v>
          </cell>
          <cell r="L106">
            <v>3</v>
          </cell>
          <cell r="M106">
            <v>2</v>
          </cell>
          <cell r="N106">
            <v>2</v>
          </cell>
          <cell r="O106">
            <v>1</v>
          </cell>
          <cell r="P106">
            <v>1</v>
          </cell>
          <cell r="Q106">
            <v>0</v>
          </cell>
          <cell r="R106">
            <v>1</v>
          </cell>
          <cell r="S106">
            <v>1</v>
          </cell>
          <cell r="T106">
            <v>19</v>
          </cell>
        </row>
        <row r="107">
          <cell r="G107" t="str">
            <v>105422-P.S.R. HORNILLOS</v>
          </cell>
          <cell r="I107">
            <v>1</v>
          </cell>
          <cell r="K107">
            <v>0</v>
          </cell>
          <cell r="L107">
            <v>0</v>
          </cell>
          <cell r="P107">
            <v>0</v>
          </cell>
          <cell r="S107">
            <v>3</v>
          </cell>
          <cell r="T107">
            <v>4</v>
          </cell>
        </row>
        <row r="108">
          <cell r="G108" t="str">
            <v>105437-P.S.R. CHALINGA</v>
          </cell>
          <cell r="I108">
            <v>1</v>
          </cell>
          <cell r="J108">
            <v>1</v>
          </cell>
          <cell r="L108">
            <v>1</v>
          </cell>
          <cell r="N108">
            <v>0</v>
          </cell>
          <cell r="P108">
            <v>1</v>
          </cell>
          <cell r="S108">
            <v>1</v>
          </cell>
          <cell r="T108">
            <v>5</v>
          </cell>
        </row>
        <row r="109">
          <cell r="G109" t="str">
            <v>105439-P.S.R. CERRO BLANCO</v>
          </cell>
          <cell r="K109">
            <v>1</v>
          </cell>
          <cell r="L109">
            <v>1</v>
          </cell>
          <cell r="M109">
            <v>1</v>
          </cell>
          <cell r="N109">
            <v>0</v>
          </cell>
          <cell r="T109">
            <v>3</v>
          </cell>
        </row>
        <row r="110">
          <cell r="G110" t="str">
            <v>105507-P.S.R. HUAMALATA</v>
          </cell>
          <cell r="H110">
            <v>3</v>
          </cell>
          <cell r="I110">
            <v>2</v>
          </cell>
          <cell r="J110">
            <v>2</v>
          </cell>
          <cell r="K110">
            <v>0</v>
          </cell>
          <cell r="L110">
            <v>2</v>
          </cell>
          <cell r="M110">
            <v>2</v>
          </cell>
          <cell r="N110">
            <v>3</v>
          </cell>
          <cell r="O110">
            <v>0</v>
          </cell>
          <cell r="Q110">
            <v>1</v>
          </cell>
          <cell r="R110">
            <v>1</v>
          </cell>
          <cell r="S110">
            <v>2</v>
          </cell>
          <cell r="T110">
            <v>18</v>
          </cell>
        </row>
        <row r="111">
          <cell r="G111" t="str">
            <v>105510-P.S.R. RECOLETA</v>
          </cell>
          <cell r="I111">
            <v>1</v>
          </cell>
          <cell r="J111">
            <v>1</v>
          </cell>
          <cell r="K111">
            <v>2</v>
          </cell>
          <cell r="N111">
            <v>1</v>
          </cell>
          <cell r="O111">
            <v>1</v>
          </cell>
          <cell r="R111">
            <v>5</v>
          </cell>
          <cell r="S111">
            <v>4</v>
          </cell>
          <cell r="T111">
            <v>15</v>
          </cell>
        </row>
        <row r="112">
          <cell r="G112" t="str">
            <v>105722-CECOF SAN JOSE DE LA DEHESA</v>
          </cell>
          <cell r="H112">
            <v>5</v>
          </cell>
          <cell r="I112">
            <v>4</v>
          </cell>
          <cell r="J112">
            <v>12</v>
          </cell>
          <cell r="K112">
            <v>5</v>
          </cell>
          <cell r="L112">
            <v>7</v>
          </cell>
          <cell r="M112">
            <v>6</v>
          </cell>
          <cell r="N112">
            <v>8</v>
          </cell>
          <cell r="O112">
            <v>7</v>
          </cell>
          <cell r="P112">
            <v>4</v>
          </cell>
          <cell r="Q112">
            <v>9</v>
          </cell>
          <cell r="R112">
            <v>4</v>
          </cell>
          <cell r="S112">
            <v>9</v>
          </cell>
          <cell r="T112">
            <v>80</v>
          </cell>
        </row>
        <row r="113">
          <cell r="G113" t="str">
            <v>105723-CECOF LIMARI</v>
          </cell>
          <cell r="H113">
            <v>2</v>
          </cell>
          <cell r="I113">
            <v>4</v>
          </cell>
          <cell r="J113">
            <v>5</v>
          </cell>
          <cell r="K113">
            <v>1</v>
          </cell>
          <cell r="L113">
            <v>5</v>
          </cell>
          <cell r="M113">
            <v>9</v>
          </cell>
          <cell r="N113">
            <v>5</v>
          </cell>
          <cell r="O113">
            <v>6</v>
          </cell>
          <cell r="P113">
            <v>1</v>
          </cell>
          <cell r="Q113">
            <v>3</v>
          </cell>
          <cell r="R113">
            <v>8</v>
          </cell>
          <cell r="S113">
            <v>6</v>
          </cell>
          <cell r="T113">
            <v>55</v>
          </cell>
        </row>
        <row r="114">
          <cell r="G114" t="str">
            <v>200258-CECOF LOS COPIHUES</v>
          </cell>
          <cell r="Q114">
            <v>0</v>
          </cell>
          <cell r="R114">
            <v>0</v>
          </cell>
          <cell r="S114">
            <v>5</v>
          </cell>
          <cell r="T114">
            <v>5</v>
          </cell>
        </row>
        <row r="115">
          <cell r="G115" t="str">
            <v>04302-COMBARBALÁ</v>
          </cell>
          <cell r="H115">
            <v>11</v>
          </cell>
          <cell r="I115">
            <v>8</v>
          </cell>
          <cell r="J115">
            <v>14</v>
          </cell>
          <cell r="K115">
            <v>14</v>
          </cell>
          <cell r="L115">
            <v>9</v>
          </cell>
          <cell r="M115">
            <v>12</v>
          </cell>
          <cell r="N115">
            <v>13</v>
          </cell>
          <cell r="O115">
            <v>12</v>
          </cell>
          <cell r="P115">
            <v>12</v>
          </cell>
          <cell r="Q115">
            <v>13</v>
          </cell>
          <cell r="R115">
            <v>9</v>
          </cell>
          <cell r="S115">
            <v>8</v>
          </cell>
          <cell r="T115">
            <v>135</v>
          </cell>
        </row>
        <row r="116">
          <cell r="G116" t="str">
            <v>105105-HOSPITAL COMBARBALA</v>
          </cell>
          <cell r="H116">
            <v>6</v>
          </cell>
          <cell r="I116">
            <v>5</v>
          </cell>
          <cell r="J116">
            <v>13</v>
          </cell>
          <cell r="K116">
            <v>10</v>
          </cell>
          <cell r="L116">
            <v>7</v>
          </cell>
          <cell r="M116">
            <v>8</v>
          </cell>
          <cell r="N116">
            <v>6</v>
          </cell>
          <cell r="O116">
            <v>6</v>
          </cell>
          <cell r="P116">
            <v>8</v>
          </cell>
          <cell r="Q116">
            <v>6</v>
          </cell>
          <cell r="R116">
            <v>8</v>
          </cell>
          <cell r="S116">
            <v>5</v>
          </cell>
          <cell r="T116">
            <v>88</v>
          </cell>
        </row>
        <row r="117">
          <cell r="G117" t="str">
            <v>105433-P.S.R. SAN LORENZO</v>
          </cell>
          <cell r="L117">
            <v>0</v>
          </cell>
          <cell r="T117">
            <v>0</v>
          </cell>
        </row>
        <row r="118">
          <cell r="G118" t="str">
            <v>105434-P.S.R. SAN MARCOS</v>
          </cell>
          <cell r="H118">
            <v>0</v>
          </cell>
          <cell r="I118">
            <v>0</v>
          </cell>
          <cell r="J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S118">
            <v>0</v>
          </cell>
          <cell r="T118">
            <v>0</v>
          </cell>
        </row>
        <row r="119">
          <cell r="G119" t="str">
            <v>105441-P.S.R. MANQUEHUA</v>
          </cell>
          <cell r="H119">
            <v>0</v>
          </cell>
          <cell r="I119">
            <v>0</v>
          </cell>
          <cell r="J119">
            <v>0</v>
          </cell>
          <cell r="L119">
            <v>0</v>
          </cell>
          <cell r="N119">
            <v>1</v>
          </cell>
          <cell r="O119">
            <v>2</v>
          </cell>
          <cell r="P119">
            <v>1</v>
          </cell>
          <cell r="Q119">
            <v>0</v>
          </cell>
          <cell r="S119">
            <v>1</v>
          </cell>
          <cell r="T119">
            <v>5</v>
          </cell>
        </row>
        <row r="120">
          <cell r="G120" t="str">
            <v xml:space="preserve">105459-P.S.R. BARRANCAS                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1</v>
          </cell>
          <cell r="M120">
            <v>1</v>
          </cell>
          <cell r="N120">
            <v>1</v>
          </cell>
          <cell r="O120">
            <v>1</v>
          </cell>
          <cell r="P120">
            <v>1</v>
          </cell>
          <cell r="S120">
            <v>0</v>
          </cell>
          <cell r="T120">
            <v>5</v>
          </cell>
        </row>
        <row r="121">
          <cell r="G121" t="str">
            <v>105460-P.S.R. COGOTI 18</v>
          </cell>
          <cell r="H121">
            <v>2</v>
          </cell>
          <cell r="I121">
            <v>1</v>
          </cell>
          <cell r="K121">
            <v>1</v>
          </cell>
          <cell r="L121">
            <v>0</v>
          </cell>
          <cell r="M121">
            <v>2</v>
          </cell>
          <cell r="N121">
            <v>2</v>
          </cell>
          <cell r="O121">
            <v>2</v>
          </cell>
          <cell r="P121">
            <v>0</v>
          </cell>
          <cell r="Q121">
            <v>4</v>
          </cell>
          <cell r="R121">
            <v>0</v>
          </cell>
          <cell r="S121">
            <v>1</v>
          </cell>
          <cell r="T121">
            <v>15</v>
          </cell>
        </row>
        <row r="122">
          <cell r="G122" t="str">
            <v>105461-P.S.R. EL HUACHO</v>
          </cell>
          <cell r="J122">
            <v>0</v>
          </cell>
          <cell r="K122">
            <v>1</v>
          </cell>
          <cell r="M122">
            <v>0</v>
          </cell>
          <cell r="N122">
            <v>0</v>
          </cell>
          <cell r="O122">
            <v>0</v>
          </cell>
          <cell r="T122">
            <v>1</v>
          </cell>
        </row>
        <row r="123">
          <cell r="G123" t="str">
            <v>105462-P.S.R. EL SAUCE</v>
          </cell>
          <cell r="I123">
            <v>0</v>
          </cell>
          <cell r="J123">
            <v>0</v>
          </cell>
          <cell r="K123">
            <v>1</v>
          </cell>
          <cell r="L123">
            <v>1</v>
          </cell>
          <cell r="N123">
            <v>0</v>
          </cell>
          <cell r="O123">
            <v>0</v>
          </cell>
          <cell r="R123">
            <v>1</v>
          </cell>
          <cell r="T123">
            <v>3</v>
          </cell>
        </row>
        <row r="124">
          <cell r="G124" t="str">
            <v>105463-P.S.R. QUILITAPIA</v>
          </cell>
          <cell r="H124">
            <v>0</v>
          </cell>
          <cell r="I124">
            <v>0</v>
          </cell>
          <cell r="L124">
            <v>0</v>
          </cell>
          <cell r="M124">
            <v>0</v>
          </cell>
          <cell r="N124">
            <v>1</v>
          </cell>
          <cell r="O124">
            <v>1</v>
          </cell>
          <cell r="Q124">
            <v>3</v>
          </cell>
          <cell r="R124">
            <v>0</v>
          </cell>
          <cell r="T124">
            <v>5</v>
          </cell>
        </row>
        <row r="125">
          <cell r="G125" t="str">
            <v>105464-P.S.R. LA LIGUA</v>
          </cell>
          <cell r="H125">
            <v>3</v>
          </cell>
          <cell r="I125">
            <v>0</v>
          </cell>
          <cell r="J125">
            <v>1</v>
          </cell>
          <cell r="K125">
            <v>1</v>
          </cell>
          <cell r="M125">
            <v>1</v>
          </cell>
          <cell r="N125">
            <v>2</v>
          </cell>
          <cell r="O125">
            <v>0</v>
          </cell>
          <cell r="Q125">
            <v>0</v>
          </cell>
          <cell r="S125">
            <v>1</v>
          </cell>
          <cell r="T125">
            <v>9</v>
          </cell>
        </row>
        <row r="126">
          <cell r="G126" t="str">
            <v>105465-P.S.R. RAMADILLA</v>
          </cell>
          <cell r="H126">
            <v>0</v>
          </cell>
          <cell r="J126">
            <v>0</v>
          </cell>
          <cell r="L126">
            <v>0</v>
          </cell>
          <cell r="P126">
            <v>2</v>
          </cell>
          <cell r="T126">
            <v>2</v>
          </cell>
        </row>
        <row r="127">
          <cell r="G127" t="str">
            <v>105466-P.S.R. VALLE HERMOSO</v>
          </cell>
          <cell r="H127">
            <v>0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N127">
            <v>0</v>
          </cell>
          <cell r="P127">
            <v>0</v>
          </cell>
          <cell r="Q127">
            <v>0</v>
          </cell>
          <cell r="S127">
            <v>0</v>
          </cell>
          <cell r="T127">
            <v>1</v>
          </cell>
        </row>
        <row r="128">
          <cell r="G128" t="str">
            <v>105490-P.S.R. EL DURAZNO</v>
          </cell>
          <cell r="H128">
            <v>0</v>
          </cell>
          <cell r="I128">
            <v>1</v>
          </cell>
          <cell r="M128">
            <v>0</v>
          </cell>
          <cell r="S128">
            <v>0</v>
          </cell>
          <cell r="T128">
            <v>1</v>
          </cell>
        </row>
        <row r="129">
          <cell r="G129" t="str">
            <v>04304-MONTE PATRIA</v>
          </cell>
          <cell r="H129">
            <v>43</v>
          </cell>
          <cell r="I129">
            <v>50</v>
          </cell>
          <cell r="J129">
            <v>34</v>
          </cell>
          <cell r="K129">
            <v>27</v>
          </cell>
          <cell r="L129">
            <v>47</v>
          </cell>
          <cell r="M129">
            <v>27</v>
          </cell>
          <cell r="N129">
            <v>43</v>
          </cell>
          <cell r="O129">
            <v>41</v>
          </cell>
          <cell r="P129">
            <v>36</v>
          </cell>
          <cell r="Q129">
            <v>24</v>
          </cell>
          <cell r="R129">
            <v>27</v>
          </cell>
          <cell r="S129">
            <v>40</v>
          </cell>
          <cell r="T129">
            <v>439</v>
          </cell>
        </row>
        <row r="130">
          <cell r="G130" t="str">
            <v>105307-CES. RURAL MONTE PATRIA</v>
          </cell>
          <cell r="H130">
            <v>18</v>
          </cell>
          <cell r="I130">
            <v>25</v>
          </cell>
          <cell r="J130">
            <v>12</v>
          </cell>
          <cell r="K130">
            <v>9</v>
          </cell>
          <cell r="L130">
            <v>21</v>
          </cell>
          <cell r="M130">
            <v>14</v>
          </cell>
          <cell r="N130">
            <v>10</v>
          </cell>
          <cell r="O130">
            <v>9</v>
          </cell>
          <cell r="P130">
            <v>12</v>
          </cell>
          <cell r="Q130">
            <v>7</v>
          </cell>
          <cell r="R130">
            <v>9</v>
          </cell>
          <cell r="S130">
            <v>16</v>
          </cell>
          <cell r="T130">
            <v>162</v>
          </cell>
        </row>
        <row r="131">
          <cell r="G131" t="str">
            <v>105311-CES. RURAL CHAÑARAL ALTO</v>
          </cell>
          <cell r="H131">
            <v>5</v>
          </cell>
          <cell r="I131">
            <v>2</v>
          </cell>
          <cell r="J131">
            <v>7</v>
          </cell>
          <cell r="K131">
            <v>5</v>
          </cell>
          <cell r="L131">
            <v>5</v>
          </cell>
          <cell r="M131">
            <v>2</v>
          </cell>
          <cell r="N131">
            <v>6</v>
          </cell>
          <cell r="O131">
            <v>3</v>
          </cell>
          <cell r="P131">
            <v>5</v>
          </cell>
          <cell r="Q131">
            <v>3</v>
          </cell>
          <cell r="R131">
            <v>2</v>
          </cell>
          <cell r="S131">
            <v>8</v>
          </cell>
          <cell r="T131">
            <v>53</v>
          </cell>
        </row>
        <row r="132">
          <cell r="G132" t="str">
            <v>105312-CES. RURAL CAREN</v>
          </cell>
          <cell r="H132">
            <v>2</v>
          </cell>
          <cell r="I132">
            <v>5</v>
          </cell>
          <cell r="J132">
            <v>2</v>
          </cell>
          <cell r="K132">
            <v>0</v>
          </cell>
          <cell r="L132">
            <v>4</v>
          </cell>
          <cell r="M132">
            <v>2</v>
          </cell>
          <cell r="N132">
            <v>2</v>
          </cell>
          <cell r="O132">
            <v>4</v>
          </cell>
          <cell r="P132">
            <v>3</v>
          </cell>
          <cell r="Q132">
            <v>3</v>
          </cell>
          <cell r="R132">
            <v>0</v>
          </cell>
          <cell r="S132">
            <v>2</v>
          </cell>
          <cell r="T132">
            <v>29</v>
          </cell>
        </row>
        <row r="133">
          <cell r="G133" t="str">
            <v>105318-CES. RURAL EL PALQUI</v>
          </cell>
          <cell r="H133">
            <v>9</v>
          </cell>
          <cell r="I133">
            <v>13</v>
          </cell>
          <cell r="J133">
            <v>10</v>
          </cell>
          <cell r="K133">
            <v>9</v>
          </cell>
          <cell r="L133">
            <v>13</v>
          </cell>
          <cell r="M133">
            <v>3</v>
          </cell>
          <cell r="N133">
            <v>20</v>
          </cell>
          <cell r="O133">
            <v>18</v>
          </cell>
          <cell r="P133">
            <v>10</v>
          </cell>
          <cell r="Q133">
            <v>9</v>
          </cell>
          <cell r="R133">
            <v>11</v>
          </cell>
          <cell r="S133">
            <v>12</v>
          </cell>
          <cell r="T133">
            <v>137</v>
          </cell>
        </row>
        <row r="134">
          <cell r="G134" t="str">
            <v>105425-P.S.R. CHILECITO</v>
          </cell>
          <cell r="J134">
            <v>2</v>
          </cell>
          <cell r="M134">
            <v>1</v>
          </cell>
          <cell r="N134">
            <v>0</v>
          </cell>
          <cell r="P134">
            <v>0</v>
          </cell>
          <cell r="R134">
            <v>0</v>
          </cell>
          <cell r="T134">
            <v>3</v>
          </cell>
        </row>
        <row r="135">
          <cell r="G135" t="str">
            <v>105427-P.S.R. HACIENDA VALDIVIA</v>
          </cell>
          <cell r="H135">
            <v>0</v>
          </cell>
          <cell r="I135">
            <v>0</v>
          </cell>
          <cell r="J135">
            <v>0</v>
          </cell>
          <cell r="K135">
            <v>1</v>
          </cell>
          <cell r="L135">
            <v>1</v>
          </cell>
          <cell r="M135">
            <v>1</v>
          </cell>
          <cell r="N135">
            <v>4</v>
          </cell>
          <cell r="O135">
            <v>1</v>
          </cell>
          <cell r="Q135">
            <v>1</v>
          </cell>
          <cell r="R135">
            <v>1</v>
          </cell>
          <cell r="T135">
            <v>10</v>
          </cell>
        </row>
        <row r="136">
          <cell r="G136" t="str">
            <v>105428-P.S.R. HUATULAME</v>
          </cell>
          <cell r="H136">
            <v>2</v>
          </cell>
          <cell r="J136">
            <v>0</v>
          </cell>
          <cell r="K136">
            <v>1</v>
          </cell>
          <cell r="M136">
            <v>1</v>
          </cell>
          <cell r="N136">
            <v>0</v>
          </cell>
          <cell r="O136">
            <v>0</v>
          </cell>
          <cell r="Q136">
            <v>0</v>
          </cell>
          <cell r="S136">
            <v>0</v>
          </cell>
          <cell r="T136">
            <v>4</v>
          </cell>
        </row>
        <row r="137">
          <cell r="G137" t="str">
            <v>105430-P.S.R. MIALQUI</v>
          </cell>
          <cell r="H137">
            <v>2</v>
          </cell>
          <cell r="J137">
            <v>0</v>
          </cell>
          <cell r="M137">
            <v>0</v>
          </cell>
          <cell r="S137">
            <v>0</v>
          </cell>
          <cell r="T137">
            <v>2</v>
          </cell>
        </row>
        <row r="138">
          <cell r="G138" t="str">
            <v>105431-P.S.R. PEDREGAL</v>
          </cell>
          <cell r="H138">
            <v>1</v>
          </cell>
          <cell r="I138">
            <v>0</v>
          </cell>
          <cell r="K138">
            <v>0</v>
          </cell>
          <cell r="M138">
            <v>1</v>
          </cell>
          <cell r="O138">
            <v>1</v>
          </cell>
          <cell r="P138">
            <v>0</v>
          </cell>
          <cell r="S138">
            <v>0</v>
          </cell>
          <cell r="T138">
            <v>3</v>
          </cell>
        </row>
        <row r="139">
          <cell r="G139" t="str">
            <v>105432-P.S.R. RAPEL</v>
          </cell>
          <cell r="H139">
            <v>2</v>
          </cell>
          <cell r="I139">
            <v>3</v>
          </cell>
          <cell r="L139">
            <v>1</v>
          </cell>
          <cell r="M139">
            <v>0</v>
          </cell>
          <cell r="O139">
            <v>2</v>
          </cell>
          <cell r="P139">
            <v>2</v>
          </cell>
          <cell r="Q139">
            <v>0</v>
          </cell>
          <cell r="R139">
            <v>2</v>
          </cell>
          <cell r="T139">
            <v>12</v>
          </cell>
        </row>
        <row r="140">
          <cell r="G140" t="str">
            <v>105435-P.S.R. TULAHUEN</v>
          </cell>
          <cell r="H140">
            <v>2</v>
          </cell>
          <cell r="I140">
            <v>2</v>
          </cell>
          <cell r="J140">
            <v>0</v>
          </cell>
          <cell r="K140">
            <v>2</v>
          </cell>
          <cell r="L140">
            <v>2</v>
          </cell>
          <cell r="M140">
            <v>1</v>
          </cell>
          <cell r="N140">
            <v>0</v>
          </cell>
          <cell r="O140">
            <v>2</v>
          </cell>
          <cell r="P140">
            <v>3</v>
          </cell>
          <cell r="Q140">
            <v>1</v>
          </cell>
          <cell r="R140">
            <v>2</v>
          </cell>
          <cell r="S140">
            <v>1</v>
          </cell>
          <cell r="T140">
            <v>18</v>
          </cell>
        </row>
        <row r="141">
          <cell r="G141" t="str">
            <v>105436-P.S.R. EL MAITEN</v>
          </cell>
          <cell r="I141">
            <v>0</v>
          </cell>
          <cell r="J141">
            <v>1</v>
          </cell>
          <cell r="M141">
            <v>1</v>
          </cell>
          <cell r="O141">
            <v>1</v>
          </cell>
          <cell r="S141">
            <v>1</v>
          </cell>
          <cell r="T141">
            <v>4</v>
          </cell>
        </row>
        <row r="142">
          <cell r="G142" t="str">
            <v>105489-P.S.R. RAMADAS DE TULAHUEN</v>
          </cell>
          <cell r="K142">
            <v>0</v>
          </cell>
          <cell r="N142">
            <v>1</v>
          </cell>
          <cell r="P142">
            <v>1</v>
          </cell>
          <cell r="Q142">
            <v>0</v>
          </cell>
          <cell r="T142">
            <v>2</v>
          </cell>
        </row>
        <row r="143">
          <cell r="G143" t="str">
            <v>04304-PUNITAQUI</v>
          </cell>
          <cell r="H143">
            <v>13</v>
          </cell>
          <cell r="I143">
            <v>19</v>
          </cell>
          <cell r="J143">
            <v>20</v>
          </cell>
          <cell r="K143">
            <v>10</v>
          </cell>
          <cell r="L143">
            <v>18</v>
          </cell>
          <cell r="M143">
            <v>14</v>
          </cell>
          <cell r="N143">
            <v>15</v>
          </cell>
          <cell r="O143">
            <v>18</v>
          </cell>
          <cell r="P143">
            <v>16</v>
          </cell>
          <cell r="Q143">
            <v>5</v>
          </cell>
          <cell r="R143">
            <v>11</v>
          </cell>
          <cell r="S143">
            <v>19</v>
          </cell>
          <cell r="T143">
            <v>178</v>
          </cell>
        </row>
        <row r="144">
          <cell r="G144" t="str">
            <v>105308-CES. RURAL PUNITAQUI</v>
          </cell>
          <cell r="H144">
            <v>12</v>
          </cell>
          <cell r="I144">
            <v>19</v>
          </cell>
          <cell r="J144">
            <v>20</v>
          </cell>
          <cell r="K144">
            <v>10</v>
          </cell>
          <cell r="L144">
            <v>18</v>
          </cell>
          <cell r="M144">
            <v>14</v>
          </cell>
          <cell r="N144">
            <v>15</v>
          </cell>
          <cell r="O144">
            <v>18</v>
          </cell>
          <cell r="P144">
            <v>14</v>
          </cell>
          <cell r="Q144">
            <v>5</v>
          </cell>
          <cell r="R144">
            <v>11</v>
          </cell>
          <cell r="S144">
            <v>19</v>
          </cell>
          <cell r="T144">
            <v>175</v>
          </cell>
        </row>
        <row r="145">
          <cell r="G145" t="str">
            <v>105440-P.S.R. DIVISADERO</v>
          </cell>
          <cell r="K145">
            <v>0</v>
          </cell>
          <cell r="P145">
            <v>2</v>
          </cell>
          <cell r="T145">
            <v>2</v>
          </cell>
        </row>
        <row r="146">
          <cell r="G146" t="str">
            <v>105442-P.S.R. SAN PEDRO DE QUILES</v>
          </cell>
          <cell r="H146">
            <v>1</v>
          </cell>
          <cell r="T146">
            <v>1</v>
          </cell>
        </row>
        <row r="147">
          <cell r="G147" t="str">
            <v>04305-RIO HURTADO</v>
          </cell>
          <cell r="H147">
            <v>3</v>
          </cell>
          <cell r="I147">
            <v>5</v>
          </cell>
          <cell r="J147">
            <v>3</v>
          </cell>
          <cell r="K147">
            <v>3</v>
          </cell>
          <cell r="L147">
            <v>4</v>
          </cell>
          <cell r="M147">
            <v>3</v>
          </cell>
          <cell r="N147">
            <v>0</v>
          </cell>
          <cell r="O147">
            <v>2</v>
          </cell>
          <cell r="P147">
            <v>4</v>
          </cell>
          <cell r="Q147">
            <v>0</v>
          </cell>
          <cell r="R147">
            <v>1</v>
          </cell>
          <cell r="S147">
            <v>8</v>
          </cell>
          <cell r="T147">
            <v>36</v>
          </cell>
        </row>
        <row r="148">
          <cell r="G148" t="str">
            <v>105310-CES. RURAL PICHASCA</v>
          </cell>
          <cell r="H148">
            <v>1</v>
          </cell>
          <cell r="I148">
            <v>4</v>
          </cell>
          <cell r="J148">
            <v>0</v>
          </cell>
          <cell r="K148">
            <v>1</v>
          </cell>
          <cell r="L148">
            <v>1</v>
          </cell>
          <cell r="M148">
            <v>0</v>
          </cell>
          <cell r="N148">
            <v>0</v>
          </cell>
          <cell r="P148">
            <v>3</v>
          </cell>
          <cell r="Q148">
            <v>0</v>
          </cell>
          <cell r="R148">
            <v>0</v>
          </cell>
          <cell r="S148">
            <v>5</v>
          </cell>
          <cell r="T148">
            <v>15</v>
          </cell>
        </row>
        <row r="149">
          <cell r="G149" t="str">
            <v>105409-P.S.R. EL CHAÑAR</v>
          </cell>
          <cell r="J149">
            <v>1</v>
          </cell>
          <cell r="L149">
            <v>1</v>
          </cell>
          <cell r="O149">
            <v>1</v>
          </cell>
          <cell r="P149">
            <v>1</v>
          </cell>
          <cell r="T149">
            <v>4</v>
          </cell>
        </row>
        <row r="150">
          <cell r="G150" t="str">
            <v>105410-P.S.R. HURTADO</v>
          </cell>
          <cell r="H150">
            <v>1</v>
          </cell>
          <cell r="J150">
            <v>0</v>
          </cell>
          <cell r="L150">
            <v>1</v>
          </cell>
          <cell r="M150">
            <v>1</v>
          </cell>
          <cell r="Q150">
            <v>0</v>
          </cell>
          <cell r="R150">
            <v>0</v>
          </cell>
          <cell r="T150">
            <v>3</v>
          </cell>
        </row>
        <row r="151">
          <cell r="G151" t="str">
            <v>105411-P.S.R. LAS BREAS</v>
          </cell>
          <cell r="J151">
            <v>1</v>
          </cell>
          <cell r="L151">
            <v>0</v>
          </cell>
          <cell r="M151">
            <v>0</v>
          </cell>
          <cell r="O151">
            <v>1</v>
          </cell>
          <cell r="P151">
            <v>0</v>
          </cell>
          <cell r="R151">
            <v>0</v>
          </cell>
          <cell r="T151">
            <v>2</v>
          </cell>
        </row>
        <row r="152">
          <cell r="G152" t="str">
            <v>105413-P.S.R. SAMO ALTO</v>
          </cell>
          <cell r="J152">
            <v>0</v>
          </cell>
          <cell r="M152">
            <v>1</v>
          </cell>
          <cell r="R152">
            <v>1</v>
          </cell>
          <cell r="S152">
            <v>2</v>
          </cell>
          <cell r="T152">
            <v>4</v>
          </cell>
        </row>
        <row r="153">
          <cell r="G153" t="str">
            <v>105414-P.S.R. SERON</v>
          </cell>
          <cell r="I153">
            <v>1</v>
          </cell>
          <cell r="J153">
            <v>0</v>
          </cell>
          <cell r="L153">
            <v>1</v>
          </cell>
          <cell r="M153">
            <v>1</v>
          </cell>
          <cell r="O153">
            <v>0</v>
          </cell>
          <cell r="S153">
            <v>1</v>
          </cell>
          <cell r="T153">
            <v>4</v>
          </cell>
        </row>
        <row r="154">
          <cell r="G154" t="str">
            <v>105503-P.S.R. TABAQUEROS</v>
          </cell>
          <cell r="H154">
            <v>1</v>
          </cell>
          <cell r="J154">
            <v>1</v>
          </cell>
          <cell r="K154">
            <v>2</v>
          </cell>
          <cell r="L154">
            <v>0</v>
          </cell>
          <cell r="N154">
            <v>0</v>
          </cell>
          <cell r="S154">
            <v>0</v>
          </cell>
          <cell r="T154">
            <v>4</v>
          </cell>
        </row>
        <row r="155">
          <cell r="G155" t="str">
            <v>Total general</v>
          </cell>
          <cell r="H155">
            <v>664</v>
          </cell>
          <cell r="I155">
            <v>645</v>
          </cell>
          <cell r="J155">
            <v>816</v>
          </cell>
          <cell r="K155">
            <v>573</v>
          </cell>
          <cell r="L155">
            <v>731</v>
          </cell>
          <cell r="M155">
            <v>573</v>
          </cell>
          <cell r="N155">
            <v>639</v>
          </cell>
          <cell r="O155">
            <v>701</v>
          </cell>
          <cell r="P155">
            <v>644</v>
          </cell>
          <cell r="Q155">
            <v>543</v>
          </cell>
          <cell r="R155">
            <v>537</v>
          </cell>
          <cell r="S155">
            <v>955</v>
          </cell>
          <cell r="T155">
            <v>8021</v>
          </cell>
        </row>
      </sheetData>
      <sheetData sheetId="13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12</v>
          </cell>
          <cell r="I3" t="str">
            <v>Total general</v>
          </cell>
        </row>
        <row r="4">
          <cell r="G4" t="str">
            <v>04101-LA SERENA</v>
          </cell>
          <cell r="H4">
            <v>2176</v>
          </cell>
          <cell r="I4">
            <v>2176</v>
          </cell>
        </row>
        <row r="5">
          <cell r="G5" t="str">
            <v>105300-CES. CARDENAL CARO</v>
          </cell>
          <cell r="H5">
            <v>242</v>
          </cell>
          <cell r="I5">
            <v>242</v>
          </cell>
        </row>
        <row r="6">
          <cell r="G6" t="str">
            <v>105301-CES. LAS COMPAÑIAS</v>
          </cell>
          <cell r="H6">
            <v>261</v>
          </cell>
          <cell r="I6">
            <v>261</v>
          </cell>
        </row>
        <row r="7">
          <cell r="G7" t="str">
            <v>105302-CES. PEDRO AGUIRRE C.</v>
          </cell>
          <cell r="H7">
            <v>396</v>
          </cell>
          <cell r="I7">
            <v>396</v>
          </cell>
        </row>
        <row r="8">
          <cell r="G8" t="str">
            <v>105313-CES. SCHAFFHAUSER</v>
          </cell>
          <cell r="H8">
            <v>328</v>
          </cell>
          <cell r="I8">
            <v>328</v>
          </cell>
        </row>
        <row r="9">
          <cell r="G9" t="str">
            <v>105319-CES. CARDENAL R.S.H.</v>
          </cell>
          <cell r="H9">
            <v>340</v>
          </cell>
          <cell r="I9">
            <v>340</v>
          </cell>
        </row>
        <row r="10">
          <cell r="G10" t="str">
            <v>105325-CESFAM JUAN PABLO II</v>
          </cell>
          <cell r="H10">
            <v>433</v>
          </cell>
          <cell r="I10">
            <v>433</v>
          </cell>
        </row>
        <row r="11">
          <cell r="G11" t="str">
            <v xml:space="preserve">105400-P.S.R. ALGARROBITO            </v>
          </cell>
          <cell r="H11">
            <v>37</v>
          </cell>
          <cell r="I11">
            <v>37</v>
          </cell>
        </row>
        <row r="12">
          <cell r="G12" t="str">
            <v>105401-P.S.R. LAS ROJAS</v>
          </cell>
          <cell r="H12">
            <v>9</v>
          </cell>
          <cell r="I12">
            <v>9</v>
          </cell>
        </row>
        <row r="13">
          <cell r="G13" t="str">
            <v>105402-P.S.R. EL ROMERO</v>
          </cell>
          <cell r="H13">
            <v>9</v>
          </cell>
          <cell r="I13">
            <v>9</v>
          </cell>
        </row>
        <row r="14">
          <cell r="G14" t="str">
            <v>105499-P.S.R. LAMBERT</v>
          </cell>
          <cell r="H14">
            <v>15</v>
          </cell>
          <cell r="I14">
            <v>15</v>
          </cell>
        </row>
        <row r="15">
          <cell r="G15" t="str">
            <v>105700-CECOF VILLA EL INDIO</v>
          </cell>
          <cell r="H15">
            <v>26</v>
          </cell>
          <cell r="I15">
            <v>26</v>
          </cell>
        </row>
        <row r="16">
          <cell r="G16" t="str">
            <v>105701-CECOF VILLA ALEMANIA</v>
          </cell>
          <cell r="H16">
            <v>21</v>
          </cell>
          <cell r="I16">
            <v>21</v>
          </cell>
        </row>
        <row r="17">
          <cell r="G17" t="str">
            <v>105702-CECOF VILLA LAMBERT</v>
          </cell>
          <cell r="H17">
            <v>59</v>
          </cell>
          <cell r="I17">
            <v>59</v>
          </cell>
        </row>
        <row r="18">
          <cell r="G18" t="str">
            <v>04102-COQUIMBO</v>
          </cell>
          <cell r="H18">
            <v>2268</v>
          </cell>
          <cell r="I18">
            <v>2268</v>
          </cell>
        </row>
        <row r="19">
          <cell r="G19" t="str">
            <v>105303-CES. SAN JUAN</v>
          </cell>
          <cell r="H19">
            <v>370</v>
          </cell>
          <cell r="I19">
            <v>370</v>
          </cell>
        </row>
        <row r="20">
          <cell r="G20" t="str">
            <v>105304-CES. SANTA CECILIA</v>
          </cell>
          <cell r="H20">
            <v>397</v>
          </cell>
          <cell r="I20">
            <v>397</v>
          </cell>
        </row>
        <row r="21">
          <cell r="G21" t="str">
            <v>105305-CES. TIERRAS BLANCAS</v>
          </cell>
          <cell r="H21">
            <v>661</v>
          </cell>
          <cell r="I21">
            <v>661</v>
          </cell>
        </row>
        <row r="22">
          <cell r="G22" t="str">
            <v>105321-CES. RURAL  TONGOY</v>
          </cell>
          <cell r="H22">
            <v>96</v>
          </cell>
          <cell r="I22">
            <v>96</v>
          </cell>
        </row>
        <row r="23">
          <cell r="G23" t="str">
            <v>105323-CES. DR. SERGIO AGUILAR</v>
          </cell>
          <cell r="H23">
            <v>544</v>
          </cell>
          <cell r="I23">
            <v>544</v>
          </cell>
        </row>
        <row r="24">
          <cell r="G24" t="str">
            <v xml:space="preserve">105404-P.S.R. EL TANGUE                         </v>
          </cell>
          <cell r="H24">
            <v>21</v>
          </cell>
          <cell r="I24">
            <v>21</v>
          </cell>
        </row>
        <row r="25">
          <cell r="G25" t="str">
            <v>105405-P.S.R. GUANAQUEROS</v>
          </cell>
          <cell r="H25">
            <v>21</v>
          </cell>
          <cell r="I25">
            <v>21</v>
          </cell>
        </row>
        <row r="26">
          <cell r="G26" t="str">
            <v>105406-P.S.R. PAN DE AZUCAR</v>
          </cell>
          <cell r="H26">
            <v>82</v>
          </cell>
          <cell r="I26">
            <v>82</v>
          </cell>
        </row>
        <row r="27">
          <cell r="G27" t="str">
            <v>105407-P.S.R. TAMBILLOS</v>
          </cell>
          <cell r="H27">
            <v>14</v>
          </cell>
          <cell r="I27">
            <v>14</v>
          </cell>
        </row>
        <row r="28">
          <cell r="G28" t="str">
            <v>105705-CECOF EL ALBA</v>
          </cell>
          <cell r="H28">
            <v>62</v>
          </cell>
          <cell r="I28">
            <v>62</v>
          </cell>
        </row>
        <row r="29">
          <cell r="G29" t="str">
            <v>04103-ANDACOLLO</v>
          </cell>
          <cell r="H29">
            <v>132</v>
          </cell>
          <cell r="I29">
            <v>132</v>
          </cell>
        </row>
        <row r="30">
          <cell r="G30" t="str">
            <v>105106-HOSPITAL ANDACOLLO</v>
          </cell>
          <cell r="H30">
            <v>132</v>
          </cell>
          <cell r="I30">
            <v>132</v>
          </cell>
        </row>
        <row r="31">
          <cell r="G31" t="str">
            <v>04104-LA HIGUERA</v>
          </cell>
          <cell r="H31">
            <v>60</v>
          </cell>
          <cell r="I31">
            <v>60</v>
          </cell>
        </row>
        <row r="32">
          <cell r="G32" t="str">
            <v>105314-CES. LA HIGUERA</v>
          </cell>
          <cell r="H32">
            <v>26</v>
          </cell>
          <cell r="I32">
            <v>26</v>
          </cell>
        </row>
        <row r="33">
          <cell r="G33" t="str">
            <v xml:space="preserve">105500-P.S.R. CALETA HORNOS        </v>
          </cell>
          <cell r="H33">
            <v>14</v>
          </cell>
          <cell r="I33">
            <v>14</v>
          </cell>
        </row>
        <row r="34">
          <cell r="G34" t="str">
            <v>105505-P.S.R. LOS CHOROS</v>
          </cell>
          <cell r="H34">
            <v>2</v>
          </cell>
          <cell r="I34">
            <v>2</v>
          </cell>
        </row>
        <row r="35">
          <cell r="G35" t="str">
            <v>105506-P.S.R. EL TRAPICHE</v>
          </cell>
          <cell r="H35">
            <v>18</v>
          </cell>
          <cell r="I35">
            <v>18</v>
          </cell>
        </row>
        <row r="36">
          <cell r="G36" t="str">
            <v>04105-PAIHUANO</v>
          </cell>
          <cell r="H36">
            <v>49</v>
          </cell>
          <cell r="I36">
            <v>49</v>
          </cell>
        </row>
        <row r="37">
          <cell r="G37" t="str">
            <v>105306-CES. PAIHUANO</v>
          </cell>
          <cell r="H37">
            <v>16</v>
          </cell>
          <cell r="I37">
            <v>16</v>
          </cell>
        </row>
        <row r="38">
          <cell r="G38" t="str">
            <v>105475-P.S.R. HORCON</v>
          </cell>
          <cell r="H38">
            <v>7</v>
          </cell>
          <cell r="I38">
            <v>7</v>
          </cell>
        </row>
        <row r="39">
          <cell r="G39" t="str">
            <v>105476-P.S.R. MONTE GRANDE</v>
          </cell>
          <cell r="H39">
            <v>9</v>
          </cell>
          <cell r="I39">
            <v>9</v>
          </cell>
        </row>
        <row r="40">
          <cell r="G40" t="str">
            <v>105477-P.S.R. PISCO ELQUI</v>
          </cell>
          <cell r="H40">
            <v>17</v>
          </cell>
          <cell r="I40">
            <v>17</v>
          </cell>
        </row>
        <row r="41">
          <cell r="G41" t="str">
            <v>04106-VICUÑA</v>
          </cell>
          <cell r="H41">
            <v>363</v>
          </cell>
          <cell r="I41">
            <v>363</v>
          </cell>
        </row>
        <row r="42">
          <cell r="G42" t="str">
            <v>105107-HOSPITAL VICUÑA</v>
          </cell>
          <cell r="H42">
            <v>213</v>
          </cell>
          <cell r="I42">
            <v>213</v>
          </cell>
        </row>
        <row r="43">
          <cell r="G43" t="str">
            <v>105467-P.S.R. DIAGUITAS</v>
          </cell>
          <cell r="H43">
            <v>13</v>
          </cell>
          <cell r="I43">
            <v>13</v>
          </cell>
        </row>
        <row r="44">
          <cell r="G44" t="str">
            <v>105468-P.S.R. EL MOLLE</v>
          </cell>
          <cell r="H44">
            <v>14</v>
          </cell>
          <cell r="I44">
            <v>14</v>
          </cell>
        </row>
        <row r="45">
          <cell r="G45" t="str">
            <v>105469-P.S.R. EL TAMBO</v>
          </cell>
          <cell r="H45">
            <v>17</v>
          </cell>
          <cell r="I45">
            <v>17</v>
          </cell>
        </row>
        <row r="46">
          <cell r="G46" t="str">
            <v>105470-P.S.R. HUANTA</v>
          </cell>
          <cell r="H46">
            <v>1</v>
          </cell>
          <cell r="I46">
            <v>1</v>
          </cell>
        </row>
        <row r="47">
          <cell r="G47" t="str">
            <v>105471-P.S.R. PERALILLO</v>
          </cell>
          <cell r="H47">
            <v>20</v>
          </cell>
          <cell r="I47">
            <v>20</v>
          </cell>
        </row>
        <row r="48">
          <cell r="G48" t="str">
            <v>105472-P.S.R. RIVADAVIA</v>
          </cell>
          <cell r="H48">
            <v>9</v>
          </cell>
          <cell r="I48">
            <v>9</v>
          </cell>
        </row>
        <row r="49">
          <cell r="G49" t="str">
            <v>105473-P.S.R. TALCUNA</v>
          </cell>
          <cell r="H49">
            <v>23</v>
          </cell>
          <cell r="I49">
            <v>23</v>
          </cell>
        </row>
        <row r="50">
          <cell r="G50" t="str">
            <v>105474-P.S.R. CHAPILCA</v>
          </cell>
          <cell r="H50">
            <v>4</v>
          </cell>
          <cell r="I50">
            <v>4</v>
          </cell>
        </row>
        <row r="51">
          <cell r="G51" t="str">
            <v>105502-P.S.R. CALINGASTA</v>
          </cell>
          <cell r="H51">
            <v>43</v>
          </cell>
          <cell r="I51">
            <v>43</v>
          </cell>
        </row>
        <row r="52">
          <cell r="G52" t="str">
            <v>105509-P.S.R. GUALLIGUAICA</v>
          </cell>
          <cell r="H52">
            <v>6</v>
          </cell>
          <cell r="I52">
            <v>6</v>
          </cell>
        </row>
        <row r="53">
          <cell r="G53" t="str">
            <v>04201-ILLAPEL</v>
          </cell>
          <cell r="H53">
            <v>401</v>
          </cell>
          <cell r="I53">
            <v>401</v>
          </cell>
        </row>
        <row r="54">
          <cell r="G54" t="str">
            <v>105103-HOSPITAL ILLAPEL</v>
          </cell>
          <cell r="H54">
            <v>171</v>
          </cell>
          <cell r="I54">
            <v>171</v>
          </cell>
        </row>
        <row r="55">
          <cell r="G55" t="str">
            <v>105326-CESFAM SAN RAFAEL</v>
          </cell>
          <cell r="H55">
            <v>140</v>
          </cell>
          <cell r="I55">
            <v>140</v>
          </cell>
        </row>
        <row r="56">
          <cell r="G56" t="str">
            <v xml:space="preserve">105443-P.S.R. CARCAMO                   </v>
          </cell>
          <cell r="H56">
            <v>9</v>
          </cell>
          <cell r="I56">
            <v>9</v>
          </cell>
        </row>
        <row r="57">
          <cell r="G57" t="str">
            <v>105444-P.S.R. HUINTIL</v>
          </cell>
          <cell r="H57">
            <v>7</v>
          </cell>
          <cell r="I57">
            <v>7</v>
          </cell>
        </row>
        <row r="58">
          <cell r="G58" t="str">
            <v>105445-P.S.R. LIMAHUIDA</v>
          </cell>
          <cell r="H58">
            <v>8</v>
          </cell>
          <cell r="I58">
            <v>8</v>
          </cell>
        </row>
        <row r="59">
          <cell r="G59" t="str">
            <v>105446-P.S.R. MATANCILLA</v>
          </cell>
          <cell r="H59">
            <v>1</v>
          </cell>
          <cell r="I59">
            <v>1</v>
          </cell>
        </row>
        <row r="60">
          <cell r="G60" t="str">
            <v>105447-P.S.R. PERALILLO</v>
          </cell>
          <cell r="H60">
            <v>9</v>
          </cell>
          <cell r="I60">
            <v>9</v>
          </cell>
        </row>
        <row r="61">
          <cell r="G61" t="str">
            <v>105448-P.S.R. SANTA VIRGINIA</v>
          </cell>
          <cell r="H61">
            <v>5</v>
          </cell>
          <cell r="I61">
            <v>5</v>
          </cell>
        </row>
        <row r="62">
          <cell r="G62" t="str">
            <v>105449-P.S.R. TUNGA NORTE</v>
          </cell>
          <cell r="H62">
            <v>0</v>
          </cell>
          <cell r="I62">
            <v>0</v>
          </cell>
        </row>
        <row r="63">
          <cell r="G63" t="str">
            <v>105485-P.S.R. PLAN DE HORNOS</v>
          </cell>
          <cell r="H63">
            <v>10</v>
          </cell>
          <cell r="I63">
            <v>10</v>
          </cell>
        </row>
        <row r="64">
          <cell r="G64" t="str">
            <v>105486-P.S.R. TUNGA SUR</v>
          </cell>
          <cell r="H64">
            <v>0</v>
          </cell>
          <cell r="I64">
            <v>0</v>
          </cell>
        </row>
        <row r="65">
          <cell r="G65" t="str">
            <v>105487-P.S.R. CAÑAS UNO</v>
          </cell>
          <cell r="H65">
            <v>33</v>
          </cell>
          <cell r="I65">
            <v>33</v>
          </cell>
        </row>
        <row r="66">
          <cell r="G66" t="str">
            <v>105496-P.S.R. PINTACURA SUR</v>
          </cell>
          <cell r="H66">
            <v>5</v>
          </cell>
          <cell r="I66">
            <v>5</v>
          </cell>
        </row>
        <row r="67">
          <cell r="G67" t="str">
            <v>105504-P.S.R. SOCAVON</v>
          </cell>
          <cell r="H67">
            <v>3</v>
          </cell>
          <cell r="I67">
            <v>3</v>
          </cell>
        </row>
        <row r="68">
          <cell r="G68" t="str">
            <v>04202-CANELA</v>
          </cell>
          <cell r="H68">
            <v>100</v>
          </cell>
          <cell r="I68">
            <v>100</v>
          </cell>
        </row>
        <row r="69">
          <cell r="G69" t="str">
            <v>105309-CES. RURAL CANELA</v>
          </cell>
          <cell r="H69">
            <v>65</v>
          </cell>
          <cell r="I69">
            <v>65</v>
          </cell>
        </row>
        <row r="70">
          <cell r="G70" t="str">
            <v xml:space="preserve">105450-P.S.R. MINCHA NORTE            </v>
          </cell>
          <cell r="H70">
            <v>6</v>
          </cell>
          <cell r="I70">
            <v>6</v>
          </cell>
        </row>
        <row r="71">
          <cell r="G71" t="str">
            <v>105451-P.S.R. AGUA FRIA</v>
          </cell>
          <cell r="H71">
            <v>2</v>
          </cell>
          <cell r="I71">
            <v>2</v>
          </cell>
        </row>
        <row r="72">
          <cell r="G72" t="str">
            <v>105482-P.S.R. CANELA ALTA</v>
          </cell>
          <cell r="H72">
            <v>8</v>
          </cell>
          <cell r="I72">
            <v>8</v>
          </cell>
        </row>
        <row r="73">
          <cell r="G73" t="str">
            <v>105483-P.S.R. LOS RULOS</v>
          </cell>
          <cell r="H73">
            <v>4</v>
          </cell>
          <cell r="I73">
            <v>4</v>
          </cell>
        </row>
        <row r="74">
          <cell r="G74" t="str">
            <v>105484-P.S.R. HUENTELAUQUEN</v>
          </cell>
          <cell r="H74">
            <v>13</v>
          </cell>
          <cell r="I74">
            <v>13</v>
          </cell>
        </row>
        <row r="75">
          <cell r="G75" t="str">
            <v>105488-P.S.R. ESPIRITU SANTO</v>
          </cell>
          <cell r="H75">
            <v>2</v>
          </cell>
          <cell r="I75">
            <v>2</v>
          </cell>
        </row>
        <row r="76">
          <cell r="G76" t="str">
            <v>105493-P.S.R. MINCHA SUR</v>
          </cell>
          <cell r="H76">
            <v>0</v>
          </cell>
          <cell r="I76">
            <v>0</v>
          </cell>
        </row>
        <row r="77">
          <cell r="G77" t="str">
            <v>105497-P.S.R. JABONERIA</v>
          </cell>
          <cell r="H77">
            <v>0</v>
          </cell>
          <cell r="I77">
            <v>0</v>
          </cell>
        </row>
        <row r="78">
          <cell r="G78" t="str">
            <v>105498-P.S.R. QUEBRADA DE LINARES</v>
          </cell>
          <cell r="H78">
            <v>0</v>
          </cell>
          <cell r="I78">
            <v>0</v>
          </cell>
        </row>
        <row r="79">
          <cell r="G79" t="str">
            <v>04203-LOS VILOS</v>
          </cell>
          <cell r="H79">
            <v>269</v>
          </cell>
          <cell r="I79">
            <v>269</v>
          </cell>
        </row>
        <row r="80">
          <cell r="G80" t="str">
            <v>105108-HOSPITAL LOS VILOS</v>
          </cell>
          <cell r="H80">
            <v>193</v>
          </cell>
          <cell r="I80">
            <v>193</v>
          </cell>
        </row>
        <row r="81">
          <cell r="G81" t="str">
            <v xml:space="preserve">105478-P.S.R. CAIMANES                   </v>
          </cell>
          <cell r="H81">
            <v>44</v>
          </cell>
          <cell r="I81">
            <v>44</v>
          </cell>
        </row>
        <row r="82">
          <cell r="G82" t="str">
            <v>105479-P.S.R. GUANGUALI</v>
          </cell>
          <cell r="H82">
            <v>4</v>
          </cell>
          <cell r="I82">
            <v>4</v>
          </cell>
        </row>
        <row r="83">
          <cell r="G83" t="str">
            <v>105480-P.S.R. QUILIMARI</v>
          </cell>
          <cell r="H83">
            <v>17</v>
          </cell>
          <cell r="I83">
            <v>17</v>
          </cell>
        </row>
        <row r="84">
          <cell r="G84" t="str">
            <v>105481-P.S.R. TILAMA</v>
          </cell>
          <cell r="H84">
            <v>6</v>
          </cell>
          <cell r="I84">
            <v>6</v>
          </cell>
        </row>
        <row r="85">
          <cell r="G85" t="str">
            <v>105511-P.S.R. LOS CONDORES</v>
          </cell>
          <cell r="H85">
            <v>5</v>
          </cell>
          <cell r="I85">
            <v>5</v>
          </cell>
        </row>
        <row r="86">
          <cell r="G86" t="str">
            <v>04204-SALAMANCA</v>
          </cell>
          <cell r="H86">
            <v>296</v>
          </cell>
          <cell r="I86">
            <v>296</v>
          </cell>
        </row>
        <row r="87">
          <cell r="G87" t="str">
            <v>105104-HOSPITAL SALAMANCA</v>
          </cell>
          <cell r="H87">
            <v>175</v>
          </cell>
          <cell r="I87">
            <v>175</v>
          </cell>
        </row>
        <row r="88">
          <cell r="G88" t="str">
            <v xml:space="preserve">105452-P.S.R. CUNCUMEN                 </v>
          </cell>
          <cell r="H88">
            <v>60</v>
          </cell>
          <cell r="I88">
            <v>60</v>
          </cell>
        </row>
        <row r="89">
          <cell r="G89" t="str">
            <v>105453-P.S.R. TRANQUILLA</v>
          </cell>
          <cell r="H89">
            <v>9</v>
          </cell>
          <cell r="I89">
            <v>9</v>
          </cell>
        </row>
        <row r="90">
          <cell r="G90" t="str">
            <v>105454-P.S.R. CUNLAGUA</v>
          </cell>
          <cell r="H90">
            <v>4</v>
          </cell>
          <cell r="I90">
            <v>4</v>
          </cell>
        </row>
        <row r="91">
          <cell r="G91" t="str">
            <v>105455-P.S.R. CHILLEPIN</v>
          </cell>
          <cell r="H91">
            <v>13</v>
          </cell>
          <cell r="I91">
            <v>13</v>
          </cell>
        </row>
        <row r="92">
          <cell r="G92" t="str">
            <v>105456-P.S.R. LLIMPO</v>
          </cell>
          <cell r="H92">
            <v>10</v>
          </cell>
          <cell r="I92">
            <v>10</v>
          </cell>
        </row>
        <row r="93">
          <cell r="G93" t="str">
            <v>105457-P.S.R. SAN AGUSTIN</v>
          </cell>
          <cell r="H93">
            <v>4</v>
          </cell>
          <cell r="I93">
            <v>4</v>
          </cell>
        </row>
        <row r="94">
          <cell r="G94" t="str">
            <v>105458-P.S.R. TAHUINCO</v>
          </cell>
          <cell r="H94">
            <v>11</v>
          </cell>
          <cell r="I94">
            <v>11</v>
          </cell>
        </row>
        <row r="95">
          <cell r="G95" t="str">
            <v>105491-P.S.R. QUELEN BAJO</v>
          </cell>
          <cell r="H95">
            <v>4</v>
          </cell>
          <cell r="I95">
            <v>4</v>
          </cell>
        </row>
        <row r="96">
          <cell r="G96" t="str">
            <v>105492-P.S.R. CAMISA</v>
          </cell>
          <cell r="H96">
            <v>2</v>
          </cell>
          <cell r="I96">
            <v>2</v>
          </cell>
        </row>
        <row r="97">
          <cell r="G97" t="str">
            <v>105501-P.S.R. ARBOLEDA GRANDE</v>
          </cell>
          <cell r="H97">
            <v>4</v>
          </cell>
          <cell r="I97">
            <v>4</v>
          </cell>
        </row>
        <row r="98">
          <cell r="G98" t="str">
            <v>04301-OVALLE</v>
          </cell>
          <cell r="H98">
            <v>1295</v>
          </cell>
          <cell r="I98">
            <v>1295</v>
          </cell>
        </row>
        <row r="99">
          <cell r="G99" t="str">
            <v>105315-CES. RURAL C. DE TAMAYA</v>
          </cell>
          <cell r="H99">
            <v>63</v>
          </cell>
          <cell r="I99">
            <v>63</v>
          </cell>
        </row>
        <row r="100">
          <cell r="G100" t="str">
            <v>105317-CES. JORGE JORDAN D.</v>
          </cell>
          <cell r="H100">
            <v>370</v>
          </cell>
          <cell r="I100">
            <v>370</v>
          </cell>
        </row>
        <row r="101">
          <cell r="G101" t="str">
            <v>105322-CES. MARCOS MACUADA</v>
          </cell>
          <cell r="H101">
            <v>509</v>
          </cell>
          <cell r="I101">
            <v>509</v>
          </cell>
        </row>
        <row r="102">
          <cell r="G102" t="str">
            <v>105324-CES. SOTAQUI</v>
          </cell>
          <cell r="H102">
            <v>82</v>
          </cell>
          <cell r="I102">
            <v>82</v>
          </cell>
        </row>
        <row r="103">
          <cell r="G103" t="str">
            <v>105415-P.S.R. BARRAZA</v>
          </cell>
          <cell r="H103">
            <v>12</v>
          </cell>
          <cell r="I103">
            <v>12</v>
          </cell>
        </row>
        <row r="104">
          <cell r="G104" t="str">
            <v xml:space="preserve">105416-P.S.R. CAMARICO                  </v>
          </cell>
          <cell r="H104">
            <v>16</v>
          </cell>
          <cell r="I104">
            <v>16</v>
          </cell>
        </row>
        <row r="105">
          <cell r="G105" t="str">
            <v>105417-P.S.R. ALCONES BAJOS</v>
          </cell>
          <cell r="H105">
            <v>9</v>
          </cell>
          <cell r="I105">
            <v>9</v>
          </cell>
        </row>
        <row r="106">
          <cell r="G106" t="str">
            <v>105419-P.S.R. LAS SOSSAS</v>
          </cell>
          <cell r="H106">
            <v>3</v>
          </cell>
          <cell r="I106">
            <v>3</v>
          </cell>
        </row>
        <row r="107">
          <cell r="G107" t="str">
            <v>105420-P.S.R. LIMARI</v>
          </cell>
          <cell r="H107">
            <v>19</v>
          </cell>
          <cell r="I107">
            <v>19</v>
          </cell>
        </row>
        <row r="108">
          <cell r="G108" t="str">
            <v>105422-P.S.R. HORNILLOS</v>
          </cell>
          <cell r="H108">
            <v>5</v>
          </cell>
          <cell r="I108">
            <v>5</v>
          </cell>
        </row>
        <row r="109">
          <cell r="G109" t="str">
            <v>105437-P.S.R. CHALINGA</v>
          </cell>
          <cell r="H109">
            <v>4</v>
          </cell>
          <cell r="I109">
            <v>4</v>
          </cell>
        </row>
        <row r="110">
          <cell r="G110" t="str">
            <v>105439-P.S.R. CERRO BLANCO</v>
          </cell>
          <cell r="H110">
            <v>1</v>
          </cell>
          <cell r="I110">
            <v>1</v>
          </cell>
        </row>
        <row r="111">
          <cell r="G111" t="str">
            <v>105507-P.S.R. HUAMALATA</v>
          </cell>
          <cell r="H111">
            <v>18</v>
          </cell>
          <cell r="I111">
            <v>18</v>
          </cell>
        </row>
        <row r="112">
          <cell r="G112" t="str">
            <v>105510-P.S.R. RECOLETA</v>
          </cell>
          <cell r="H112">
            <v>15</v>
          </cell>
          <cell r="I112">
            <v>15</v>
          </cell>
        </row>
        <row r="113">
          <cell r="G113" t="str">
            <v>105722-CECOF SAN JOSE DE LA DEHESA</v>
          </cell>
          <cell r="H113">
            <v>79</v>
          </cell>
          <cell r="I113">
            <v>79</v>
          </cell>
        </row>
        <row r="114">
          <cell r="G114" t="str">
            <v>105723-CECOF LIMARI</v>
          </cell>
          <cell r="H114">
            <v>48</v>
          </cell>
          <cell r="I114">
            <v>48</v>
          </cell>
        </row>
        <row r="115">
          <cell r="G115" t="str">
            <v>200258-CECOF LOS COPIHUES</v>
          </cell>
          <cell r="H115">
            <v>42</v>
          </cell>
          <cell r="I115">
            <v>42</v>
          </cell>
        </row>
        <row r="116">
          <cell r="G116" t="str">
            <v>04302-COMBARBALÁ</v>
          </cell>
          <cell r="H116">
            <v>139</v>
          </cell>
          <cell r="I116">
            <v>139</v>
          </cell>
        </row>
        <row r="117">
          <cell r="G117" t="str">
            <v>105105-HOSPITAL COMBARBALA</v>
          </cell>
          <cell r="H117">
            <v>95</v>
          </cell>
          <cell r="I117">
            <v>95</v>
          </cell>
        </row>
        <row r="118">
          <cell r="G118" t="str">
            <v>105433-P.S.R. SAN LORENZO</v>
          </cell>
          <cell r="H118">
            <v>0</v>
          </cell>
          <cell r="I118">
            <v>0</v>
          </cell>
        </row>
        <row r="119">
          <cell r="G119" t="str">
            <v>105434-P.S.R. SAN MARCOS</v>
          </cell>
          <cell r="H119">
            <v>3</v>
          </cell>
          <cell r="I119">
            <v>3</v>
          </cell>
        </row>
        <row r="120">
          <cell r="G120" t="str">
            <v>105441-P.S.R. MANQUEHUA</v>
          </cell>
          <cell r="H120">
            <v>7</v>
          </cell>
          <cell r="I120">
            <v>7</v>
          </cell>
        </row>
        <row r="121">
          <cell r="G121" t="str">
            <v xml:space="preserve">105459-P.S.R. BARRANCAS                </v>
          </cell>
          <cell r="H121">
            <v>4</v>
          </cell>
          <cell r="I121">
            <v>4</v>
          </cell>
        </row>
        <row r="122">
          <cell r="G122" t="str">
            <v>105460-P.S.R. COGOTI 18</v>
          </cell>
          <cell r="H122">
            <v>11</v>
          </cell>
          <cell r="I122">
            <v>11</v>
          </cell>
        </row>
        <row r="123">
          <cell r="G123" t="str">
            <v>105461-P.S.R. EL HUACHO</v>
          </cell>
          <cell r="H123">
            <v>2</v>
          </cell>
          <cell r="I123">
            <v>2</v>
          </cell>
        </row>
        <row r="124">
          <cell r="G124" t="str">
            <v>105462-P.S.R. EL SAUCE</v>
          </cell>
          <cell r="H124">
            <v>3</v>
          </cell>
          <cell r="I124">
            <v>3</v>
          </cell>
        </row>
        <row r="125">
          <cell r="G125" t="str">
            <v>105463-P.S.R. QUILITAPIA</v>
          </cell>
          <cell r="H125">
            <v>7</v>
          </cell>
          <cell r="I125">
            <v>7</v>
          </cell>
        </row>
        <row r="126">
          <cell r="G126" t="str">
            <v>105464-P.S.R. LA LIGUA</v>
          </cell>
          <cell r="H126">
            <v>2</v>
          </cell>
          <cell r="I126">
            <v>2</v>
          </cell>
        </row>
        <row r="127">
          <cell r="G127" t="str">
            <v>105465-P.S.R. RAMADILLA</v>
          </cell>
          <cell r="H127">
            <v>4</v>
          </cell>
          <cell r="I127">
            <v>4</v>
          </cell>
        </row>
        <row r="128">
          <cell r="G128" t="str">
            <v>105466-P.S.R. VALLE HERMOSO</v>
          </cell>
          <cell r="H128">
            <v>1</v>
          </cell>
          <cell r="I128">
            <v>1</v>
          </cell>
        </row>
        <row r="129">
          <cell r="G129" t="str">
            <v>105490-P.S.R. EL DURAZNO</v>
          </cell>
          <cell r="H129">
            <v>0</v>
          </cell>
          <cell r="I129">
            <v>0</v>
          </cell>
        </row>
        <row r="130">
          <cell r="G130" t="str">
            <v>04304-MONTE PATRIA</v>
          </cell>
          <cell r="H130">
            <v>443</v>
          </cell>
          <cell r="I130">
            <v>443</v>
          </cell>
        </row>
        <row r="131">
          <cell r="G131" t="str">
            <v>105307-CES. RURAL MONTE PATRIA</v>
          </cell>
          <cell r="H131">
            <v>152</v>
          </cell>
          <cell r="I131">
            <v>152</v>
          </cell>
        </row>
        <row r="132">
          <cell r="G132" t="str">
            <v>105311-CES. RURAL CHAÑARAL ALTO</v>
          </cell>
          <cell r="H132">
            <v>65</v>
          </cell>
          <cell r="I132">
            <v>65</v>
          </cell>
        </row>
        <row r="133">
          <cell r="G133" t="str">
            <v>105312-CES. RURAL CAREN</v>
          </cell>
          <cell r="H133">
            <v>27</v>
          </cell>
          <cell r="I133">
            <v>27</v>
          </cell>
        </row>
        <row r="134">
          <cell r="G134" t="str">
            <v>105318-CES. RURAL EL PALQUI</v>
          </cell>
          <cell r="H134">
            <v>138</v>
          </cell>
          <cell r="I134">
            <v>138</v>
          </cell>
        </row>
        <row r="135">
          <cell r="G135" t="str">
            <v>105425-P.S.R. CHILECITO</v>
          </cell>
          <cell r="H135">
            <v>1</v>
          </cell>
          <cell r="I135">
            <v>1</v>
          </cell>
        </row>
        <row r="136">
          <cell r="G136" t="str">
            <v>105427-P.S.R. HACIENDA VALDIVIA</v>
          </cell>
          <cell r="H136">
            <v>11</v>
          </cell>
          <cell r="I136">
            <v>11</v>
          </cell>
        </row>
        <row r="137">
          <cell r="G137" t="str">
            <v>105428-P.S.R. HUATULAME</v>
          </cell>
          <cell r="H137">
            <v>4</v>
          </cell>
          <cell r="I137">
            <v>4</v>
          </cell>
        </row>
        <row r="138">
          <cell r="G138" t="str">
            <v>105430-P.S.R. MIALQUI</v>
          </cell>
          <cell r="H138">
            <v>5</v>
          </cell>
          <cell r="I138">
            <v>5</v>
          </cell>
        </row>
        <row r="139">
          <cell r="G139" t="str">
            <v>105431-P.S.R. PEDREGAL</v>
          </cell>
          <cell r="H139">
            <v>4</v>
          </cell>
          <cell r="I139">
            <v>4</v>
          </cell>
        </row>
        <row r="140">
          <cell r="G140" t="str">
            <v>105432-P.S.R. RAPEL</v>
          </cell>
          <cell r="H140">
            <v>15</v>
          </cell>
          <cell r="I140">
            <v>15</v>
          </cell>
        </row>
        <row r="141">
          <cell r="G141" t="str">
            <v>105435-P.S.R. TULAHUEN</v>
          </cell>
          <cell r="H141">
            <v>17</v>
          </cell>
          <cell r="I141">
            <v>17</v>
          </cell>
        </row>
        <row r="142">
          <cell r="G142" t="str">
            <v>105436-P.S.R. EL MAITEN</v>
          </cell>
          <cell r="H142">
            <v>3</v>
          </cell>
          <cell r="I142">
            <v>3</v>
          </cell>
        </row>
        <row r="143">
          <cell r="G143" t="str">
            <v>105489-P.S.R. RAMADAS DE TULAHUEN</v>
          </cell>
          <cell r="H143">
            <v>1</v>
          </cell>
          <cell r="I143">
            <v>1</v>
          </cell>
        </row>
        <row r="144">
          <cell r="G144" t="str">
            <v>04304-PUNITAQUI</v>
          </cell>
          <cell r="H144">
            <v>171</v>
          </cell>
          <cell r="I144">
            <v>171</v>
          </cell>
        </row>
        <row r="145">
          <cell r="G145" t="str">
            <v>105308-CES. RURAL PUNITAQUI</v>
          </cell>
          <cell r="H145">
            <v>166</v>
          </cell>
          <cell r="I145">
            <v>166</v>
          </cell>
        </row>
        <row r="146">
          <cell r="G146" t="str">
            <v>105440-P.S.R. DIVISADERO</v>
          </cell>
          <cell r="H146">
            <v>4</v>
          </cell>
          <cell r="I146">
            <v>4</v>
          </cell>
        </row>
        <row r="147">
          <cell r="G147" t="str">
            <v>105442-P.S.R. SAN PEDRO DE QUILES</v>
          </cell>
          <cell r="H147">
            <v>0</v>
          </cell>
          <cell r="I147">
            <v>0</v>
          </cell>
        </row>
        <row r="148">
          <cell r="G148" t="str">
            <v xml:space="preserve">105508-P.S.R. EL PARRAL DE QUILES  </v>
          </cell>
          <cell r="H148">
            <v>1</v>
          </cell>
          <cell r="I148">
            <v>1</v>
          </cell>
        </row>
        <row r="149">
          <cell r="G149" t="str">
            <v>04305-RIO HURTADO</v>
          </cell>
          <cell r="H149">
            <v>37</v>
          </cell>
          <cell r="I149">
            <v>37</v>
          </cell>
        </row>
        <row r="150">
          <cell r="G150" t="str">
            <v>105310-CES. RURAL PICHASCA</v>
          </cell>
          <cell r="H150">
            <v>17</v>
          </cell>
          <cell r="I150">
            <v>17</v>
          </cell>
        </row>
        <row r="151">
          <cell r="G151" t="str">
            <v>105409-P.S.R. EL CHAÑAR</v>
          </cell>
          <cell r="H151">
            <v>2</v>
          </cell>
          <cell r="I151">
            <v>2</v>
          </cell>
        </row>
        <row r="152">
          <cell r="G152" t="str">
            <v>105410-P.S.R. HURTADO</v>
          </cell>
          <cell r="H152">
            <v>2</v>
          </cell>
          <cell r="I152">
            <v>2</v>
          </cell>
        </row>
        <row r="153">
          <cell r="G153" t="str">
            <v>105411-P.S.R. LAS BREAS</v>
          </cell>
          <cell r="H153">
            <v>3</v>
          </cell>
          <cell r="I153">
            <v>3</v>
          </cell>
        </row>
        <row r="154">
          <cell r="G154" t="str">
            <v>105413-P.S.R. SAMO ALTO</v>
          </cell>
          <cell r="H154">
            <v>6</v>
          </cell>
          <cell r="I154">
            <v>6</v>
          </cell>
        </row>
        <row r="155">
          <cell r="G155" t="str">
            <v>105414-P.S.R. SERON</v>
          </cell>
          <cell r="H155">
            <v>5</v>
          </cell>
          <cell r="I155">
            <v>5</v>
          </cell>
        </row>
        <row r="156">
          <cell r="G156" t="str">
            <v>105503-P.S.R. TABAQUEROS</v>
          </cell>
          <cell r="H156">
            <v>2</v>
          </cell>
          <cell r="I156">
            <v>2</v>
          </cell>
        </row>
        <row r="157">
          <cell r="G157" t="str">
            <v>Total general</v>
          </cell>
          <cell r="H157">
            <v>8199</v>
          </cell>
          <cell r="I157">
            <v>8199</v>
          </cell>
        </row>
      </sheetData>
      <sheetData sheetId="14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H4">
            <v>782</v>
          </cell>
          <cell r="I4">
            <v>1234</v>
          </cell>
          <cell r="J4">
            <v>1059</v>
          </cell>
          <cell r="K4">
            <v>689</v>
          </cell>
          <cell r="L4">
            <v>1069</v>
          </cell>
          <cell r="M4">
            <v>888</v>
          </cell>
          <cell r="N4">
            <v>1032</v>
          </cell>
          <cell r="O4">
            <v>1278</v>
          </cell>
          <cell r="P4">
            <v>1217</v>
          </cell>
          <cell r="Q4">
            <v>1416</v>
          </cell>
          <cell r="R4">
            <v>522</v>
          </cell>
          <cell r="S4">
            <v>1004</v>
          </cell>
          <cell r="T4">
            <v>12190</v>
          </cell>
        </row>
        <row r="5">
          <cell r="G5" t="str">
            <v>105300-CES. CARDENAL CARO</v>
          </cell>
          <cell r="I5">
            <v>328</v>
          </cell>
          <cell r="J5">
            <v>229</v>
          </cell>
          <cell r="K5">
            <v>123</v>
          </cell>
          <cell r="L5">
            <v>249</v>
          </cell>
          <cell r="M5">
            <v>132</v>
          </cell>
          <cell r="N5">
            <v>287</v>
          </cell>
          <cell r="O5">
            <v>350</v>
          </cell>
          <cell r="P5">
            <v>281</v>
          </cell>
          <cell r="Q5">
            <v>300</v>
          </cell>
          <cell r="R5">
            <v>94</v>
          </cell>
          <cell r="S5">
            <v>275</v>
          </cell>
          <cell r="T5">
            <v>2648</v>
          </cell>
        </row>
        <row r="6">
          <cell r="G6" t="str">
            <v>105301-CES. LAS COMPAÑIAS</v>
          </cell>
          <cell r="H6">
            <v>215</v>
          </cell>
          <cell r="I6">
            <v>181</v>
          </cell>
          <cell r="J6">
            <v>146</v>
          </cell>
          <cell r="K6">
            <v>125</v>
          </cell>
          <cell r="L6">
            <v>168</v>
          </cell>
          <cell r="M6">
            <v>129</v>
          </cell>
          <cell r="N6">
            <v>145</v>
          </cell>
          <cell r="O6">
            <v>222</v>
          </cell>
          <cell r="P6">
            <v>180</v>
          </cell>
          <cell r="Q6">
            <v>167</v>
          </cell>
          <cell r="R6">
            <v>93</v>
          </cell>
          <cell r="S6">
            <v>171</v>
          </cell>
          <cell r="T6">
            <v>1942</v>
          </cell>
        </row>
        <row r="7">
          <cell r="G7" t="str">
            <v>105302-CES. PEDRO AGUIRRE C.</v>
          </cell>
          <cell r="H7">
            <v>48</v>
          </cell>
          <cell r="I7">
            <v>120</v>
          </cell>
          <cell r="J7">
            <v>46</v>
          </cell>
          <cell r="K7">
            <v>63</v>
          </cell>
          <cell r="L7">
            <v>72</v>
          </cell>
          <cell r="M7">
            <v>99</v>
          </cell>
          <cell r="N7">
            <v>142</v>
          </cell>
          <cell r="O7">
            <v>232</v>
          </cell>
          <cell r="P7">
            <v>196</v>
          </cell>
          <cell r="Q7">
            <v>214</v>
          </cell>
          <cell r="R7">
            <v>29</v>
          </cell>
          <cell r="S7">
            <v>100</v>
          </cell>
          <cell r="T7">
            <v>1361</v>
          </cell>
        </row>
        <row r="8">
          <cell r="G8" t="str">
            <v>105313-CES. SCHAFFHAUSER</v>
          </cell>
          <cell r="H8">
            <v>177</v>
          </cell>
          <cell r="I8">
            <v>314</v>
          </cell>
          <cell r="J8">
            <v>362</v>
          </cell>
          <cell r="K8">
            <v>128</v>
          </cell>
          <cell r="L8">
            <v>248</v>
          </cell>
          <cell r="M8">
            <v>253</v>
          </cell>
          <cell r="N8">
            <v>118</v>
          </cell>
          <cell r="O8">
            <v>113</v>
          </cell>
          <cell r="P8">
            <v>253</v>
          </cell>
          <cell r="Q8">
            <v>314</v>
          </cell>
          <cell r="R8">
            <v>75</v>
          </cell>
          <cell r="S8">
            <v>138</v>
          </cell>
          <cell r="T8">
            <v>2493</v>
          </cell>
        </row>
        <row r="9">
          <cell r="G9" t="str">
            <v>105319-CES. CARDENAL R.S.H.</v>
          </cell>
          <cell r="H9">
            <v>93</v>
          </cell>
          <cell r="I9">
            <v>78</v>
          </cell>
          <cell r="J9">
            <v>41</v>
          </cell>
          <cell r="K9">
            <v>83</v>
          </cell>
          <cell r="L9">
            <v>85</v>
          </cell>
          <cell r="M9">
            <v>55</v>
          </cell>
          <cell r="N9">
            <v>69</v>
          </cell>
          <cell r="O9">
            <v>137</v>
          </cell>
          <cell r="P9">
            <v>54</v>
          </cell>
          <cell r="Q9">
            <v>177</v>
          </cell>
          <cell r="R9">
            <v>99</v>
          </cell>
          <cell r="S9">
            <v>122</v>
          </cell>
          <cell r="T9">
            <v>1093</v>
          </cell>
        </row>
        <row r="10">
          <cell r="G10" t="str">
            <v>105325-CESFAM JUAN PABLO II</v>
          </cell>
          <cell r="H10">
            <v>141</v>
          </cell>
          <cell r="I10">
            <v>101</v>
          </cell>
          <cell r="J10">
            <v>121</v>
          </cell>
          <cell r="K10">
            <v>67</v>
          </cell>
          <cell r="L10">
            <v>119</v>
          </cell>
          <cell r="M10">
            <v>62</v>
          </cell>
          <cell r="N10">
            <v>124</v>
          </cell>
          <cell r="O10">
            <v>118</v>
          </cell>
          <cell r="P10">
            <v>134</v>
          </cell>
          <cell r="Q10">
            <v>135</v>
          </cell>
          <cell r="R10">
            <v>80</v>
          </cell>
          <cell r="S10">
            <v>128</v>
          </cell>
          <cell r="T10">
            <v>1330</v>
          </cell>
        </row>
        <row r="11">
          <cell r="G11" t="str">
            <v xml:space="preserve">105400-P.S.R. ALGARROBITO            </v>
          </cell>
          <cell r="H11">
            <v>30</v>
          </cell>
          <cell r="I11">
            <v>53</v>
          </cell>
          <cell r="J11">
            <v>27</v>
          </cell>
          <cell r="K11">
            <v>18</v>
          </cell>
          <cell r="L11">
            <v>22</v>
          </cell>
          <cell r="M11">
            <v>21</v>
          </cell>
          <cell r="N11">
            <v>12</v>
          </cell>
          <cell r="O11">
            <v>27</v>
          </cell>
          <cell r="P11">
            <v>17</v>
          </cell>
          <cell r="Q11">
            <v>34</v>
          </cell>
          <cell r="R11">
            <v>12</v>
          </cell>
          <cell r="S11">
            <v>7</v>
          </cell>
          <cell r="T11">
            <v>280</v>
          </cell>
        </row>
        <row r="12">
          <cell r="G12" t="str">
            <v>105401-P.S.R. LAS ROJAS</v>
          </cell>
          <cell r="H12">
            <v>2</v>
          </cell>
          <cell r="I12">
            <v>9</v>
          </cell>
          <cell r="J12">
            <v>16</v>
          </cell>
          <cell r="K12">
            <v>5</v>
          </cell>
          <cell r="L12">
            <v>12</v>
          </cell>
          <cell r="M12">
            <v>28</v>
          </cell>
          <cell r="N12">
            <v>14</v>
          </cell>
          <cell r="O12">
            <v>5</v>
          </cell>
          <cell r="P12">
            <v>15</v>
          </cell>
          <cell r="Q12">
            <v>15</v>
          </cell>
          <cell r="T12">
            <v>121</v>
          </cell>
        </row>
        <row r="13">
          <cell r="G13" t="str">
            <v>105402-P.S.R. EL ROMERO</v>
          </cell>
          <cell r="H13">
            <v>13</v>
          </cell>
          <cell r="I13">
            <v>5</v>
          </cell>
          <cell r="J13">
            <v>7</v>
          </cell>
          <cell r="K13">
            <v>14</v>
          </cell>
          <cell r="L13">
            <v>17</v>
          </cell>
          <cell r="M13">
            <v>25</v>
          </cell>
          <cell r="N13">
            <v>18</v>
          </cell>
          <cell r="O13">
            <v>8</v>
          </cell>
          <cell r="P13">
            <v>17</v>
          </cell>
          <cell r="Q13">
            <v>9</v>
          </cell>
          <cell r="R13">
            <v>3</v>
          </cell>
          <cell r="T13">
            <v>136</v>
          </cell>
        </row>
        <row r="14">
          <cell r="G14" t="str">
            <v>105499-P.S.R. LAMBERT</v>
          </cell>
          <cell r="H14">
            <v>6</v>
          </cell>
          <cell r="I14">
            <v>2</v>
          </cell>
          <cell r="J14">
            <v>13</v>
          </cell>
          <cell r="K14">
            <v>4</v>
          </cell>
          <cell r="L14">
            <v>24</v>
          </cell>
          <cell r="M14">
            <v>36</v>
          </cell>
          <cell r="N14">
            <v>25</v>
          </cell>
          <cell r="O14">
            <v>2</v>
          </cell>
          <cell r="P14">
            <v>26</v>
          </cell>
          <cell r="Q14">
            <v>16</v>
          </cell>
          <cell r="R14">
            <v>13</v>
          </cell>
          <cell r="S14">
            <v>12</v>
          </cell>
          <cell r="T14">
            <v>179</v>
          </cell>
        </row>
        <row r="15">
          <cell r="G15" t="str">
            <v>105700-CECOF VILLA EL INDIO</v>
          </cell>
          <cell r="H15">
            <v>27</v>
          </cell>
          <cell r="I15">
            <v>23</v>
          </cell>
          <cell r="J15">
            <v>35</v>
          </cell>
          <cell r="K15">
            <v>30</v>
          </cell>
          <cell r="L15">
            <v>26</v>
          </cell>
          <cell r="M15">
            <v>32</v>
          </cell>
          <cell r="N15">
            <v>50</v>
          </cell>
          <cell r="O15">
            <v>42</v>
          </cell>
          <cell r="P15">
            <v>17</v>
          </cell>
          <cell r="Q15">
            <v>10</v>
          </cell>
          <cell r="R15">
            <v>4</v>
          </cell>
          <cell r="S15">
            <v>15</v>
          </cell>
          <cell r="T15">
            <v>311</v>
          </cell>
        </row>
        <row r="16">
          <cell r="G16" t="str">
            <v>105701-CECOF VILLA ALEMANIA</v>
          </cell>
          <cell r="H16">
            <v>11</v>
          </cell>
          <cell r="I16">
            <v>7</v>
          </cell>
          <cell r="J16">
            <v>6</v>
          </cell>
          <cell r="K16">
            <v>20</v>
          </cell>
          <cell r="L16">
            <v>14</v>
          </cell>
          <cell r="M16">
            <v>7</v>
          </cell>
          <cell r="N16">
            <v>12</v>
          </cell>
          <cell r="O16">
            <v>18</v>
          </cell>
          <cell r="P16">
            <v>19</v>
          </cell>
          <cell r="Q16">
            <v>8</v>
          </cell>
          <cell r="R16">
            <v>14</v>
          </cell>
          <cell r="S16">
            <v>13</v>
          </cell>
          <cell r="T16">
            <v>149</v>
          </cell>
        </row>
        <row r="17">
          <cell r="G17" t="str">
            <v>105702-CECOF VILLA LAMBERT</v>
          </cell>
          <cell r="H17">
            <v>19</v>
          </cell>
          <cell r="I17">
            <v>13</v>
          </cell>
          <cell r="J17">
            <v>10</v>
          </cell>
          <cell r="K17">
            <v>9</v>
          </cell>
          <cell r="L17">
            <v>13</v>
          </cell>
          <cell r="M17">
            <v>9</v>
          </cell>
          <cell r="N17">
            <v>16</v>
          </cell>
          <cell r="O17">
            <v>4</v>
          </cell>
          <cell r="P17">
            <v>8</v>
          </cell>
          <cell r="Q17">
            <v>17</v>
          </cell>
          <cell r="R17">
            <v>6</v>
          </cell>
          <cell r="S17">
            <v>23</v>
          </cell>
          <cell r="T17">
            <v>147</v>
          </cell>
        </row>
        <row r="18">
          <cell r="G18" t="str">
            <v>04102-COQUIMBO</v>
          </cell>
          <cell r="H18">
            <v>1439</v>
          </cell>
          <cell r="I18">
            <v>1331</v>
          </cell>
          <cell r="J18">
            <v>1257</v>
          </cell>
          <cell r="K18">
            <v>1420</v>
          </cell>
          <cell r="L18">
            <v>1609</v>
          </cell>
          <cell r="M18">
            <v>1143</v>
          </cell>
          <cell r="N18">
            <v>1058</v>
          </cell>
          <cell r="O18">
            <v>1044</v>
          </cell>
          <cell r="P18">
            <v>996</v>
          </cell>
          <cell r="Q18">
            <v>898</v>
          </cell>
          <cell r="R18">
            <v>630</v>
          </cell>
          <cell r="S18">
            <v>831</v>
          </cell>
          <cell r="T18">
            <v>13656</v>
          </cell>
        </row>
        <row r="19">
          <cell r="G19" t="str">
            <v>105100-HOSPITAL COQUIMBO</v>
          </cell>
          <cell r="N19">
            <v>14</v>
          </cell>
          <cell r="T19">
            <v>14</v>
          </cell>
        </row>
        <row r="20">
          <cell r="G20" t="str">
            <v>105303-CES. SAN JUAN</v>
          </cell>
          <cell r="H20">
            <v>271</v>
          </cell>
          <cell r="I20">
            <v>237</v>
          </cell>
          <cell r="J20">
            <v>84</v>
          </cell>
          <cell r="K20">
            <v>551</v>
          </cell>
          <cell r="L20">
            <v>712</v>
          </cell>
          <cell r="M20">
            <v>403</v>
          </cell>
          <cell r="N20">
            <v>381</v>
          </cell>
          <cell r="O20">
            <v>368</v>
          </cell>
          <cell r="P20">
            <v>319</v>
          </cell>
          <cell r="Q20">
            <v>337</v>
          </cell>
          <cell r="R20">
            <v>244</v>
          </cell>
          <cell r="S20">
            <v>248</v>
          </cell>
          <cell r="T20">
            <v>4155</v>
          </cell>
        </row>
        <row r="21">
          <cell r="G21" t="str">
            <v>105304-CES. SANTA CECILIA</v>
          </cell>
          <cell r="H21">
            <v>241</v>
          </cell>
          <cell r="I21">
            <v>246</v>
          </cell>
          <cell r="J21">
            <v>264</v>
          </cell>
          <cell r="K21">
            <v>201</v>
          </cell>
          <cell r="L21">
            <v>286</v>
          </cell>
          <cell r="M21">
            <v>207</v>
          </cell>
          <cell r="N21">
            <v>145</v>
          </cell>
          <cell r="O21">
            <v>201</v>
          </cell>
          <cell r="P21">
            <v>275</v>
          </cell>
          <cell r="Q21">
            <v>245</v>
          </cell>
          <cell r="R21">
            <v>98</v>
          </cell>
          <cell r="S21">
            <v>210</v>
          </cell>
          <cell r="T21">
            <v>2619</v>
          </cell>
        </row>
        <row r="22">
          <cell r="G22" t="str">
            <v>105305-CES. TIERRAS BLANCAS</v>
          </cell>
          <cell r="H22">
            <v>396</v>
          </cell>
          <cell r="I22">
            <v>359</v>
          </cell>
          <cell r="J22">
            <v>397</v>
          </cell>
          <cell r="K22">
            <v>272</v>
          </cell>
          <cell r="L22">
            <v>208</v>
          </cell>
          <cell r="M22">
            <v>158</v>
          </cell>
          <cell r="N22">
            <v>146</v>
          </cell>
          <cell r="O22">
            <v>153</v>
          </cell>
          <cell r="P22">
            <v>130</v>
          </cell>
          <cell r="Q22">
            <v>113</v>
          </cell>
          <cell r="R22">
            <v>115</v>
          </cell>
          <cell r="S22">
            <v>127</v>
          </cell>
          <cell r="T22">
            <v>2574</v>
          </cell>
        </row>
        <row r="23">
          <cell r="G23" t="str">
            <v>105321-CES. RURAL  TONGOY</v>
          </cell>
          <cell r="H23">
            <v>76</v>
          </cell>
          <cell r="I23">
            <v>29</v>
          </cell>
          <cell r="J23">
            <v>46</v>
          </cell>
          <cell r="K23">
            <v>43</v>
          </cell>
          <cell r="L23">
            <v>39</v>
          </cell>
          <cell r="M23">
            <v>16</v>
          </cell>
          <cell r="N23">
            <v>24</v>
          </cell>
          <cell r="O23">
            <v>20</v>
          </cell>
          <cell r="P23">
            <v>14</v>
          </cell>
          <cell r="Q23">
            <v>27</v>
          </cell>
          <cell r="R23">
            <v>19</v>
          </cell>
          <cell r="S23">
            <v>13</v>
          </cell>
          <cell r="T23">
            <v>366</v>
          </cell>
        </row>
        <row r="24">
          <cell r="G24" t="str">
            <v>105323-CES. DR. SERGIO AGUILAR</v>
          </cell>
          <cell r="H24">
            <v>352</v>
          </cell>
          <cell r="I24">
            <v>416</v>
          </cell>
          <cell r="J24">
            <v>338</v>
          </cell>
          <cell r="K24">
            <v>250</v>
          </cell>
          <cell r="L24">
            <v>242</v>
          </cell>
          <cell r="M24">
            <v>270</v>
          </cell>
          <cell r="N24">
            <v>261</v>
          </cell>
          <cell r="O24">
            <v>138</v>
          </cell>
          <cell r="P24">
            <v>161</v>
          </cell>
          <cell r="Q24">
            <v>103</v>
          </cell>
          <cell r="R24">
            <v>70</v>
          </cell>
          <cell r="S24">
            <v>142</v>
          </cell>
          <cell r="T24">
            <v>2743</v>
          </cell>
        </row>
        <row r="25">
          <cell r="G25" t="str">
            <v xml:space="preserve">105404-P.S.R. EL TANGUE                         </v>
          </cell>
          <cell r="H25">
            <v>1</v>
          </cell>
          <cell r="J25">
            <v>12</v>
          </cell>
          <cell r="L25">
            <v>15</v>
          </cell>
          <cell r="M25">
            <v>7</v>
          </cell>
          <cell r="N25">
            <v>16</v>
          </cell>
          <cell r="O25">
            <v>22</v>
          </cell>
          <cell r="P25">
            <v>21</v>
          </cell>
          <cell r="Q25">
            <v>2</v>
          </cell>
          <cell r="T25">
            <v>96</v>
          </cell>
        </row>
        <row r="26">
          <cell r="G26" t="str">
            <v>105405-P.S.R. GUANAQUEROS</v>
          </cell>
          <cell r="H26">
            <v>22</v>
          </cell>
          <cell r="I26">
            <v>8</v>
          </cell>
          <cell r="J26">
            <v>2</v>
          </cell>
          <cell r="K26">
            <v>12</v>
          </cell>
          <cell r="L26">
            <v>35</v>
          </cell>
          <cell r="M26">
            <v>1</v>
          </cell>
          <cell r="N26">
            <v>1</v>
          </cell>
          <cell r="O26">
            <v>63</v>
          </cell>
          <cell r="P26">
            <v>8</v>
          </cell>
          <cell r="Q26">
            <v>5</v>
          </cell>
          <cell r="S26">
            <v>1</v>
          </cell>
          <cell r="T26">
            <v>158</v>
          </cell>
        </row>
        <row r="27">
          <cell r="G27" t="str">
            <v>105406-P.S.R. PAN DE AZUCAR</v>
          </cell>
          <cell r="H27">
            <v>59</v>
          </cell>
          <cell r="I27">
            <v>29</v>
          </cell>
          <cell r="J27">
            <v>45</v>
          </cell>
          <cell r="K27">
            <v>64</v>
          </cell>
          <cell r="L27">
            <v>38</v>
          </cell>
          <cell r="M27">
            <v>52</v>
          </cell>
          <cell r="N27">
            <v>54</v>
          </cell>
          <cell r="O27">
            <v>56</v>
          </cell>
          <cell r="P27">
            <v>43</v>
          </cell>
          <cell r="Q27">
            <v>49</v>
          </cell>
          <cell r="R27">
            <v>67</v>
          </cell>
          <cell r="S27">
            <v>67</v>
          </cell>
          <cell r="T27">
            <v>623</v>
          </cell>
        </row>
        <row r="28">
          <cell r="G28" t="str">
            <v>105407-P.S.R. TAMBILLOS</v>
          </cell>
          <cell r="H28">
            <v>1</v>
          </cell>
          <cell r="J28">
            <v>3</v>
          </cell>
          <cell r="L28">
            <v>5</v>
          </cell>
          <cell r="M28">
            <v>5</v>
          </cell>
          <cell r="T28">
            <v>14</v>
          </cell>
        </row>
        <row r="29">
          <cell r="G29" t="str">
            <v>105705-CECOF EL ALBA</v>
          </cell>
          <cell r="H29">
            <v>20</v>
          </cell>
          <cell r="I29">
            <v>7</v>
          </cell>
          <cell r="J29">
            <v>66</v>
          </cell>
          <cell r="K29">
            <v>27</v>
          </cell>
          <cell r="L29">
            <v>29</v>
          </cell>
          <cell r="M29">
            <v>24</v>
          </cell>
          <cell r="N29">
            <v>16</v>
          </cell>
          <cell r="O29">
            <v>23</v>
          </cell>
          <cell r="P29">
            <v>25</v>
          </cell>
          <cell r="Q29">
            <v>17</v>
          </cell>
          <cell r="R29">
            <v>17</v>
          </cell>
          <cell r="S29">
            <v>23</v>
          </cell>
          <cell r="T29">
            <v>294</v>
          </cell>
        </row>
        <row r="30">
          <cell r="G30" t="str">
            <v>04103-ANDACOLLO</v>
          </cell>
          <cell r="H30">
            <v>146</v>
          </cell>
          <cell r="I30">
            <v>149</v>
          </cell>
          <cell r="J30">
            <v>156</v>
          </cell>
          <cell r="K30">
            <v>178</v>
          </cell>
          <cell r="L30">
            <v>131</v>
          </cell>
          <cell r="M30">
            <v>132</v>
          </cell>
          <cell r="N30">
            <v>120</v>
          </cell>
          <cell r="O30">
            <v>150</v>
          </cell>
          <cell r="P30">
            <v>164</v>
          </cell>
          <cell r="Q30">
            <v>114</v>
          </cell>
          <cell r="R30">
            <v>81</v>
          </cell>
          <cell r="S30">
            <v>100</v>
          </cell>
          <cell r="T30">
            <v>1621</v>
          </cell>
        </row>
        <row r="31">
          <cell r="G31" t="str">
            <v>105106-HOSPITAL ANDACOLLO</v>
          </cell>
          <cell r="H31">
            <v>146</v>
          </cell>
          <cell r="I31">
            <v>149</v>
          </cell>
          <cell r="J31">
            <v>156</v>
          </cell>
          <cell r="K31">
            <v>178</v>
          </cell>
          <cell r="L31">
            <v>131</v>
          </cell>
          <cell r="M31">
            <v>132</v>
          </cell>
          <cell r="N31">
            <v>120</v>
          </cell>
          <cell r="O31">
            <v>150</v>
          </cell>
          <cell r="P31">
            <v>164</v>
          </cell>
          <cell r="Q31">
            <v>114</v>
          </cell>
          <cell r="R31">
            <v>81</v>
          </cell>
          <cell r="S31">
            <v>100</v>
          </cell>
          <cell r="T31">
            <v>1621</v>
          </cell>
        </row>
        <row r="32">
          <cell r="G32" t="str">
            <v>04104-LA HIGUERA</v>
          </cell>
          <cell r="H32">
            <v>76</v>
          </cell>
          <cell r="I32">
            <v>45</v>
          </cell>
          <cell r="J32">
            <v>34</v>
          </cell>
          <cell r="K32">
            <v>24</v>
          </cell>
          <cell r="L32">
            <v>29</v>
          </cell>
          <cell r="M32">
            <v>24</v>
          </cell>
          <cell r="N32">
            <v>30</v>
          </cell>
          <cell r="O32">
            <v>35</v>
          </cell>
          <cell r="P32">
            <v>9</v>
          </cell>
          <cell r="Q32">
            <v>29</v>
          </cell>
          <cell r="R32">
            <v>18</v>
          </cell>
          <cell r="S32">
            <v>17</v>
          </cell>
          <cell r="T32">
            <v>370</v>
          </cell>
        </row>
        <row r="33">
          <cell r="G33" t="str">
            <v>105314-CES. LA HIGUERA</v>
          </cell>
          <cell r="H33">
            <v>25</v>
          </cell>
          <cell r="I33">
            <v>24</v>
          </cell>
          <cell r="J33">
            <v>5</v>
          </cell>
          <cell r="K33">
            <v>7</v>
          </cell>
          <cell r="L33">
            <v>3</v>
          </cell>
          <cell r="M33">
            <v>10</v>
          </cell>
          <cell r="N33">
            <v>11</v>
          </cell>
          <cell r="O33">
            <v>18</v>
          </cell>
          <cell r="P33">
            <v>6</v>
          </cell>
          <cell r="Q33">
            <v>5</v>
          </cell>
          <cell r="R33">
            <v>5</v>
          </cell>
          <cell r="S33">
            <v>10</v>
          </cell>
          <cell r="T33">
            <v>129</v>
          </cell>
        </row>
        <row r="34">
          <cell r="G34" t="str">
            <v xml:space="preserve">105500-P.S.R. CALETA HORNOS        </v>
          </cell>
          <cell r="H34">
            <v>22</v>
          </cell>
          <cell r="I34">
            <v>10</v>
          </cell>
          <cell r="J34">
            <v>16</v>
          </cell>
          <cell r="K34">
            <v>7</v>
          </cell>
          <cell r="L34">
            <v>15</v>
          </cell>
          <cell r="M34">
            <v>4</v>
          </cell>
          <cell r="N34">
            <v>10</v>
          </cell>
          <cell r="O34">
            <v>6</v>
          </cell>
          <cell r="P34">
            <v>2</v>
          </cell>
          <cell r="Q34">
            <v>11</v>
          </cell>
          <cell r="R34">
            <v>5</v>
          </cell>
          <cell r="S34">
            <v>4</v>
          </cell>
          <cell r="T34">
            <v>112</v>
          </cell>
        </row>
        <row r="35">
          <cell r="G35" t="str">
            <v>105505-P.S.R. LOS CHOROS</v>
          </cell>
          <cell r="H35">
            <v>10</v>
          </cell>
          <cell r="I35">
            <v>4</v>
          </cell>
          <cell r="J35">
            <v>2</v>
          </cell>
          <cell r="K35">
            <v>4</v>
          </cell>
          <cell r="L35">
            <v>4</v>
          </cell>
          <cell r="M35">
            <v>4</v>
          </cell>
          <cell r="N35">
            <v>4</v>
          </cell>
          <cell r="O35">
            <v>5</v>
          </cell>
          <cell r="Q35">
            <v>5</v>
          </cell>
          <cell r="R35">
            <v>5</v>
          </cell>
          <cell r="S35">
            <v>2</v>
          </cell>
          <cell r="T35">
            <v>49</v>
          </cell>
        </row>
        <row r="36">
          <cell r="G36" t="str">
            <v>105506-P.S.R. EL TRAPICHE</v>
          </cell>
          <cell r="H36">
            <v>19</v>
          </cell>
          <cell r="I36">
            <v>7</v>
          </cell>
          <cell r="J36">
            <v>11</v>
          </cell>
          <cell r="K36">
            <v>6</v>
          </cell>
          <cell r="L36">
            <v>7</v>
          </cell>
          <cell r="M36">
            <v>6</v>
          </cell>
          <cell r="N36">
            <v>5</v>
          </cell>
          <cell r="O36">
            <v>6</v>
          </cell>
          <cell r="P36">
            <v>1</v>
          </cell>
          <cell r="Q36">
            <v>8</v>
          </cell>
          <cell r="R36">
            <v>3</v>
          </cell>
          <cell r="S36">
            <v>1</v>
          </cell>
          <cell r="T36">
            <v>80</v>
          </cell>
        </row>
        <row r="37">
          <cell r="G37" t="str">
            <v>04105-PAIHUANO</v>
          </cell>
          <cell r="H37">
            <v>49</v>
          </cell>
          <cell r="I37">
            <v>20</v>
          </cell>
          <cell r="J37">
            <v>37</v>
          </cell>
          <cell r="K37">
            <v>21</v>
          </cell>
          <cell r="L37">
            <v>53</v>
          </cell>
          <cell r="M37">
            <v>33</v>
          </cell>
          <cell r="N37">
            <v>57</v>
          </cell>
          <cell r="O37">
            <v>38</v>
          </cell>
          <cell r="P37">
            <v>48</v>
          </cell>
          <cell r="Q37">
            <v>70</v>
          </cell>
          <cell r="R37">
            <v>66</v>
          </cell>
          <cell r="S37">
            <v>44</v>
          </cell>
          <cell r="T37">
            <v>536</v>
          </cell>
        </row>
        <row r="38">
          <cell r="G38" t="str">
            <v>105306-CES. PAIHUANO</v>
          </cell>
          <cell r="H38">
            <v>44</v>
          </cell>
          <cell r="I38">
            <v>16</v>
          </cell>
          <cell r="J38">
            <v>33</v>
          </cell>
          <cell r="K38">
            <v>15</v>
          </cell>
          <cell r="L38">
            <v>44</v>
          </cell>
          <cell r="M38">
            <v>18</v>
          </cell>
          <cell r="N38">
            <v>23</v>
          </cell>
          <cell r="O38">
            <v>22</v>
          </cell>
          <cell r="P38">
            <v>26</v>
          </cell>
          <cell r="Q38">
            <v>59</v>
          </cell>
          <cell r="R38">
            <v>40</v>
          </cell>
          <cell r="S38">
            <v>22</v>
          </cell>
          <cell r="T38">
            <v>362</v>
          </cell>
        </row>
        <row r="39">
          <cell r="G39" t="str">
            <v>105475-P.S.R. HORCON</v>
          </cell>
          <cell r="H39">
            <v>4</v>
          </cell>
          <cell r="L39">
            <v>3</v>
          </cell>
          <cell r="M39">
            <v>5</v>
          </cell>
          <cell r="N39">
            <v>16</v>
          </cell>
          <cell r="O39">
            <v>3</v>
          </cell>
          <cell r="P39">
            <v>4</v>
          </cell>
          <cell r="Q39">
            <v>6</v>
          </cell>
          <cell r="R39">
            <v>6</v>
          </cell>
          <cell r="S39">
            <v>2</v>
          </cell>
          <cell r="T39">
            <v>49</v>
          </cell>
        </row>
        <row r="40">
          <cell r="G40" t="str">
            <v>105476-P.S.R. MONTE GRANDE</v>
          </cell>
          <cell r="I40">
            <v>2</v>
          </cell>
          <cell r="K40">
            <v>1</v>
          </cell>
          <cell r="M40">
            <v>1</v>
          </cell>
          <cell r="N40">
            <v>6</v>
          </cell>
          <cell r="P40">
            <v>6</v>
          </cell>
          <cell r="Q40">
            <v>1</v>
          </cell>
          <cell r="S40">
            <v>1</v>
          </cell>
          <cell r="T40">
            <v>18</v>
          </cell>
        </row>
        <row r="41">
          <cell r="G41" t="str">
            <v>105477-P.S.R. PISCO ELQUI</v>
          </cell>
          <cell r="H41">
            <v>1</v>
          </cell>
          <cell r="I41">
            <v>2</v>
          </cell>
          <cell r="J41">
            <v>4</v>
          </cell>
          <cell r="K41">
            <v>5</v>
          </cell>
          <cell r="L41">
            <v>6</v>
          </cell>
          <cell r="M41">
            <v>9</v>
          </cell>
          <cell r="N41">
            <v>12</v>
          </cell>
          <cell r="O41">
            <v>13</v>
          </cell>
          <cell r="P41">
            <v>12</v>
          </cell>
          <cell r="Q41">
            <v>4</v>
          </cell>
          <cell r="R41">
            <v>20</v>
          </cell>
          <cell r="S41">
            <v>19</v>
          </cell>
          <cell r="T41">
            <v>107</v>
          </cell>
        </row>
        <row r="42">
          <cell r="G42" t="str">
            <v>04106-VICUÑA</v>
          </cell>
          <cell r="H42">
            <v>159</v>
          </cell>
          <cell r="I42">
            <v>159</v>
          </cell>
          <cell r="J42">
            <v>188</v>
          </cell>
          <cell r="K42">
            <v>199</v>
          </cell>
          <cell r="L42">
            <v>209</v>
          </cell>
          <cell r="M42">
            <v>142</v>
          </cell>
          <cell r="N42">
            <v>177</v>
          </cell>
          <cell r="O42">
            <v>257</v>
          </cell>
          <cell r="P42">
            <v>254</v>
          </cell>
          <cell r="Q42">
            <v>195</v>
          </cell>
          <cell r="R42">
            <v>160</v>
          </cell>
          <cell r="S42">
            <v>229</v>
          </cell>
          <cell r="T42">
            <v>2328</v>
          </cell>
        </row>
        <row r="43">
          <cell r="G43" t="str">
            <v>105107-HOSPITAL VICUÑA</v>
          </cell>
          <cell r="H43">
            <v>25</v>
          </cell>
          <cell r="I43">
            <v>52</v>
          </cell>
          <cell r="J43">
            <v>69</v>
          </cell>
          <cell r="K43">
            <v>43</v>
          </cell>
          <cell r="L43">
            <v>41</v>
          </cell>
          <cell r="M43">
            <v>15</v>
          </cell>
          <cell r="N43">
            <v>33</v>
          </cell>
          <cell r="O43">
            <v>43</v>
          </cell>
          <cell r="P43">
            <v>32</v>
          </cell>
          <cell r="Q43">
            <v>16</v>
          </cell>
          <cell r="R43">
            <v>13</v>
          </cell>
          <cell r="S43">
            <v>50</v>
          </cell>
          <cell r="T43">
            <v>432</v>
          </cell>
        </row>
        <row r="44">
          <cell r="G44" t="str">
            <v>105467-P.S.R. DIAGUITAS</v>
          </cell>
          <cell r="H44">
            <v>6</v>
          </cell>
          <cell r="I44">
            <v>6</v>
          </cell>
          <cell r="J44">
            <v>10</v>
          </cell>
          <cell r="K44">
            <v>10</v>
          </cell>
          <cell r="L44">
            <v>17</v>
          </cell>
          <cell r="M44">
            <v>15</v>
          </cell>
          <cell r="N44">
            <v>6</v>
          </cell>
          <cell r="O44">
            <v>6</v>
          </cell>
          <cell r="P44">
            <v>19</v>
          </cell>
          <cell r="Q44">
            <v>18</v>
          </cell>
          <cell r="R44">
            <v>8</v>
          </cell>
          <cell r="S44">
            <v>17</v>
          </cell>
          <cell r="T44">
            <v>138</v>
          </cell>
        </row>
        <row r="45">
          <cell r="G45" t="str">
            <v>105468-P.S.R. EL MOLLE</v>
          </cell>
          <cell r="H45">
            <v>7</v>
          </cell>
          <cell r="I45">
            <v>4</v>
          </cell>
          <cell r="K45">
            <v>28</v>
          </cell>
          <cell r="L45">
            <v>8</v>
          </cell>
          <cell r="M45">
            <v>3</v>
          </cell>
          <cell r="N45">
            <v>18</v>
          </cell>
          <cell r="O45">
            <v>26</v>
          </cell>
          <cell r="P45">
            <v>13</v>
          </cell>
          <cell r="Q45">
            <v>14</v>
          </cell>
          <cell r="R45">
            <v>13</v>
          </cell>
          <cell r="S45">
            <v>14</v>
          </cell>
          <cell r="T45">
            <v>148</v>
          </cell>
        </row>
        <row r="46">
          <cell r="G46" t="str">
            <v>105469-P.S.R. EL TAMBO</v>
          </cell>
          <cell r="H46">
            <v>13</v>
          </cell>
          <cell r="I46">
            <v>19</v>
          </cell>
          <cell r="J46">
            <v>28</v>
          </cell>
          <cell r="K46">
            <v>25</v>
          </cell>
          <cell r="L46">
            <v>10</v>
          </cell>
          <cell r="M46">
            <v>6</v>
          </cell>
          <cell r="N46">
            <v>8</v>
          </cell>
          <cell r="O46">
            <v>5</v>
          </cell>
          <cell r="P46">
            <v>10</v>
          </cell>
          <cell r="Q46">
            <v>22</v>
          </cell>
          <cell r="R46">
            <v>5</v>
          </cell>
          <cell r="S46">
            <v>6</v>
          </cell>
          <cell r="T46">
            <v>157</v>
          </cell>
        </row>
        <row r="47">
          <cell r="G47" t="str">
            <v>105470-P.S.R. HUANTA</v>
          </cell>
          <cell r="H47">
            <v>7</v>
          </cell>
          <cell r="I47">
            <v>4</v>
          </cell>
          <cell r="J47">
            <v>3</v>
          </cell>
          <cell r="K47">
            <v>17</v>
          </cell>
          <cell r="L47">
            <v>21</v>
          </cell>
          <cell r="M47">
            <v>18</v>
          </cell>
          <cell r="N47">
            <v>19</v>
          </cell>
          <cell r="O47">
            <v>18</v>
          </cell>
          <cell r="P47">
            <v>24</v>
          </cell>
          <cell r="Q47">
            <v>18</v>
          </cell>
          <cell r="R47">
            <v>17</v>
          </cell>
          <cell r="S47">
            <v>21</v>
          </cell>
          <cell r="T47">
            <v>187</v>
          </cell>
        </row>
        <row r="48">
          <cell r="G48" t="str">
            <v>105471-P.S.R. PERALILLO</v>
          </cell>
          <cell r="H48">
            <v>36</v>
          </cell>
          <cell r="I48">
            <v>13</v>
          </cell>
          <cell r="J48">
            <v>23</v>
          </cell>
          <cell r="K48">
            <v>14</v>
          </cell>
          <cell r="L48">
            <v>28</v>
          </cell>
          <cell r="M48">
            <v>17</v>
          </cell>
          <cell r="N48">
            <v>22</v>
          </cell>
          <cell r="O48">
            <v>36</v>
          </cell>
          <cell r="P48">
            <v>29</v>
          </cell>
          <cell r="Q48">
            <v>19</v>
          </cell>
          <cell r="R48">
            <v>12</v>
          </cell>
          <cell r="S48">
            <v>21</v>
          </cell>
          <cell r="T48">
            <v>270</v>
          </cell>
        </row>
        <row r="49">
          <cell r="G49" t="str">
            <v>105472-P.S.R. RIVADAVIA</v>
          </cell>
          <cell r="H49">
            <v>9</v>
          </cell>
          <cell r="I49">
            <v>7</v>
          </cell>
          <cell r="J49">
            <v>8</v>
          </cell>
          <cell r="K49">
            <v>9</v>
          </cell>
          <cell r="L49">
            <v>14</v>
          </cell>
          <cell r="M49">
            <v>10</v>
          </cell>
          <cell r="N49">
            <v>10</v>
          </cell>
          <cell r="O49">
            <v>13</v>
          </cell>
          <cell r="P49">
            <v>15</v>
          </cell>
          <cell r="Q49">
            <v>19</v>
          </cell>
          <cell r="R49">
            <v>15</v>
          </cell>
          <cell r="S49">
            <v>23</v>
          </cell>
          <cell r="T49">
            <v>152</v>
          </cell>
        </row>
        <row r="50">
          <cell r="G50" t="str">
            <v>105473-P.S.R. TALCUNA</v>
          </cell>
          <cell r="H50">
            <v>3</v>
          </cell>
          <cell r="I50">
            <v>21</v>
          </cell>
          <cell r="J50">
            <v>8</v>
          </cell>
          <cell r="K50">
            <v>12</v>
          </cell>
          <cell r="L50">
            <v>7</v>
          </cell>
          <cell r="M50">
            <v>4</v>
          </cell>
          <cell r="O50">
            <v>1</v>
          </cell>
          <cell r="P50">
            <v>14</v>
          </cell>
          <cell r="Q50">
            <v>14</v>
          </cell>
          <cell r="R50">
            <v>21</v>
          </cell>
          <cell r="S50">
            <v>31</v>
          </cell>
          <cell r="T50">
            <v>136</v>
          </cell>
        </row>
        <row r="51">
          <cell r="G51" t="str">
            <v>105474-P.S.R. CHAPILCA</v>
          </cell>
          <cell r="H51">
            <v>6</v>
          </cell>
          <cell r="J51">
            <v>7</v>
          </cell>
          <cell r="K51">
            <v>3</v>
          </cell>
          <cell r="L51">
            <v>6</v>
          </cell>
          <cell r="M51">
            <v>6</v>
          </cell>
          <cell r="N51">
            <v>3</v>
          </cell>
          <cell r="O51">
            <v>6</v>
          </cell>
          <cell r="P51">
            <v>4</v>
          </cell>
          <cell r="Q51">
            <v>3</v>
          </cell>
          <cell r="R51">
            <v>1</v>
          </cell>
          <cell r="S51">
            <v>4</v>
          </cell>
          <cell r="T51">
            <v>49</v>
          </cell>
        </row>
        <row r="52">
          <cell r="G52" t="str">
            <v>105502-P.S.R. CALINGASTA</v>
          </cell>
          <cell r="H52">
            <v>41</v>
          </cell>
          <cell r="I52">
            <v>29</v>
          </cell>
          <cell r="J52">
            <v>19</v>
          </cell>
          <cell r="K52">
            <v>23</v>
          </cell>
          <cell r="L52">
            <v>43</v>
          </cell>
          <cell r="M52">
            <v>43</v>
          </cell>
          <cell r="N52">
            <v>52</v>
          </cell>
          <cell r="O52">
            <v>91</v>
          </cell>
          <cell r="P52">
            <v>91</v>
          </cell>
          <cell r="Q52">
            <v>51</v>
          </cell>
          <cell r="R52">
            <v>53</v>
          </cell>
          <cell r="S52">
            <v>37</v>
          </cell>
          <cell r="T52">
            <v>573</v>
          </cell>
        </row>
        <row r="53">
          <cell r="G53" t="str">
            <v>105509-P.S.R. GUALLIGUAICA</v>
          </cell>
          <cell r="H53">
            <v>6</v>
          </cell>
          <cell r="I53">
            <v>4</v>
          </cell>
          <cell r="J53">
            <v>13</v>
          </cell>
          <cell r="K53">
            <v>15</v>
          </cell>
          <cell r="L53">
            <v>14</v>
          </cell>
          <cell r="M53">
            <v>5</v>
          </cell>
          <cell r="N53">
            <v>6</v>
          </cell>
          <cell r="O53">
            <v>12</v>
          </cell>
          <cell r="P53">
            <v>3</v>
          </cell>
          <cell r="Q53">
            <v>1</v>
          </cell>
          <cell r="R53">
            <v>2</v>
          </cell>
          <cell r="S53">
            <v>5</v>
          </cell>
          <cell r="T53">
            <v>86</v>
          </cell>
        </row>
        <row r="54">
          <cell r="G54" t="str">
            <v>04201-ILLAPEL</v>
          </cell>
          <cell r="H54">
            <v>110</v>
          </cell>
          <cell r="I54">
            <v>175</v>
          </cell>
          <cell r="J54">
            <v>184</v>
          </cell>
          <cell r="K54">
            <v>175</v>
          </cell>
          <cell r="L54">
            <v>253</v>
          </cell>
          <cell r="M54">
            <v>258</v>
          </cell>
          <cell r="N54">
            <v>281</v>
          </cell>
          <cell r="O54">
            <v>282</v>
          </cell>
          <cell r="P54">
            <v>251</v>
          </cell>
          <cell r="Q54">
            <v>361</v>
          </cell>
          <cell r="R54">
            <v>600</v>
          </cell>
          <cell r="S54">
            <v>296</v>
          </cell>
          <cell r="T54">
            <v>3226</v>
          </cell>
        </row>
        <row r="55">
          <cell r="G55" t="str">
            <v>105103-HOSPITAL ILLAPEL</v>
          </cell>
          <cell r="H55">
            <v>88</v>
          </cell>
          <cell r="I55">
            <v>119</v>
          </cell>
          <cell r="J55">
            <v>145</v>
          </cell>
          <cell r="K55">
            <v>130</v>
          </cell>
          <cell r="L55">
            <v>141</v>
          </cell>
          <cell r="M55">
            <v>127</v>
          </cell>
          <cell r="N55">
            <v>132</v>
          </cell>
          <cell r="O55">
            <v>117</v>
          </cell>
          <cell r="P55">
            <v>144</v>
          </cell>
          <cell r="Q55">
            <v>146</v>
          </cell>
          <cell r="R55">
            <v>188</v>
          </cell>
          <cell r="S55">
            <v>152</v>
          </cell>
          <cell r="T55">
            <v>1629</v>
          </cell>
        </row>
        <row r="56">
          <cell r="G56" t="str">
            <v>105326-CESFAM SAN RAFAEL</v>
          </cell>
          <cell r="H56">
            <v>16</v>
          </cell>
          <cell r="I56">
            <v>43</v>
          </cell>
          <cell r="J56">
            <v>24</v>
          </cell>
          <cell r="K56">
            <v>26</v>
          </cell>
          <cell r="L56">
            <v>101</v>
          </cell>
          <cell r="M56">
            <v>126</v>
          </cell>
          <cell r="N56">
            <v>97</v>
          </cell>
          <cell r="O56">
            <v>101</v>
          </cell>
          <cell r="P56">
            <v>78</v>
          </cell>
          <cell r="Q56">
            <v>174</v>
          </cell>
          <cell r="R56">
            <v>143</v>
          </cell>
          <cell r="S56">
            <v>78</v>
          </cell>
          <cell r="T56">
            <v>1007</v>
          </cell>
        </row>
        <row r="57">
          <cell r="G57" t="str">
            <v xml:space="preserve">105443-P.S.R. CARCAMO                   </v>
          </cell>
          <cell r="J57">
            <v>1</v>
          </cell>
          <cell r="K57">
            <v>3</v>
          </cell>
          <cell r="L57">
            <v>1</v>
          </cell>
          <cell r="N57">
            <v>9</v>
          </cell>
          <cell r="O57">
            <v>22</v>
          </cell>
          <cell r="P57">
            <v>3</v>
          </cell>
          <cell r="Q57">
            <v>17</v>
          </cell>
          <cell r="R57">
            <v>27</v>
          </cell>
          <cell r="S57">
            <v>18</v>
          </cell>
          <cell r="T57">
            <v>101</v>
          </cell>
        </row>
        <row r="58">
          <cell r="G58" t="str">
            <v>105444-P.S.R. HUINTIL</v>
          </cell>
          <cell r="I58">
            <v>1</v>
          </cell>
          <cell r="J58">
            <v>1</v>
          </cell>
          <cell r="K58">
            <v>1</v>
          </cell>
          <cell r="N58">
            <v>16</v>
          </cell>
          <cell r="P58">
            <v>1</v>
          </cell>
          <cell r="Q58">
            <v>6</v>
          </cell>
          <cell r="R58">
            <v>38</v>
          </cell>
          <cell r="S58">
            <v>5</v>
          </cell>
          <cell r="T58">
            <v>69</v>
          </cell>
        </row>
        <row r="59">
          <cell r="G59" t="str">
            <v>105445-P.S.R. LIMAHUIDA</v>
          </cell>
          <cell r="H59">
            <v>3</v>
          </cell>
          <cell r="I59">
            <v>3</v>
          </cell>
          <cell r="K59">
            <v>2</v>
          </cell>
          <cell r="L59">
            <v>2</v>
          </cell>
          <cell r="M59">
            <v>4</v>
          </cell>
          <cell r="N59">
            <v>4</v>
          </cell>
          <cell r="O59">
            <v>2</v>
          </cell>
          <cell r="P59">
            <v>3</v>
          </cell>
          <cell r="Q59">
            <v>1</v>
          </cell>
          <cell r="R59">
            <v>12</v>
          </cell>
          <cell r="S59">
            <v>1</v>
          </cell>
          <cell r="T59">
            <v>37</v>
          </cell>
        </row>
        <row r="60">
          <cell r="G60" t="str">
            <v>105446-P.S.R. MATANCILLA</v>
          </cell>
          <cell r="K60">
            <v>1</v>
          </cell>
          <cell r="S60">
            <v>4</v>
          </cell>
          <cell r="T60">
            <v>5</v>
          </cell>
        </row>
        <row r="61">
          <cell r="G61" t="str">
            <v>105447-P.S.R. PERALILLO</v>
          </cell>
          <cell r="I61">
            <v>1</v>
          </cell>
          <cell r="K61">
            <v>1</v>
          </cell>
          <cell r="L61">
            <v>1</v>
          </cell>
          <cell r="N61">
            <v>4</v>
          </cell>
          <cell r="O61">
            <v>6</v>
          </cell>
          <cell r="Q61">
            <v>2</v>
          </cell>
          <cell r="R61">
            <v>39</v>
          </cell>
          <cell r="S61">
            <v>1</v>
          </cell>
          <cell r="T61">
            <v>55</v>
          </cell>
        </row>
        <row r="62">
          <cell r="G62" t="str">
            <v>105448-P.S.R. SANTA VIRGINIA</v>
          </cell>
          <cell r="K62">
            <v>1</v>
          </cell>
          <cell r="O62">
            <v>1</v>
          </cell>
          <cell r="P62">
            <v>3</v>
          </cell>
          <cell r="R62">
            <v>10</v>
          </cell>
          <cell r="S62">
            <v>2</v>
          </cell>
          <cell r="T62">
            <v>17</v>
          </cell>
        </row>
        <row r="63">
          <cell r="G63" t="str">
            <v>105449-P.S.R. TUNGA NORTE</v>
          </cell>
          <cell r="K63">
            <v>1</v>
          </cell>
          <cell r="O63">
            <v>2</v>
          </cell>
          <cell r="T63">
            <v>3</v>
          </cell>
        </row>
        <row r="64">
          <cell r="G64" t="str">
            <v>105485-P.S.R. PLAN DE HORNOS</v>
          </cell>
          <cell r="I64">
            <v>3</v>
          </cell>
          <cell r="J64">
            <v>8</v>
          </cell>
          <cell r="K64">
            <v>2</v>
          </cell>
          <cell r="L64">
            <v>2</v>
          </cell>
          <cell r="N64">
            <v>7</v>
          </cell>
          <cell r="O64">
            <v>6</v>
          </cell>
          <cell r="Q64">
            <v>2</v>
          </cell>
          <cell r="R64">
            <v>22</v>
          </cell>
          <cell r="S64">
            <v>2</v>
          </cell>
          <cell r="T64">
            <v>54</v>
          </cell>
        </row>
        <row r="65">
          <cell r="G65" t="str">
            <v>105486-P.S.R. TUNGA SUR</v>
          </cell>
          <cell r="K65">
            <v>2</v>
          </cell>
          <cell r="O65">
            <v>5</v>
          </cell>
          <cell r="P65">
            <v>5</v>
          </cell>
          <cell r="Q65">
            <v>1</v>
          </cell>
          <cell r="R65">
            <v>26</v>
          </cell>
          <cell r="S65">
            <v>12</v>
          </cell>
          <cell r="T65">
            <v>51</v>
          </cell>
        </row>
        <row r="66">
          <cell r="G66" t="str">
            <v>105487-P.S.R. CAÑAS UNO</v>
          </cell>
          <cell r="K66">
            <v>2</v>
          </cell>
          <cell r="M66">
            <v>1</v>
          </cell>
          <cell r="N66">
            <v>5</v>
          </cell>
          <cell r="O66">
            <v>15</v>
          </cell>
          <cell r="P66">
            <v>12</v>
          </cell>
          <cell r="Q66">
            <v>12</v>
          </cell>
          <cell r="R66">
            <v>80</v>
          </cell>
          <cell r="S66">
            <v>12</v>
          </cell>
          <cell r="T66">
            <v>139</v>
          </cell>
        </row>
        <row r="67">
          <cell r="G67" t="str">
            <v>105496-P.S.R. PINTACURA SUR</v>
          </cell>
          <cell r="H67">
            <v>3</v>
          </cell>
          <cell r="I67">
            <v>5</v>
          </cell>
          <cell r="J67">
            <v>4</v>
          </cell>
          <cell r="K67">
            <v>3</v>
          </cell>
          <cell r="L67">
            <v>5</v>
          </cell>
          <cell r="N67">
            <v>6</v>
          </cell>
          <cell r="O67">
            <v>4</v>
          </cell>
          <cell r="P67">
            <v>2</v>
          </cell>
          <cell r="R67">
            <v>14</v>
          </cell>
          <cell r="S67">
            <v>5</v>
          </cell>
          <cell r="T67">
            <v>51</v>
          </cell>
        </row>
        <row r="68">
          <cell r="G68" t="str">
            <v>105504-P.S.R. SOCAVON</v>
          </cell>
          <cell r="J68">
            <v>1</v>
          </cell>
          <cell r="N68">
            <v>1</v>
          </cell>
          <cell r="O68">
            <v>1</v>
          </cell>
          <cell r="R68">
            <v>1</v>
          </cell>
          <cell r="S68">
            <v>4</v>
          </cell>
          <cell r="T68">
            <v>8</v>
          </cell>
        </row>
        <row r="69">
          <cell r="G69" t="str">
            <v>04202-CANELA</v>
          </cell>
          <cell r="H69">
            <v>40</v>
          </cell>
          <cell r="I69">
            <v>58</v>
          </cell>
          <cell r="J69">
            <v>89</v>
          </cell>
          <cell r="K69">
            <v>49</v>
          </cell>
          <cell r="L69">
            <v>109</v>
          </cell>
          <cell r="M69">
            <v>79</v>
          </cell>
          <cell r="N69">
            <v>37</v>
          </cell>
          <cell r="O69">
            <v>86</v>
          </cell>
          <cell r="P69">
            <v>55</v>
          </cell>
          <cell r="Q69">
            <v>48</v>
          </cell>
          <cell r="R69">
            <v>37</v>
          </cell>
          <cell r="S69">
            <v>38</v>
          </cell>
          <cell r="T69">
            <v>725</v>
          </cell>
        </row>
        <row r="70">
          <cell r="G70" t="str">
            <v>105309-CES. RURAL CANELA</v>
          </cell>
          <cell r="H70">
            <v>40</v>
          </cell>
          <cell r="I70">
            <v>58</v>
          </cell>
          <cell r="J70">
            <v>89</v>
          </cell>
          <cell r="K70">
            <v>47</v>
          </cell>
          <cell r="L70">
            <v>68</v>
          </cell>
          <cell r="M70">
            <v>45</v>
          </cell>
          <cell r="N70">
            <v>30</v>
          </cell>
          <cell r="O70">
            <v>70</v>
          </cell>
          <cell r="P70">
            <v>55</v>
          </cell>
          <cell r="Q70">
            <v>48</v>
          </cell>
          <cell r="R70">
            <v>37</v>
          </cell>
          <cell r="S70">
            <v>38</v>
          </cell>
          <cell r="T70">
            <v>625</v>
          </cell>
        </row>
        <row r="71">
          <cell r="G71" t="str">
            <v xml:space="preserve">105450-P.S.R. MINCHA NORTE            </v>
          </cell>
          <cell r="L71">
            <v>29</v>
          </cell>
          <cell r="M71">
            <v>4</v>
          </cell>
          <cell r="N71">
            <v>6</v>
          </cell>
          <cell r="O71">
            <v>8</v>
          </cell>
          <cell r="T71">
            <v>47</v>
          </cell>
        </row>
        <row r="72">
          <cell r="G72" t="str">
            <v>105482-P.S.R. CANELA ALTA</v>
          </cell>
          <cell r="L72">
            <v>3</v>
          </cell>
          <cell r="T72">
            <v>3</v>
          </cell>
        </row>
        <row r="73">
          <cell r="G73" t="str">
            <v>105483-P.S.R. LOS RULOS</v>
          </cell>
          <cell r="L73">
            <v>4</v>
          </cell>
          <cell r="T73">
            <v>4</v>
          </cell>
        </row>
        <row r="74">
          <cell r="G74" t="str">
            <v>105484-P.S.R. HUENTELAUQUEN</v>
          </cell>
          <cell r="L74">
            <v>5</v>
          </cell>
          <cell r="M74">
            <v>30</v>
          </cell>
          <cell r="N74">
            <v>1</v>
          </cell>
          <cell r="O74">
            <v>6</v>
          </cell>
          <cell r="T74">
            <v>42</v>
          </cell>
        </row>
        <row r="75">
          <cell r="G75" t="str">
            <v>105488-P.S.R. ESPIRITU SANTO</v>
          </cell>
          <cell r="K75">
            <v>2</v>
          </cell>
          <cell r="T75">
            <v>2</v>
          </cell>
        </row>
        <row r="76">
          <cell r="G76" t="str">
            <v>105493-P.S.R. MINCHA SUR</v>
          </cell>
          <cell r="O76">
            <v>2</v>
          </cell>
          <cell r="T76">
            <v>2</v>
          </cell>
        </row>
        <row r="77">
          <cell r="G77" t="str">
            <v>04203-LOS VILOS</v>
          </cell>
          <cell r="H77">
            <v>93</v>
          </cell>
          <cell r="I77">
            <v>98</v>
          </cell>
          <cell r="J77">
            <v>149</v>
          </cell>
          <cell r="K77">
            <v>118</v>
          </cell>
          <cell r="L77">
            <v>135</v>
          </cell>
          <cell r="M77">
            <v>117</v>
          </cell>
          <cell r="N77">
            <v>91</v>
          </cell>
          <cell r="O77">
            <v>118</v>
          </cell>
          <cell r="P77">
            <v>255</v>
          </cell>
          <cell r="Q77">
            <v>116</v>
          </cell>
          <cell r="R77">
            <v>107</v>
          </cell>
          <cell r="S77">
            <v>75</v>
          </cell>
          <cell r="T77">
            <v>1472</v>
          </cell>
        </row>
        <row r="78">
          <cell r="G78" t="str">
            <v>105108-HOSPITAL LOS VILOS</v>
          </cell>
          <cell r="H78">
            <v>22</v>
          </cell>
          <cell r="I78">
            <v>59</v>
          </cell>
          <cell r="J78">
            <v>114</v>
          </cell>
          <cell r="K78">
            <v>56</v>
          </cell>
          <cell r="L78">
            <v>50</v>
          </cell>
          <cell r="M78">
            <v>82</v>
          </cell>
          <cell r="N78">
            <v>62</v>
          </cell>
          <cell r="O78">
            <v>54</v>
          </cell>
          <cell r="P78">
            <v>50</v>
          </cell>
          <cell r="Q78">
            <v>70</v>
          </cell>
          <cell r="R78">
            <v>72</v>
          </cell>
          <cell r="S78">
            <v>61</v>
          </cell>
          <cell r="T78">
            <v>752</v>
          </cell>
        </row>
        <row r="79">
          <cell r="G79" t="str">
            <v xml:space="preserve">105478-P.S.R. CAIMANES                   </v>
          </cell>
          <cell r="H79">
            <v>29</v>
          </cell>
          <cell r="I79">
            <v>20</v>
          </cell>
          <cell r="J79">
            <v>17</v>
          </cell>
          <cell r="K79">
            <v>36</v>
          </cell>
          <cell r="L79">
            <v>36</v>
          </cell>
          <cell r="M79">
            <v>16</v>
          </cell>
          <cell r="N79">
            <v>19</v>
          </cell>
          <cell r="O79">
            <v>25</v>
          </cell>
          <cell r="P79">
            <v>72</v>
          </cell>
          <cell r="Q79">
            <v>24</v>
          </cell>
          <cell r="R79">
            <v>9</v>
          </cell>
          <cell r="S79">
            <v>10</v>
          </cell>
          <cell r="T79">
            <v>313</v>
          </cell>
        </row>
        <row r="80">
          <cell r="G80" t="str">
            <v>105479-P.S.R. GUANGUALI</v>
          </cell>
          <cell r="H80">
            <v>10</v>
          </cell>
          <cell r="I80">
            <v>5</v>
          </cell>
          <cell r="J80">
            <v>1</v>
          </cell>
          <cell r="K80">
            <v>5</v>
          </cell>
          <cell r="L80">
            <v>8</v>
          </cell>
          <cell r="M80">
            <v>1</v>
          </cell>
          <cell r="N80">
            <v>1</v>
          </cell>
          <cell r="P80">
            <v>16</v>
          </cell>
          <cell r="Q80">
            <v>2</v>
          </cell>
          <cell r="R80">
            <v>3</v>
          </cell>
          <cell r="T80">
            <v>52</v>
          </cell>
        </row>
        <row r="81">
          <cell r="G81" t="str">
            <v>105480-P.S.R. QUILIMARI</v>
          </cell>
          <cell r="H81">
            <v>15</v>
          </cell>
          <cell r="I81">
            <v>8</v>
          </cell>
          <cell r="J81">
            <v>7</v>
          </cell>
          <cell r="K81">
            <v>9</v>
          </cell>
          <cell r="L81">
            <v>14</v>
          </cell>
          <cell r="M81">
            <v>8</v>
          </cell>
          <cell r="N81">
            <v>7</v>
          </cell>
          <cell r="O81">
            <v>19</v>
          </cell>
          <cell r="P81">
            <v>89</v>
          </cell>
          <cell r="Q81">
            <v>9</v>
          </cell>
          <cell r="R81">
            <v>22</v>
          </cell>
          <cell r="S81">
            <v>3</v>
          </cell>
          <cell r="T81">
            <v>210</v>
          </cell>
        </row>
        <row r="82">
          <cell r="G82" t="str">
            <v>105481-P.S.R. TILAMA</v>
          </cell>
          <cell r="H82">
            <v>4</v>
          </cell>
          <cell r="I82">
            <v>5</v>
          </cell>
          <cell r="J82">
            <v>4</v>
          </cell>
          <cell r="K82">
            <v>4</v>
          </cell>
          <cell r="L82">
            <v>9</v>
          </cell>
          <cell r="M82">
            <v>7</v>
          </cell>
          <cell r="N82">
            <v>2</v>
          </cell>
          <cell r="O82">
            <v>4</v>
          </cell>
          <cell r="P82">
            <v>11</v>
          </cell>
          <cell r="Q82">
            <v>5</v>
          </cell>
          <cell r="R82">
            <v>1</v>
          </cell>
          <cell r="S82">
            <v>1</v>
          </cell>
          <cell r="T82">
            <v>57</v>
          </cell>
        </row>
        <row r="83">
          <cell r="G83" t="str">
            <v>105511-P.S.R. LOS CONDORES</v>
          </cell>
          <cell r="H83">
            <v>13</v>
          </cell>
          <cell r="I83">
            <v>1</v>
          </cell>
          <cell r="J83">
            <v>6</v>
          </cell>
          <cell r="K83">
            <v>8</v>
          </cell>
          <cell r="L83">
            <v>18</v>
          </cell>
          <cell r="M83">
            <v>3</v>
          </cell>
          <cell r="O83">
            <v>16</v>
          </cell>
          <cell r="P83">
            <v>17</v>
          </cell>
          <cell r="Q83">
            <v>6</v>
          </cell>
          <cell r="T83">
            <v>88</v>
          </cell>
        </row>
        <row r="84">
          <cell r="G84" t="str">
            <v>04204-SALAMANCA</v>
          </cell>
          <cell r="H84">
            <v>75</v>
          </cell>
          <cell r="I84">
            <v>137</v>
          </cell>
          <cell r="J84">
            <v>116</v>
          </cell>
          <cell r="K84">
            <v>123</v>
          </cell>
          <cell r="L84">
            <v>162</v>
          </cell>
          <cell r="M84">
            <v>99</v>
          </cell>
          <cell r="N84">
            <v>153</v>
          </cell>
          <cell r="O84">
            <v>142</v>
          </cell>
          <cell r="P84">
            <v>112</v>
          </cell>
          <cell r="Q84">
            <v>186</v>
          </cell>
          <cell r="R84">
            <v>125</v>
          </cell>
          <cell r="S84">
            <v>122</v>
          </cell>
          <cell r="T84">
            <v>1552</v>
          </cell>
        </row>
        <row r="85">
          <cell r="G85" t="str">
            <v>105104-HOSPITAL SALAMANCA</v>
          </cell>
          <cell r="H85">
            <v>11</v>
          </cell>
          <cell r="I85">
            <v>26</v>
          </cell>
          <cell r="J85">
            <v>18</v>
          </cell>
          <cell r="K85">
            <v>23</v>
          </cell>
          <cell r="L85">
            <v>42</v>
          </cell>
          <cell r="M85">
            <v>19</v>
          </cell>
          <cell r="N85">
            <v>37</v>
          </cell>
          <cell r="O85">
            <v>63</v>
          </cell>
          <cell r="P85">
            <v>24</v>
          </cell>
          <cell r="Q85">
            <v>31</v>
          </cell>
          <cell r="R85">
            <v>20</v>
          </cell>
          <cell r="S85">
            <v>15</v>
          </cell>
          <cell r="T85">
            <v>329</v>
          </cell>
        </row>
        <row r="86">
          <cell r="G86" t="str">
            <v xml:space="preserve">105452-P.S.R. CUNCUMEN                 </v>
          </cell>
          <cell r="H86">
            <v>34</v>
          </cell>
          <cell r="I86">
            <v>19</v>
          </cell>
          <cell r="J86">
            <v>53</v>
          </cell>
          <cell r="K86">
            <v>50</v>
          </cell>
          <cell r="L86">
            <v>50</v>
          </cell>
          <cell r="M86">
            <v>35</v>
          </cell>
          <cell r="N86">
            <v>40</v>
          </cell>
          <cell r="O86">
            <v>44</v>
          </cell>
          <cell r="P86">
            <v>34</v>
          </cell>
          <cell r="Q86">
            <v>102</v>
          </cell>
          <cell r="R86">
            <v>48</v>
          </cell>
          <cell r="S86">
            <v>38</v>
          </cell>
          <cell r="T86">
            <v>547</v>
          </cell>
        </row>
        <row r="87">
          <cell r="G87" t="str">
            <v>105453-P.S.R. TRANQUILLA</v>
          </cell>
          <cell r="H87">
            <v>4</v>
          </cell>
          <cell r="I87">
            <v>7</v>
          </cell>
          <cell r="J87">
            <v>3</v>
          </cell>
          <cell r="K87">
            <v>4</v>
          </cell>
          <cell r="L87">
            <v>5</v>
          </cell>
          <cell r="M87">
            <v>2</v>
          </cell>
          <cell r="N87">
            <v>8</v>
          </cell>
          <cell r="O87">
            <v>4</v>
          </cell>
          <cell r="P87">
            <v>2</v>
          </cell>
          <cell r="Q87">
            <v>6</v>
          </cell>
          <cell r="R87">
            <v>3</v>
          </cell>
          <cell r="S87">
            <v>4</v>
          </cell>
          <cell r="T87">
            <v>52</v>
          </cell>
        </row>
        <row r="88">
          <cell r="G88" t="str">
            <v>105454-P.S.R. CUNLAGUA</v>
          </cell>
          <cell r="H88">
            <v>2</v>
          </cell>
          <cell r="I88">
            <v>6</v>
          </cell>
          <cell r="J88">
            <v>1</v>
          </cell>
          <cell r="K88">
            <v>4</v>
          </cell>
          <cell r="L88">
            <v>7</v>
          </cell>
          <cell r="M88">
            <v>3</v>
          </cell>
          <cell r="N88">
            <v>8</v>
          </cell>
          <cell r="O88">
            <v>4</v>
          </cell>
          <cell r="P88">
            <v>5</v>
          </cell>
          <cell r="R88">
            <v>5</v>
          </cell>
          <cell r="S88">
            <v>16</v>
          </cell>
          <cell r="T88">
            <v>61</v>
          </cell>
        </row>
        <row r="89">
          <cell r="G89" t="str">
            <v>105455-P.S.R. CHILLEPIN</v>
          </cell>
          <cell r="H89">
            <v>4</v>
          </cell>
          <cell r="I89">
            <v>3</v>
          </cell>
          <cell r="J89">
            <v>4</v>
          </cell>
          <cell r="K89">
            <v>5</v>
          </cell>
          <cell r="L89">
            <v>8</v>
          </cell>
          <cell r="M89">
            <v>4</v>
          </cell>
          <cell r="N89">
            <v>1</v>
          </cell>
          <cell r="O89">
            <v>2</v>
          </cell>
          <cell r="Q89">
            <v>4</v>
          </cell>
          <cell r="R89">
            <v>1</v>
          </cell>
          <cell r="S89">
            <v>2</v>
          </cell>
          <cell r="T89">
            <v>38</v>
          </cell>
        </row>
        <row r="90">
          <cell r="G90" t="str">
            <v>105456-P.S.R. LLIMPO</v>
          </cell>
          <cell r="H90">
            <v>7</v>
          </cell>
          <cell r="I90">
            <v>46</v>
          </cell>
          <cell r="J90">
            <v>9</v>
          </cell>
          <cell r="K90">
            <v>8</v>
          </cell>
          <cell r="L90">
            <v>8</v>
          </cell>
          <cell r="M90">
            <v>22</v>
          </cell>
          <cell r="N90">
            <v>42</v>
          </cell>
          <cell r="O90">
            <v>9</v>
          </cell>
          <cell r="P90">
            <v>5</v>
          </cell>
          <cell r="Q90">
            <v>13</v>
          </cell>
          <cell r="R90">
            <v>14</v>
          </cell>
          <cell r="S90">
            <v>24</v>
          </cell>
          <cell r="T90">
            <v>207</v>
          </cell>
        </row>
        <row r="91">
          <cell r="G91" t="str">
            <v>105457-P.S.R. SAN AGUSTIN</v>
          </cell>
          <cell r="H91">
            <v>2</v>
          </cell>
          <cell r="I91">
            <v>3</v>
          </cell>
          <cell r="K91">
            <v>7</v>
          </cell>
          <cell r="L91">
            <v>2</v>
          </cell>
          <cell r="M91">
            <v>2</v>
          </cell>
          <cell r="N91">
            <v>5</v>
          </cell>
          <cell r="O91">
            <v>8</v>
          </cell>
          <cell r="P91">
            <v>6</v>
          </cell>
          <cell r="Q91">
            <v>9</v>
          </cell>
          <cell r="R91">
            <v>6</v>
          </cell>
          <cell r="S91">
            <v>7</v>
          </cell>
          <cell r="T91">
            <v>57</v>
          </cell>
        </row>
        <row r="92">
          <cell r="G92" t="str">
            <v>105458-P.S.R. TAHUINCO</v>
          </cell>
          <cell r="I92">
            <v>2</v>
          </cell>
          <cell r="M92">
            <v>1</v>
          </cell>
          <cell r="O92">
            <v>1</v>
          </cell>
          <cell r="P92">
            <v>1</v>
          </cell>
          <cell r="Q92">
            <v>8</v>
          </cell>
          <cell r="S92">
            <v>1</v>
          </cell>
          <cell r="T92">
            <v>14</v>
          </cell>
        </row>
        <row r="93">
          <cell r="G93" t="str">
            <v>105491-P.S.R. QUELEN BAJO</v>
          </cell>
          <cell r="H93">
            <v>7</v>
          </cell>
          <cell r="I93">
            <v>5</v>
          </cell>
          <cell r="J93">
            <v>7</v>
          </cell>
          <cell r="K93">
            <v>3</v>
          </cell>
          <cell r="L93">
            <v>16</v>
          </cell>
          <cell r="M93">
            <v>6</v>
          </cell>
          <cell r="N93">
            <v>4</v>
          </cell>
          <cell r="P93">
            <v>10</v>
          </cell>
          <cell r="Q93">
            <v>3</v>
          </cell>
          <cell r="R93">
            <v>2</v>
          </cell>
          <cell r="S93">
            <v>3</v>
          </cell>
          <cell r="T93">
            <v>66</v>
          </cell>
        </row>
        <row r="94">
          <cell r="G94" t="str">
            <v>105492-P.S.R. CAMISA</v>
          </cell>
          <cell r="H94">
            <v>4</v>
          </cell>
          <cell r="I94">
            <v>8</v>
          </cell>
          <cell r="J94">
            <v>9</v>
          </cell>
          <cell r="K94">
            <v>5</v>
          </cell>
          <cell r="L94">
            <v>10</v>
          </cell>
          <cell r="M94">
            <v>1</v>
          </cell>
          <cell r="N94">
            <v>2</v>
          </cell>
          <cell r="O94">
            <v>5</v>
          </cell>
          <cell r="P94">
            <v>19</v>
          </cell>
          <cell r="Q94">
            <v>3</v>
          </cell>
          <cell r="R94">
            <v>4</v>
          </cell>
          <cell r="S94">
            <v>4</v>
          </cell>
          <cell r="T94">
            <v>74</v>
          </cell>
        </row>
        <row r="95">
          <cell r="G95" t="str">
            <v>105501-P.S.R. ARBOLEDA GRANDE</v>
          </cell>
          <cell r="I95">
            <v>12</v>
          </cell>
          <cell r="J95">
            <v>12</v>
          </cell>
          <cell r="K95">
            <v>14</v>
          </cell>
          <cell r="L95">
            <v>14</v>
          </cell>
          <cell r="M95">
            <v>4</v>
          </cell>
          <cell r="N95">
            <v>6</v>
          </cell>
          <cell r="O95">
            <v>2</v>
          </cell>
          <cell r="P95">
            <v>6</v>
          </cell>
          <cell r="Q95">
            <v>7</v>
          </cell>
          <cell r="R95">
            <v>22</v>
          </cell>
          <cell r="S95">
            <v>8</v>
          </cell>
          <cell r="T95">
            <v>107</v>
          </cell>
        </row>
        <row r="96">
          <cell r="G96" t="str">
            <v>04301-OVALLE</v>
          </cell>
          <cell r="H96">
            <v>336</v>
          </cell>
          <cell r="I96">
            <v>299</v>
          </cell>
          <cell r="J96">
            <v>387</v>
          </cell>
          <cell r="K96">
            <v>296</v>
          </cell>
          <cell r="L96">
            <v>331</v>
          </cell>
          <cell r="M96">
            <v>345</v>
          </cell>
          <cell r="N96">
            <v>272</v>
          </cell>
          <cell r="O96">
            <v>452</v>
          </cell>
          <cell r="P96">
            <v>391</v>
          </cell>
          <cell r="Q96">
            <v>313</v>
          </cell>
          <cell r="R96">
            <v>272</v>
          </cell>
          <cell r="S96">
            <v>305</v>
          </cell>
          <cell r="T96">
            <v>3999</v>
          </cell>
        </row>
        <row r="97">
          <cell r="G97" t="str">
            <v>105315-CES. RURAL C. DE TAMAYA</v>
          </cell>
          <cell r="H97">
            <v>29</v>
          </cell>
          <cell r="I97">
            <v>36</v>
          </cell>
          <cell r="J97">
            <v>40</v>
          </cell>
          <cell r="K97">
            <v>37</v>
          </cell>
          <cell r="L97">
            <v>23</v>
          </cell>
          <cell r="M97">
            <v>26</v>
          </cell>
          <cell r="N97">
            <v>16</v>
          </cell>
          <cell r="O97">
            <v>38</v>
          </cell>
          <cell r="P97">
            <v>23</v>
          </cell>
          <cell r="Q97">
            <v>17</v>
          </cell>
          <cell r="T97">
            <v>285</v>
          </cell>
        </row>
        <row r="98">
          <cell r="G98" t="str">
            <v>105317-CES. JORGE JORDAN D.</v>
          </cell>
          <cell r="H98">
            <v>95</v>
          </cell>
          <cell r="I98">
            <v>107</v>
          </cell>
          <cell r="J98">
            <v>111</v>
          </cell>
          <cell r="K98">
            <v>72</v>
          </cell>
          <cell r="L98">
            <v>90</v>
          </cell>
          <cell r="M98">
            <v>130</v>
          </cell>
          <cell r="N98">
            <v>87</v>
          </cell>
          <cell r="O98">
            <v>127</v>
          </cell>
          <cell r="P98">
            <v>146</v>
          </cell>
          <cell r="Q98">
            <v>29</v>
          </cell>
          <cell r="R98">
            <v>89</v>
          </cell>
          <cell r="S98">
            <v>54</v>
          </cell>
          <cell r="T98">
            <v>1137</v>
          </cell>
        </row>
        <row r="99">
          <cell r="G99" t="str">
            <v>105322-CES. MARCOS MACUADA</v>
          </cell>
          <cell r="H99">
            <v>58</v>
          </cell>
          <cell r="I99">
            <v>56</v>
          </cell>
          <cell r="J99">
            <v>76</v>
          </cell>
          <cell r="K99">
            <v>69</v>
          </cell>
          <cell r="L99">
            <v>55</v>
          </cell>
          <cell r="M99">
            <v>34</v>
          </cell>
          <cell r="N99">
            <v>62</v>
          </cell>
          <cell r="O99">
            <v>72</v>
          </cell>
          <cell r="P99">
            <v>72</v>
          </cell>
          <cell r="Q99">
            <v>74</v>
          </cell>
          <cell r="R99">
            <v>24</v>
          </cell>
          <cell r="S99">
            <v>54</v>
          </cell>
          <cell r="T99">
            <v>706</v>
          </cell>
        </row>
        <row r="100">
          <cell r="G100" t="str">
            <v>105324-CES. SOTAQUI</v>
          </cell>
          <cell r="H100">
            <v>24</v>
          </cell>
          <cell r="I100">
            <v>14</v>
          </cell>
          <cell r="J100">
            <v>34</v>
          </cell>
          <cell r="K100">
            <v>16</v>
          </cell>
          <cell r="L100">
            <v>18</v>
          </cell>
          <cell r="M100">
            <v>32</v>
          </cell>
          <cell r="N100">
            <v>17</v>
          </cell>
          <cell r="O100">
            <v>33</v>
          </cell>
          <cell r="P100">
            <v>27</v>
          </cell>
          <cell r="Q100">
            <v>29</v>
          </cell>
          <cell r="R100">
            <v>6</v>
          </cell>
          <cell r="S100">
            <v>67</v>
          </cell>
          <cell r="T100">
            <v>317</v>
          </cell>
        </row>
        <row r="101">
          <cell r="G101" t="str">
            <v>105415-P.S.R. BARRAZA</v>
          </cell>
          <cell r="L101">
            <v>1</v>
          </cell>
          <cell r="M101">
            <v>1</v>
          </cell>
          <cell r="O101">
            <v>4</v>
          </cell>
          <cell r="P101">
            <v>7</v>
          </cell>
          <cell r="T101">
            <v>13</v>
          </cell>
        </row>
        <row r="102">
          <cell r="G102" t="str">
            <v xml:space="preserve">105416-P.S.R. CAMARICO                  </v>
          </cell>
          <cell r="H102">
            <v>3</v>
          </cell>
          <cell r="I102">
            <v>2</v>
          </cell>
          <cell r="J102">
            <v>6</v>
          </cell>
          <cell r="K102">
            <v>1</v>
          </cell>
          <cell r="L102">
            <v>3</v>
          </cell>
          <cell r="M102">
            <v>2</v>
          </cell>
          <cell r="N102">
            <v>1</v>
          </cell>
          <cell r="O102">
            <v>14</v>
          </cell>
          <cell r="P102">
            <v>5</v>
          </cell>
          <cell r="R102">
            <v>12</v>
          </cell>
          <cell r="S102">
            <v>9</v>
          </cell>
          <cell r="T102">
            <v>58</v>
          </cell>
        </row>
        <row r="103">
          <cell r="G103" t="str">
            <v>105417-P.S.R. ALCONES BAJOS</v>
          </cell>
          <cell r="H103">
            <v>8</v>
          </cell>
          <cell r="I103">
            <v>4</v>
          </cell>
          <cell r="J103">
            <v>2</v>
          </cell>
          <cell r="L103">
            <v>9</v>
          </cell>
          <cell r="M103">
            <v>7</v>
          </cell>
          <cell r="O103">
            <v>14</v>
          </cell>
          <cell r="P103">
            <v>12</v>
          </cell>
          <cell r="Q103">
            <v>1</v>
          </cell>
          <cell r="S103">
            <v>7</v>
          </cell>
          <cell r="T103">
            <v>64</v>
          </cell>
        </row>
        <row r="104">
          <cell r="G104" t="str">
            <v>105419-P.S.R. LAS SOSSAS</v>
          </cell>
          <cell r="I104">
            <v>2</v>
          </cell>
          <cell r="J104">
            <v>4</v>
          </cell>
          <cell r="K104">
            <v>4</v>
          </cell>
          <cell r="L104">
            <v>1</v>
          </cell>
          <cell r="M104">
            <v>3</v>
          </cell>
          <cell r="N104">
            <v>2</v>
          </cell>
          <cell r="O104">
            <v>1</v>
          </cell>
          <cell r="P104">
            <v>2</v>
          </cell>
          <cell r="S104">
            <v>5</v>
          </cell>
          <cell r="T104">
            <v>24</v>
          </cell>
        </row>
        <row r="105">
          <cell r="G105" t="str">
            <v>105420-P.S.R. LIMARI</v>
          </cell>
          <cell r="H105">
            <v>9</v>
          </cell>
          <cell r="J105">
            <v>5</v>
          </cell>
          <cell r="K105">
            <v>8</v>
          </cell>
          <cell r="L105">
            <v>26</v>
          </cell>
          <cell r="M105">
            <v>14</v>
          </cell>
          <cell r="N105">
            <v>10</v>
          </cell>
          <cell r="O105">
            <v>28</v>
          </cell>
          <cell r="P105">
            <v>9</v>
          </cell>
          <cell r="Q105">
            <v>6</v>
          </cell>
          <cell r="R105">
            <v>36</v>
          </cell>
          <cell r="S105">
            <v>9</v>
          </cell>
          <cell r="T105">
            <v>160</v>
          </cell>
        </row>
        <row r="106">
          <cell r="G106" t="str">
            <v>105422-P.S.R. HORNILLOS</v>
          </cell>
          <cell r="K106">
            <v>3</v>
          </cell>
          <cell r="L106">
            <v>2</v>
          </cell>
          <cell r="M106">
            <v>8</v>
          </cell>
          <cell r="N106">
            <v>7</v>
          </cell>
          <cell r="O106">
            <v>3</v>
          </cell>
          <cell r="P106">
            <v>8</v>
          </cell>
          <cell r="S106">
            <v>8</v>
          </cell>
          <cell r="T106">
            <v>39</v>
          </cell>
        </row>
        <row r="107">
          <cell r="G107" t="str">
            <v>105437-P.S.R. CHALINGA</v>
          </cell>
          <cell r="J107">
            <v>4</v>
          </cell>
          <cell r="L107">
            <v>7</v>
          </cell>
          <cell r="M107">
            <v>9</v>
          </cell>
          <cell r="O107">
            <v>5</v>
          </cell>
          <cell r="S107">
            <v>6</v>
          </cell>
          <cell r="T107">
            <v>31</v>
          </cell>
        </row>
        <row r="108">
          <cell r="G108" t="str">
            <v>105439-P.S.R. CERRO BLANCO</v>
          </cell>
          <cell r="H108">
            <v>5</v>
          </cell>
          <cell r="I108">
            <v>1</v>
          </cell>
          <cell r="J108">
            <v>1</v>
          </cell>
          <cell r="K108">
            <v>4</v>
          </cell>
          <cell r="L108">
            <v>3</v>
          </cell>
          <cell r="M108">
            <v>4</v>
          </cell>
          <cell r="N108">
            <v>3</v>
          </cell>
          <cell r="O108">
            <v>13</v>
          </cell>
          <cell r="P108">
            <v>3</v>
          </cell>
          <cell r="R108">
            <v>4</v>
          </cell>
          <cell r="S108">
            <v>12</v>
          </cell>
          <cell r="T108">
            <v>53</v>
          </cell>
        </row>
        <row r="109">
          <cell r="G109" t="str">
            <v>105507-P.S.R. HUAMALATA</v>
          </cell>
          <cell r="H109">
            <v>2</v>
          </cell>
          <cell r="I109">
            <v>1</v>
          </cell>
          <cell r="J109">
            <v>3</v>
          </cell>
          <cell r="L109">
            <v>18</v>
          </cell>
          <cell r="M109">
            <v>3</v>
          </cell>
          <cell r="N109">
            <v>2</v>
          </cell>
          <cell r="O109">
            <v>29</v>
          </cell>
          <cell r="P109">
            <v>11</v>
          </cell>
          <cell r="R109">
            <v>34</v>
          </cell>
          <cell r="S109">
            <v>6</v>
          </cell>
          <cell r="T109">
            <v>109</v>
          </cell>
        </row>
        <row r="110">
          <cell r="G110" t="str">
            <v>105510-P.S.R. RECOLETA</v>
          </cell>
          <cell r="H110">
            <v>11</v>
          </cell>
          <cell r="I110">
            <v>4</v>
          </cell>
          <cell r="J110">
            <v>3</v>
          </cell>
          <cell r="K110">
            <v>4</v>
          </cell>
          <cell r="L110">
            <v>4</v>
          </cell>
          <cell r="M110">
            <v>4</v>
          </cell>
          <cell r="N110">
            <v>10</v>
          </cell>
          <cell r="O110">
            <v>6</v>
          </cell>
          <cell r="P110">
            <v>2</v>
          </cell>
          <cell r="Q110">
            <v>3</v>
          </cell>
          <cell r="R110">
            <v>2</v>
          </cell>
          <cell r="S110">
            <v>10</v>
          </cell>
          <cell r="T110">
            <v>63</v>
          </cell>
        </row>
        <row r="111">
          <cell r="G111" t="str">
            <v>105722-CECOF SAN JOSE DE LA DEHESA</v>
          </cell>
          <cell r="H111">
            <v>60</v>
          </cell>
          <cell r="I111">
            <v>51</v>
          </cell>
          <cell r="J111">
            <v>79</v>
          </cell>
          <cell r="K111">
            <v>52</v>
          </cell>
          <cell r="L111">
            <v>49</v>
          </cell>
          <cell r="M111">
            <v>54</v>
          </cell>
          <cell r="N111">
            <v>33</v>
          </cell>
          <cell r="O111">
            <v>40</v>
          </cell>
          <cell r="P111">
            <v>48</v>
          </cell>
          <cell r="Q111">
            <v>118</v>
          </cell>
          <cell r="R111">
            <v>30</v>
          </cell>
          <cell r="S111">
            <v>20</v>
          </cell>
          <cell r="T111">
            <v>634</v>
          </cell>
        </row>
        <row r="112">
          <cell r="G112" t="str">
            <v>105723-CECOF LIMARI</v>
          </cell>
          <cell r="H112">
            <v>32</v>
          </cell>
          <cell r="I112">
            <v>21</v>
          </cell>
          <cell r="J112">
            <v>19</v>
          </cell>
          <cell r="K112">
            <v>26</v>
          </cell>
          <cell r="L112">
            <v>22</v>
          </cell>
          <cell r="M112">
            <v>14</v>
          </cell>
          <cell r="N112">
            <v>22</v>
          </cell>
          <cell r="O112">
            <v>25</v>
          </cell>
          <cell r="P112">
            <v>16</v>
          </cell>
          <cell r="Q112">
            <v>36</v>
          </cell>
          <cell r="R112">
            <v>25</v>
          </cell>
          <cell r="S112">
            <v>28</v>
          </cell>
          <cell r="T112">
            <v>286</v>
          </cell>
        </row>
        <row r="113">
          <cell r="G113" t="str">
            <v>200258-CECOF LOS COPIHUES</v>
          </cell>
          <cell r="R113">
            <v>10</v>
          </cell>
          <cell r="S113">
            <v>10</v>
          </cell>
          <cell r="T113">
            <v>20</v>
          </cell>
        </row>
        <row r="114">
          <cell r="G114" t="str">
            <v>04302-COMBARBALÁ</v>
          </cell>
          <cell r="H114">
            <v>141</v>
          </cell>
          <cell r="I114">
            <v>101</v>
          </cell>
          <cell r="J114">
            <v>127</v>
          </cell>
          <cell r="K114">
            <v>142</v>
          </cell>
          <cell r="L114">
            <v>174</v>
          </cell>
          <cell r="M114">
            <v>134</v>
          </cell>
          <cell r="N114">
            <v>162</v>
          </cell>
          <cell r="O114">
            <v>171</v>
          </cell>
          <cell r="P114">
            <v>175</v>
          </cell>
          <cell r="Q114">
            <v>150</v>
          </cell>
          <cell r="R114">
            <v>143</v>
          </cell>
          <cell r="S114">
            <v>140</v>
          </cell>
          <cell r="T114">
            <v>1760</v>
          </cell>
        </row>
        <row r="115">
          <cell r="G115" t="str">
            <v>105105-HOSPITAL COMBARBALA</v>
          </cell>
          <cell r="H115">
            <v>60</v>
          </cell>
          <cell r="I115">
            <v>59</v>
          </cell>
          <cell r="J115">
            <v>59</v>
          </cell>
          <cell r="K115">
            <v>47</v>
          </cell>
          <cell r="L115">
            <v>64</v>
          </cell>
          <cell r="M115">
            <v>45</v>
          </cell>
          <cell r="N115">
            <v>58</v>
          </cell>
          <cell r="O115">
            <v>45</v>
          </cell>
          <cell r="P115">
            <v>53</v>
          </cell>
          <cell r="Q115">
            <v>52</v>
          </cell>
          <cell r="R115">
            <v>65</v>
          </cell>
          <cell r="S115">
            <v>62</v>
          </cell>
          <cell r="T115">
            <v>669</v>
          </cell>
        </row>
        <row r="116">
          <cell r="G116" t="str">
            <v>105433-P.S.R. SAN LORENZO</v>
          </cell>
          <cell r="H116">
            <v>3</v>
          </cell>
          <cell r="I116">
            <v>2</v>
          </cell>
          <cell r="K116">
            <v>2</v>
          </cell>
          <cell r="M116">
            <v>6</v>
          </cell>
          <cell r="N116">
            <v>6</v>
          </cell>
          <cell r="O116">
            <v>3</v>
          </cell>
          <cell r="P116">
            <v>7</v>
          </cell>
          <cell r="Q116">
            <v>5</v>
          </cell>
          <cell r="R116">
            <v>6</v>
          </cell>
          <cell r="T116">
            <v>40</v>
          </cell>
        </row>
        <row r="117">
          <cell r="G117" t="str">
            <v>105434-P.S.R. SAN MARCOS</v>
          </cell>
          <cell r="H117">
            <v>14</v>
          </cell>
          <cell r="I117">
            <v>15</v>
          </cell>
          <cell r="J117">
            <v>17</v>
          </cell>
          <cell r="K117">
            <v>30</v>
          </cell>
          <cell r="L117">
            <v>30</v>
          </cell>
          <cell r="M117">
            <v>5</v>
          </cell>
          <cell r="N117">
            <v>11</v>
          </cell>
          <cell r="O117">
            <v>27</v>
          </cell>
          <cell r="P117">
            <v>28</v>
          </cell>
          <cell r="Q117">
            <v>19</v>
          </cell>
          <cell r="R117">
            <v>18</v>
          </cell>
          <cell r="S117">
            <v>22</v>
          </cell>
          <cell r="T117">
            <v>236</v>
          </cell>
        </row>
        <row r="118">
          <cell r="G118" t="str">
            <v>105441-P.S.R. MANQUEHUA</v>
          </cell>
          <cell r="H118">
            <v>19</v>
          </cell>
          <cell r="I118">
            <v>0</v>
          </cell>
          <cell r="J118">
            <v>5</v>
          </cell>
          <cell r="K118">
            <v>18</v>
          </cell>
          <cell r="L118">
            <v>12</v>
          </cell>
          <cell r="M118">
            <v>8</v>
          </cell>
          <cell r="N118">
            <v>9</v>
          </cell>
          <cell r="O118">
            <v>9</v>
          </cell>
          <cell r="P118">
            <v>8</v>
          </cell>
          <cell r="Q118">
            <v>9</v>
          </cell>
          <cell r="R118">
            <v>7</v>
          </cell>
          <cell r="S118">
            <v>10</v>
          </cell>
          <cell r="T118">
            <v>114</v>
          </cell>
        </row>
        <row r="119">
          <cell r="G119" t="str">
            <v xml:space="preserve">105459-P.S.R. BARRANCAS                </v>
          </cell>
          <cell r="H119">
            <v>4</v>
          </cell>
          <cell r="I119">
            <v>1</v>
          </cell>
          <cell r="J119">
            <v>2</v>
          </cell>
          <cell r="K119">
            <v>1</v>
          </cell>
          <cell r="L119">
            <v>8</v>
          </cell>
          <cell r="M119">
            <v>4</v>
          </cell>
          <cell r="N119">
            <v>5</v>
          </cell>
          <cell r="O119">
            <v>5</v>
          </cell>
          <cell r="P119">
            <v>14</v>
          </cell>
          <cell r="Q119">
            <v>4</v>
          </cell>
          <cell r="R119">
            <v>9</v>
          </cell>
          <cell r="S119">
            <v>3</v>
          </cell>
          <cell r="T119">
            <v>60</v>
          </cell>
        </row>
        <row r="120">
          <cell r="G120" t="str">
            <v>105460-P.S.R. COGOTI 18</v>
          </cell>
          <cell r="H120">
            <v>6</v>
          </cell>
          <cell r="I120">
            <v>8</v>
          </cell>
          <cell r="J120">
            <v>8</v>
          </cell>
          <cell r="K120">
            <v>9</v>
          </cell>
          <cell r="L120">
            <v>22</v>
          </cell>
          <cell r="M120">
            <v>2</v>
          </cell>
          <cell r="N120">
            <v>6</v>
          </cell>
          <cell r="O120">
            <v>12</v>
          </cell>
          <cell r="P120">
            <v>18</v>
          </cell>
          <cell r="Q120">
            <v>6</v>
          </cell>
          <cell r="R120">
            <v>1</v>
          </cell>
          <cell r="S120">
            <v>8</v>
          </cell>
          <cell r="T120">
            <v>106</v>
          </cell>
        </row>
        <row r="121">
          <cell r="G121" t="str">
            <v>105461-P.S.R. EL HUACHO</v>
          </cell>
          <cell r="H121">
            <v>8</v>
          </cell>
          <cell r="I121">
            <v>3</v>
          </cell>
          <cell r="J121">
            <v>9</v>
          </cell>
          <cell r="K121">
            <v>16</v>
          </cell>
          <cell r="L121">
            <v>6</v>
          </cell>
          <cell r="M121">
            <v>2</v>
          </cell>
          <cell r="N121">
            <v>4</v>
          </cell>
          <cell r="O121">
            <v>8</v>
          </cell>
          <cell r="P121">
            <v>5</v>
          </cell>
          <cell r="Q121">
            <v>7</v>
          </cell>
          <cell r="R121">
            <v>4</v>
          </cell>
          <cell r="S121">
            <v>6</v>
          </cell>
          <cell r="T121">
            <v>78</v>
          </cell>
        </row>
        <row r="122">
          <cell r="G122" t="str">
            <v>105462-P.S.R. EL SAUCE</v>
          </cell>
          <cell r="H122">
            <v>1</v>
          </cell>
          <cell r="I122">
            <v>2</v>
          </cell>
          <cell r="K122">
            <v>1</v>
          </cell>
          <cell r="L122">
            <v>4</v>
          </cell>
          <cell r="M122">
            <v>9</v>
          </cell>
          <cell r="N122">
            <v>7</v>
          </cell>
          <cell r="O122">
            <v>10</v>
          </cell>
          <cell r="P122">
            <v>6</v>
          </cell>
          <cell r="Q122">
            <v>9</v>
          </cell>
          <cell r="R122">
            <v>2</v>
          </cell>
          <cell r="S122">
            <v>1</v>
          </cell>
          <cell r="T122">
            <v>52</v>
          </cell>
        </row>
        <row r="123">
          <cell r="G123" t="str">
            <v>105463-P.S.R. QUILITAPIA</v>
          </cell>
          <cell r="H123">
            <v>5</v>
          </cell>
          <cell r="I123">
            <v>5</v>
          </cell>
          <cell r="J123">
            <v>1</v>
          </cell>
          <cell r="K123">
            <v>3</v>
          </cell>
          <cell r="L123">
            <v>10</v>
          </cell>
          <cell r="M123">
            <v>5</v>
          </cell>
          <cell r="N123">
            <v>31</v>
          </cell>
          <cell r="O123">
            <v>17</v>
          </cell>
          <cell r="P123">
            <v>7</v>
          </cell>
          <cell r="Q123">
            <v>18</v>
          </cell>
          <cell r="R123">
            <v>11</v>
          </cell>
          <cell r="S123">
            <v>3</v>
          </cell>
          <cell r="T123">
            <v>116</v>
          </cell>
        </row>
        <row r="124">
          <cell r="G124" t="str">
            <v>105464-P.S.R. LA LIGUA</v>
          </cell>
          <cell r="H124">
            <v>6</v>
          </cell>
          <cell r="I124">
            <v>3</v>
          </cell>
          <cell r="J124">
            <v>8</v>
          </cell>
          <cell r="K124">
            <v>6</v>
          </cell>
          <cell r="L124">
            <v>8</v>
          </cell>
          <cell r="M124">
            <v>9</v>
          </cell>
          <cell r="N124">
            <v>4</v>
          </cell>
          <cell r="O124">
            <v>18</v>
          </cell>
          <cell r="P124">
            <v>8</v>
          </cell>
          <cell r="Q124">
            <v>9</v>
          </cell>
          <cell r="R124">
            <v>9</v>
          </cell>
          <cell r="S124">
            <v>8</v>
          </cell>
          <cell r="T124">
            <v>96</v>
          </cell>
        </row>
        <row r="125">
          <cell r="G125" t="str">
            <v>105465-P.S.R. RAMADILLA</v>
          </cell>
          <cell r="H125">
            <v>10</v>
          </cell>
          <cell r="I125">
            <v>3</v>
          </cell>
          <cell r="J125">
            <v>13</v>
          </cell>
          <cell r="K125">
            <v>5</v>
          </cell>
          <cell r="L125">
            <v>6</v>
          </cell>
          <cell r="M125">
            <v>8</v>
          </cell>
          <cell r="N125">
            <v>9</v>
          </cell>
          <cell r="O125">
            <v>9</v>
          </cell>
          <cell r="P125">
            <v>12</v>
          </cell>
          <cell r="Q125">
            <v>4</v>
          </cell>
          <cell r="R125">
            <v>4</v>
          </cell>
          <cell r="S125">
            <v>3</v>
          </cell>
          <cell r="T125">
            <v>86</v>
          </cell>
        </row>
        <row r="126">
          <cell r="G126" t="str">
            <v>105466-P.S.R. VALLE HERMOSO</v>
          </cell>
          <cell r="H126">
            <v>5</v>
          </cell>
          <cell r="J126">
            <v>4</v>
          </cell>
          <cell r="K126">
            <v>2</v>
          </cell>
          <cell r="L126">
            <v>2</v>
          </cell>
          <cell r="M126">
            <v>5</v>
          </cell>
          <cell r="N126">
            <v>9</v>
          </cell>
          <cell r="O126">
            <v>8</v>
          </cell>
          <cell r="P126">
            <v>6</v>
          </cell>
          <cell r="Q126">
            <v>5</v>
          </cell>
          <cell r="R126">
            <v>5</v>
          </cell>
          <cell r="S126">
            <v>5</v>
          </cell>
          <cell r="T126">
            <v>56</v>
          </cell>
        </row>
        <row r="127">
          <cell r="G127" t="str">
            <v>105490-P.S.R. EL DURAZNO</v>
          </cell>
          <cell r="J127">
            <v>1</v>
          </cell>
          <cell r="K127">
            <v>2</v>
          </cell>
          <cell r="L127">
            <v>2</v>
          </cell>
          <cell r="M127">
            <v>26</v>
          </cell>
          <cell r="N127">
            <v>3</v>
          </cell>
          <cell r="P127">
            <v>3</v>
          </cell>
          <cell r="Q127">
            <v>3</v>
          </cell>
          <cell r="R127">
            <v>2</v>
          </cell>
          <cell r="S127">
            <v>9</v>
          </cell>
          <cell r="T127">
            <v>51</v>
          </cell>
        </row>
        <row r="128">
          <cell r="G128" t="str">
            <v>04304-MONTE PATRIA</v>
          </cell>
          <cell r="H128">
            <v>112</v>
          </cell>
          <cell r="I128">
            <v>187</v>
          </cell>
          <cell r="J128">
            <v>107</v>
          </cell>
          <cell r="K128">
            <v>154</v>
          </cell>
          <cell r="L128">
            <v>249</v>
          </cell>
          <cell r="M128">
            <v>298</v>
          </cell>
          <cell r="N128">
            <v>146</v>
          </cell>
          <cell r="O128">
            <v>158</v>
          </cell>
          <cell r="P128">
            <v>124</v>
          </cell>
          <cell r="Q128">
            <v>146</v>
          </cell>
          <cell r="R128">
            <v>96</v>
          </cell>
          <cell r="S128">
            <v>154</v>
          </cell>
          <cell r="T128">
            <v>1931</v>
          </cell>
        </row>
        <row r="129">
          <cell r="G129" t="str">
            <v>105307-CES. RURAL MONTE PATRIA</v>
          </cell>
          <cell r="H129">
            <v>9</v>
          </cell>
          <cell r="I129">
            <v>39</v>
          </cell>
          <cell r="J129">
            <v>17</v>
          </cell>
          <cell r="K129">
            <v>21</v>
          </cell>
          <cell r="L129">
            <v>38</v>
          </cell>
          <cell r="M129">
            <v>46</v>
          </cell>
          <cell r="N129">
            <v>26</v>
          </cell>
          <cell r="O129">
            <v>31</v>
          </cell>
          <cell r="P129">
            <v>24</v>
          </cell>
          <cell r="Q129">
            <v>42</v>
          </cell>
          <cell r="R129">
            <v>9</v>
          </cell>
          <cell r="S129">
            <v>46</v>
          </cell>
          <cell r="T129">
            <v>348</v>
          </cell>
        </row>
        <row r="130">
          <cell r="G130" t="str">
            <v>105311-CES. RURAL CHAÑARAL ALTO</v>
          </cell>
          <cell r="H130">
            <v>10</v>
          </cell>
          <cell r="I130">
            <v>13</v>
          </cell>
          <cell r="J130">
            <v>23</v>
          </cell>
          <cell r="K130">
            <v>21</v>
          </cell>
          <cell r="L130">
            <v>73</v>
          </cell>
          <cell r="M130">
            <v>24</v>
          </cell>
          <cell r="N130">
            <v>20</v>
          </cell>
          <cell r="O130">
            <v>25</v>
          </cell>
          <cell r="P130">
            <v>20</v>
          </cell>
          <cell r="Q130">
            <v>21</v>
          </cell>
          <cell r="R130">
            <v>24</v>
          </cell>
          <cell r="S130">
            <v>35</v>
          </cell>
          <cell r="T130">
            <v>309</v>
          </cell>
        </row>
        <row r="131">
          <cell r="G131" t="str">
            <v>105312-CES. RURAL CAREN</v>
          </cell>
          <cell r="H131">
            <v>17</v>
          </cell>
          <cell r="I131">
            <v>28</v>
          </cell>
          <cell r="J131">
            <v>7</v>
          </cell>
          <cell r="K131">
            <v>2</v>
          </cell>
          <cell r="L131">
            <v>5</v>
          </cell>
          <cell r="M131">
            <v>6</v>
          </cell>
          <cell r="N131">
            <v>17</v>
          </cell>
          <cell r="O131">
            <v>15</v>
          </cell>
          <cell r="P131">
            <v>16</v>
          </cell>
          <cell r="Q131">
            <v>7</v>
          </cell>
          <cell r="R131">
            <v>4</v>
          </cell>
          <cell r="S131">
            <v>3</v>
          </cell>
          <cell r="T131">
            <v>127</v>
          </cell>
        </row>
        <row r="132">
          <cell r="G132" t="str">
            <v>105318-CES. RURAL EL PALQUI</v>
          </cell>
          <cell r="H132">
            <v>51</v>
          </cell>
          <cell r="I132">
            <v>89</v>
          </cell>
          <cell r="J132">
            <v>38</v>
          </cell>
          <cell r="K132">
            <v>74</v>
          </cell>
          <cell r="L132">
            <v>57</v>
          </cell>
          <cell r="M132">
            <v>45</v>
          </cell>
          <cell r="N132">
            <v>59</v>
          </cell>
          <cell r="O132">
            <v>39</v>
          </cell>
          <cell r="P132">
            <v>41</v>
          </cell>
          <cell r="Q132">
            <v>21</v>
          </cell>
          <cell r="R132">
            <v>32</v>
          </cell>
          <cell r="S132">
            <v>52</v>
          </cell>
          <cell r="T132">
            <v>598</v>
          </cell>
        </row>
        <row r="133">
          <cell r="G133" t="str">
            <v>105425-P.S.R. CHILECITO</v>
          </cell>
          <cell r="H133">
            <v>4</v>
          </cell>
          <cell r="I133">
            <v>6</v>
          </cell>
          <cell r="L133">
            <v>3</v>
          </cell>
          <cell r="Q133">
            <v>2</v>
          </cell>
          <cell r="S133">
            <v>1</v>
          </cell>
          <cell r="T133">
            <v>16</v>
          </cell>
        </row>
        <row r="134">
          <cell r="G134" t="str">
            <v>105427-P.S.R. HACIENDA VALDIVIA</v>
          </cell>
          <cell r="H134">
            <v>1</v>
          </cell>
          <cell r="J134">
            <v>2</v>
          </cell>
          <cell r="K134">
            <v>1</v>
          </cell>
          <cell r="L134">
            <v>4</v>
          </cell>
          <cell r="O134">
            <v>2</v>
          </cell>
          <cell r="P134">
            <v>2</v>
          </cell>
          <cell r="Q134">
            <v>2</v>
          </cell>
          <cell r="R134">
            <v>1</v>
          </cell>
          <cell r="T134">
            <v>15</v>
          </cell>
        </row>
        <row r="135">
          <cell r="G135" t="str">
            <v>105428-P.S.R. HUATULAME</v>
          </cell>
          <cell r="H135">
            <v>1</v>
          </cell>
          <cell r="L135">
            <v>2</v>
          </cell>
          <cell r="M135">
            <v>8</v>
          </cell>
          <cell r="N135">
            <v>3</v>
          </cell>
          <cell r="O135">
            <v>1</v>
          </cell>
          <cell r="P135">
            <v>3</v>
          </cell>
          <cell r="Q135">
            <v>8</v>
          </cell>
          <cell r="R135">
            <v>12</v>
          </cell>
          <cell r="S135">
            <v>2</v>
          </cell>
          <cell r="T135">
            <v>40</v>
          </cell>
        </row>
        <row r="136">
          <cell r="G136" t="str">
            <v>105430-P.S.R. MIALQUI</v>
          </cell>
          <cell r="H136">
            <v>4</v>
          </cell>
          <cell r="I136">
            <v>6</v>
          </cell>
          <cell r="J136">
            <v>2</v>
          </cell>
          <cell r="K136">
            <v>3</v>
          </cell>
          <cell r="L136">
            <v>4</v>
          </cell>
          <cell r="M136">
            <v>2</v>
          </cell>
          <cell r="N136">
            <v>3</v>
          </cell>
          <cell r="O136">
            <v>3</v>
          </cell>
          <cell r="P136">
            <v>3</v>
          </cell>
          <cell r="Q136">
            <v>6</v>
          </cell>
          <cell r="R136">
            <v>2</v>
          </cell>
          <cell r="S136">
            <v>5</v>
          </cell>
          <cell r="T136">
            <v>43</v>
          </cell>
        </row>
        <row r="137">
          <cell r="G137" t="str">
            <v>105431-P.S.R. PEDREGAL</v>
          </cell>
          <cell r="H137">
            <v>3</v>
          </cell>
          <cell r="I137">
            <v>4</v>
          </cell>
          <cell r="J137">
            <v>2</v>
          </cell>
          <cell r="K137">
            <v>4</v>
          </cell>
          <cell r="L137">
            <v>6</v>
          </cell>
          <cell r="M137">
            <v>3</v>
          </cell>
          <cell r="N137">
            <v>5</v>
          </cell>
          <cell r="O137">
            <v>4</v>
          </cell>
          <cell r="P137">
            <v>8</v>
          </cell>
          <cell r="Q137">
            <v>20</v>
          </cell>
          <cell r="S137">
            <v>5</v>
          </cell>
          <cell r="T137">
            <v>64</v>
          </cell>
        </row>
        <row r="138">
          <cell r="G138" t="str">
            <v>105432-P.S.R. RAPEL</v>
          </cell>
          <cell r="H138">
            <v>2</v>
          </cell>
          <cell r="J138">
            <v>12</v>
          </cell>
          <cell r="K138">
            <v>10</v>
          </cell>
          <cell r="L138">
            <v>20</v>
          </cell>
          <cell r="M138">
            <v>58</v>
          </cell>
          <cell r="N138">
            <v>2</v>
          </cell>
          <cell r="O138">
            <v>30</v>
          </cell>
          <cell r="Q138">
            <v>5</v>
          </cell>
          <cell r="S138">
            <v>1</v>
          </cell>
          <cell r="T138">
            <v>140</v>
          </cell>
        </row>
        <row r="139">
          <cell r="G139" t="str">
            <v>105435-P.S.R. TULAHUEN</v>
          </cell>
          <cell r="H139">
            <v>10</v>
          </cell>
          <cell r="J139">
            <v>3</v>
          </cell>
          <cell r="K139">
            <v>13</v>
          </cell>
          <cell r="L139">
            <v>4</v>
          </cell>
          <cell r="M139">
            <v>51</v>
          </cell>
          <cell r="N139">
            <v>9</v>
          </cell>
          <cell r="O139">
            <v>4</v>
          </cell>
          <cell r="P139">
            <v>6</v>
          </cell>
          <cell r="Q139">
            <v>12</v>
          </cell>
          <cell r="S139">
            <v>3</v>
          </cell>
          <cell r="T139">
            <v>115</v>
          </cell>
        </row>
        <row r="140">
          <cell r="G140" t="str">
            <v>105436-P.S.R. EL MAITEN</v>
          </cell>
          <cell r="I140">
            <v>2</v>
          </cell>
          <cell r="K140">
            <v>3</v>
          </cell>
          <cell r="L140">
            <v>31</v>
          </cell>
          <cell r="M140">
            <v>55</v>
          </cell>
          <cell r="N140">
            <v>2</v>
          </cell>
          <cell r="O140">
            <v>3</v>
          </cell>
          <cell r="P140">
            <v>1</v>
          </cell>
          <cell r="R140">
            <v>12</v>
          </cell>
          <cell r="T140">
            <v>109</v>
          </cell>
        </row>
        <row r="141">
          <cell r="G141" t="str">
            <v>105489-P.S.R. RAMADAS DE TULAHUEN</v>
          </cell>
          <cell r="J141">
            <v>1</v>
          </cell>
          <cell r="K141">
            <v>2</v>
          </cell>
          <cell r="L141">
            <v>2</v>
          </cell>
          <cell r="O141">
            <v>1</v>
          </cell>
          <cell r="S141">
            <v>1</v>
          </cell>
          <cell r="T141">
            <v>7</v>
          </cell>
        </row>
        <row r="142">
          <cell r="G142" t="str">
            <v>04304-PUNITAQUI</v>
          </cell>
          <cell r="H142">
            <v>60</v>
          </cell>
          <cell r="I142">
            <v>56</v>
          </cell>
          <cell r="J142">
            <v>73</v>
          </cell>
          <cell r="K142">
            <v>55</v>
          </cell>
          <cell r="L142">
            <v>56</v>
          </cell>
          <cell r="M142">
            <v>57</v>
          </cell>
          <cell r="N142">
            <v>52</v>
          </cell>
          <cell r="O142">
            <v>39</v>
          </cell>
          <cell r="P142">
            <v>70</v>
          </cell>
          <cell r="Q142">
            <v>44</v>
          </cell>
          <cell r="R142">
            <v>28</v>
          </cell>
          <cell r="S142">
            <v>142</v>
          </cell>
          <cell r="T142">
            <v>732</v>
          </cell>
        </row>
        <row r="143">
          <cell r="G143" t="str">
            <v>105308-CES. RURAL PUNITAQUI</v>
          </cell>
          <cell r="H143">
            <v>56</v>
          </cell>
          <cell r="I143">
            <v>47</v>
          </cell>
          <cell r="J143">
            <v>59</v>
          </cell>
          <cell r="K143">
            <v>47</v>
          </cell>
          <cell r="L143">
            <v>56</v>
          </cell>
          <cell r="M143">
            <v>56</v>
          </cell>
          <cell r="N143">
            <v>46</v>
          </cell>
          <cell r="O143">
            <v>38</v>
          </cell>
          <cell r="P143">
            <v>57</v>
          </cell>
          <cell r="Q143">
            <v>30</v>
          </cell>
          <cell r="R143">
            <v>16</v>
          </cell>
          <cell r="S143">
            <v>124</v>
          </cell>
          <cell r="T143">
            <v>632</v>
          </cell>
        </row>
        <row r="144">
          <cell r="G144" t="str">
            <v>105440-P.S.R. DIVISADERO</v>
          </cell>
          <cell r="H144">
            <v>4</v>
          </cell>
          <cell r="I144">
            <v>9</v>
          </cell>
          <cell r="J144">
            <v>14</v>
          </cell>
          <cell r="K144">
            <v>8</v>
          </cell>
          <cell r="M144">
            <v>1</v>
          </cell>
          <cell r="N144">
            <v>6</v>
          </cell>
          <cell r="O144">
            <v>1</v>
          </cell>
          <cell r="P144">
            <v>13</v>
          </cell>
          <cell r="Q144">
            <v>14</v>
          </cell>
          <cell r="R144">
            <v>12</v>
          </cell>
          <cell r="S144">
            <v>18</v>
          </cell>
          <cell r="T144">
            <v>100</v>
          </cell>
        </row>
        <row r="145">
          <cell r="G145" t="str">
            <v>04305-RIO HURTADO</v>
          </cell>
          <cell r="H145">
            <v>40</v>
          </cell>
          <cell r="I145">
            <v>28</v>
          </cell>
          <cell r="J145">
            <v>73</v>
          </cell>
          <cell r="K145">
            <v>50</v>
          </cell>
          <cell r="L145">
            <v>44</v>
          </cell>
          <cell r="M145">
            <v>29</v>
          </cell>
          <cell r="N145">
            <v>29</v>
          </cell>
          <cell r="O145">
            <v>69</v>
          </cell>
          <cell r="P145">
            <v>22</v>
          </cell>
          <cell r="Q145">
            <v>24</v>
          </cell>
          <cell r="R145">
            <v>38</v>
          </cell>
          <cell r="S145">
            <v>127</v>
          </cell>
          <cell r="T145">
            <v>573</v>
          </cell>
        </row>
        <row r="146">
          <cell r="G146" t="str">
            <v>105310-CES. RURAL PICHASCA</v>
          </cell>
          <cell r="H146">
            <v>8</v>
          </cell>
          <cell r="I146">
            <v>7</v>
          </cell>
          <cell r="J146">
            <v>39</v>
          </cell>
          <cell r="K146">
            <v>16</v>
          </cell>
          <cell r="L146">
            <v>20</v>
          </cell>
          <cell r="M146">
            <v>8</v>
          </cell>
          <cell r="N146">
            <v>13</v>
          </cell>
          <cell r="O146">
            <v>16</v>
          </cell>
          <cell r="P146">
            <v>12</v>
          </cell>
          <cell r="Q146">
            <v>16</v>
          </cell>
          <cell r="R146">
            <v>7</v>
          </cell>
          <cell r="S146">
            <v>43</v>
          </cell>
          <cell r="T146">
            <v>205</v>
          </cell>
        </row>
        <row r="147">
          <cell r="G147" t="str">
            <v>105409-P.S.R. EL CHAÑAR</v>
          </cell>
          <cell r="H147">
            <v>6</v>
          </cell>
          <cell r="I147">
            <v>3</v>
          </cell>
          <cell r="J147">
            <v>3</v>
          </cell>
          <cell r="K147">
            <v>7</v>
          </cell>
          <cell r="N147">
            <v>3</v>
          </cell>
          <cell r="P147">
            <v>2</v>
          </cell>
          <cell r="R147">
            <v>2</v>
          </cell>
          <cell r="S147">
            <v>10</v>
          </cell>
          <cell r="T147">
            <v>36</v>
          </cell>
        </row>
        <row r="148">
          <cell r="G148" t="str">
            <v>105410-P.S.R. HURTADO</v>
          </cell>
          <cell r="H148">
            <v>4</v>
          </cell>
          <cell r="I148">
            <v>3</v>
          </cell>
          <cell r="J148">
            <v>4</v>
          </cell>
          <cell r="K148">
            <v>2</v>
          </cell>
          <cell r="M148">
            <v>3</v>
          </cell>
          <cell r="N148">
            <v>4</v>
          </cell>
          <cell r="O148">
            <v>1</v>
          </cell>
          <cell r="R148">
            <v>11</v>
          </cell>
          <cell r="S148">
            <v>27</v>
          </cell>
          <cell r="T148">
            <v>59</v>
          </cell>
        </row>
        <row r="149">
          <cell r="G149" t="str">
            <v>105411-P.S.R. LAS BREAS</v>
          </cell>
          <cell r="H149">
            <v>8</v>
          </cell>
          <cell r="I149">
            <v>10</v>
          </cell>
          <cell r="J149">
            <v>6</v>
          </cell>
          <cell r="K149">
            <v>15</v>
          </cell>
          <cell r="L149">
            <v>12</v>
          </cell>
          <cell r="M149">
            <v>5</v>
          </cell>
          <cell r="N149">
            <v>4</v>
          </cell>
          <cell r="O149">
            <v>29</v>
          </cell>
          <cell r="Q149">
            <v>4</v>
          </cell>
          <cell r="R149">
            <v>8</v>
          </cell>
          <cell r="S149">
            <v>6</v>
          </cell>
          <cell r="T149">
            <v>107</v>
          </cell>
        </row>
        <row r="150">
          <cell r="G150" t="str">
            <v>105413-P.S.R. SAMO ALTO</v>
          </cell>
          <cell r="H150">
            <v>1</v>
          </cell>
          <cell r="J150">
            <v>6</v>
          </cell>
          <cell r="K150">
            <v>6</v>
          </cell>
          <cell r="L150">
            <v>7</v>
          </cell>
          <cell r="M150">
            <v>5</v>
          </cell>
          <cell r="N150">
            <v>5</v>
          </cell>
          <cell r="O150">
            <v>9</v>
          </cell>
          <cell r="P150">
            <v>2</v>
          </cell>
          <cell r="Q150">
            <v>1</v>
          </cell>
          <cell r="R150">
            <v>5</v>
          </cell>
          <cell r="S150">
            <v>18</v>
          </cell>
          <cell r="T150">
            <v>65</v>
          </cell>
        </row>
        <row r="151">
          <cell r="G151" t="str">
            <v>105414-P.S.R. SERON</v>
          </cell>
          <cell r="H151">
            <v>7</v>
          </cell>
          <cell r="I151">
            <v>5</v>
          </cell>
          <cell r="J151">
            <v>11</v>
          </cell>
          <cell r="K151">
            <v>1</v>
          </cell>
          <cell r="M151">
            <v>5</v>
          </cell>
          <cell r="O151">
            <v>2</v>
          </cell>
          <cell r="P151">
            <v>1</v>
          </cell>
          <cell r="S151">
            <v>15</v>
          </cell>
          <cell r="T151">
            <v>47</v>
          </cell>
        </row>
        <row r="152">
          <cell r="G152" t="str">
            <v>105503-P.S.R. TABAQUEROS</v>
          </cell>
          <cell r="H152">
            <v>6</v>
          </cell>
          <cell r="J152">
            <v>4</v>
          </cell>
          <cell r="K152">
            <v>3</v>
          </cell>
          <cell r="L152">
            <v>5</v>
          </cell>
          <cell r="M152">
            <v>3</v>
          </cell>
          <cell r="O152">
            <v>12</v>
          </cell>
          <cell r="P152">
            <v>5</v>
          </cell>
          <cell r="Q152">
            <v>3</v>
          </cell>
          <cell r="R152">
            <v>5</v>
          </cell>
          <cell r="S152">
            <v>8</v>
          </cell>
          <cell r="T152">
            <v>54</v>
          </cell>
        </row>
        <row r="153">
          <cell r="G153" t="str">
            <v>Total general</v>
          </cell>
          <cell r="H153">
            <v>3658</v>
          </cell>
          <cell r="I153">
            <v>4077</v>
          </cell>
          <cell r="J153">
            <v>4036</v>
          </cell>
          <cell r="K153">
            <v>3693</v>
          </cell>
          <cell r="L153">
            <v>4613</v>
          </cell>
          <cell r="M153">
            <v>3778</v>
          </cell>
          <cell r="N153">
            <v>3697</v>
          </cell>
          <cell r="O153">
            <v>4319</v>
          </cell>
          <cell r="P153">
            <v>4143</v>
          </cell>
          <cell r="Q153">
            <v>4110</v>
          </cell>
          <cell r="R153">
            <v>2923</v>
          </cell>
          <cell r="S153">
            <v>3624</v>
          </cell>
          <cell r="T153">
            <v>46671</v>
          </cell>
        </row>
      </sheetData>
      <sheetData sheetId="15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12</v>
          </cell>
          <cell r="I3" t="str">
            <v>Total general</v>
          </cell>
        </row>
        <row r="4">
          <cell r="G4" t="str">
            <v>04101-LA SERENA</v>
          </cell>
          <cell r="H4">
            <v>3275</v>
          </cell>
          <cell r="I4">
            <v>3275</v>
          </cell>
        </row>
        <row r="5">
          <cell r="G5" t="str">
            <v>105300-CES. CARDENAL CARO</v>
          </cell>
          <cell r="H5">
            <v>653</v>
          </cell>
          <cell r="I5">
            <v>653</v>
          </cell>
        </row>
        <row r="6">
          <cell r="G6" t="str">
            <v>105301-CES. LAS COMPAÑIAS</v>
          </cell>
          <cell r="H6">
            <v>482</v>
          </cell>
          <cell r="I6">
            <v>482</v>
          </cell>
        </row>
        <row r="7">
          <cell r="G7" t="str">
            <v>105302-CES. PEDRO AGUIRRE C.</v>
          </cell>
          <cell r="H7">
            <v>552</v>
          </cell>
          <cell r="I7">
            <v>552</v>
          </cell>
        </row>
        <row r="8">
          <cell r="G8" t="str">
            <v>105313-CES. SCHAFFHAUSER</v>
          </cell>
          <cell r="H8">
            <v>444</v>
          </cell>
          <cell r="I8">
            <v>444</v>
          </cell>
        </row>
        <row r="9">
          <cell r="G9" t="str">
            <v>105319-CES. CARDENAL R.S.H.</v>
          </cell>
          <cell r="H9">
            <v>472</v>
          </cell>
          <cell r="I9">
            <v>472</v>
          </cell>
        </row>
        <row r="10">
          <cell r="G10" t="str">
            <v>105325-CESFAM JUAN PABLO II</v>
          </cell>
          <cell r="H10">
            <v>562</v>
          </cell>
          <cell r="I10">
            <v>562</v>
          </cell>
        </row>
        <row r="11">
          <cell r="G11" t="str">
            <v xml:space="preserve">105400-P.S.R. ALGARROBITO            </v>
          </cell>
          <cell r="H11">
            <v>83</v>
          </cell>
          <cell r="I11">
            <v>83</v>
          </cell>
        </row>
        <row r="12">
          <cell r="G12" t="str">
            <v>105401-P.S.R. LAS ROJAS</v>
          </cell>
          <cell r="H12">
            <v>17</v>
          </cell>
          <cell r="I12">
            <v>17</v>
          </cell>
        </row>
        <row r="13">
          <cell r="G13" t="str">
            <v>105402-P.S.R. EL ROMERO</v>
          </cell>
          <cell r="H13">
            <v>6</v>
          </cell>
          <cell r="I13">
            <v>6</v>
          </cell>
        </row>
        <row r="14">
          <cell r="G14" t="str">
            <v>105499-P.S.R. LAMBERT</v>
          </cell>
          <cell r="H14">
            <v>4</v>
          </cell>
          <cell r="I14">
            <v>4</v>
          </cell>
        </row>
        <row r="15">
          <cell r="G15" t="str">
            <v>04102-COQUIMBO</v>
          </cell>
          <cell r="H15">
            <v>3662</v>
          </cell>
          <cell r="I15">
            <v>3662</v>
          </cell>
        </row>
        <row r="16">
          <cell r="G16" t="str">
            <v>105303-CES. SAN JUAN</v>
          </cell>
          <cell r="H16">
            <v>545</v>
          </cell>
          <cell r="I16">
            <v>545</v>
          </cell>
        </row>
        <row r="17">
          <cell r="G17" t="str">
            <v>105304-CES. SANTA CECILIA</v>
          </cell>
          <cell r="H17">
            <v>517</v>
          </cell>
          <cell r="I17">
            <v>517</v>
          </cell>
        </row>
        <row r="18">
          <cell r="G18" t="str">
            <v>105305-CES. TIERRAS BLANCAS</v>
          </cell>
          <cell r="H18">
            <v>1349</v>
          </cell>
          <cell r="I18">
            <v>1349</v>
          </cell>
        </row>
        <row r="19">
          <cell r="G19" t="str">
            <v>105321-CES. RURAL  TONGOY</v>
          </cell>
          <cell r="H19">
            <v>197</v>
          </cell>
          <cell r="I19">
            <v>197</v>
          </cell>
        </row>
        <row r="20">
          <cell r="G20" t="str">
            <v>105323-CES. DR. SERGIO AGUILAR</v>
          </cell>
          <cell r="H20">
            <v>888</v>
          </cell>
          <cell r="I20">
            <v>888</v>
          </cell>
        </row>
        <row r="21">
          <cell r="G21" t="str">
            <v xml:space="preserve">105404-P.S.R. EL TANGUE                         </v>
          </cell>
          <cell r="H21">
            <v>31</v>
          </cell>
          <cell r="I21">
            <v>31</v>
          </cell>
        </row>
        <row r="22">
          <cell r="G22" t="str">
            <v>105405-P.S.R. GUANAQUEROS</v>
          </cell>
          <cell r="H22">
            <v>32</v>
          </cell>
          <cell r="I22">
            <v>32</v>
          </cell>
        </row>
        <row r="23">
          <cell r="G23" t="str">
            <v>105406-P.S.R. PAN DE AZUCAR</v>
          </cell>
          <cell r="H23">
            <v>82</v>
          </cell>
          <cell r="I23">
            <v>82</v>
          </cell>
        </row>
        <row r="24">
          <cell r="G24" t="str">
            <v>105407-P.S.R. TAMBILLOS</v>
          </cell>
          <cell r="H24">
            <v>21</v>
          </cell>
          <cell r="I24">
            <v>21</v>
          </cell>
        </row>
        <row r="25">
          <cell r="G25" t="str">
            <v>04103-ANDACOLLO</v>
          </cell>
          <cell r="H25">
            <v>281</v>
          </cell>
          <cell r="I25">
            <v>281</v>
          </cell>
        </row>
        <row r="26">
          <cell r="G26" t="str">
            <v>105106-HOSPITAL ANDACOLLO</v>
          </cell>
          <cell r="H26">
            <v>281</v>
          </cell>
          <cell r="I26">
            <v>281</v>
          </cell>
        </row>
        <row r="27">
          <cell r="G27" t="str">
            <v>04104-LA HIGUERA</v>
          </cell>
          <cell r="H27">
            <v>181</v>
          </cell>
          <cell r="I27">
            <v>181</v>
          </cell>
        </row>
        <row r="28">
          <cell r="G28" t="str">
            <v>105314-CES. LA HIGUERA</v>
          </cell>
          <cell r="H28">
            <v>64</v>
          </cell>
          <cell r="I28">
            <v>64</v>
          </cell>
        </row>
        <row r="29">
          <cell r="G29" t="str">
            <v xml:space="preserve">105500-P.S.R. CALETA HORNOS        </v>
          </cell>
          <cell r="H29">
            <v>47</v>
          </cell>
          <cell r="I29">
            <v>47</v>
          </cell>
        </row>
        <row r="30">
          <cell r="G30" t="str">
            <v>105505-P.S.R. LOS CHOROS</v>
          </cell>
          <cell r="H30">
            <v>29</v>
          </cell>
          <cell r="I30">
            <v>29</v>
          </cell>
        </row>
        <row r="31">
          <cell r="G31" t="str">
            <v>105506-P.S.R. EL TRAPICHE</v>
          </cell>
          <cell r="H31">
            <v>41</v>
          </cell>
          <cell r="I31">
            <v>41</v>
          </cell>
        </row>
        <row r="32">
          <cell r="G32" t="str">
            <v>04105-PAIHUANO</v>
          </cell>
          <cell r="H32">
            <v>30</v>
          </cell>
          <cell r="I32">
            <v>30</v>
          </cell>
        </row>
        <row r="33">
          <cell r="G33" t="str">
            <v>105306-CES. PAIHUANO</v>
          </cell>
          <cell r="H33">
            <v>24</v>
          </cell>
          <cell r="I33">
            <v>24</v>
          </cell>
        </row>
        <row r="34">
          <cell r="G34" t="str">
            <v>105475-P.S.R. HORCON</v>
          </cell>
          <cell r="H34">
            <v>2</v>
          </cell>
          <cell r="I34">
            <v>2</v>
          </cell>
        </row>
        <row r="35">
          <cell r="G35" t="str">
            <v>105476-P.S.R. MONTE GRANDE</v>
          </cell>
          <cell r="H35">
            <v>1</v>
          </cell>
          <cell r="I35">
            <v>1</v>
          </cell>
        </row>
        <row r="36">
          <cell r="G36" t="str">
            <v>105477-P.S.R. PISCO ELQUI</v>
          </cell>
          <cell r="H36">
            <v>3</v>
          </cell>
          <cell r="I36">
            <v>3</v>
          </cell>
        </row>
        <row r="37">
          <cell r="G37" t="str">
            <v>04106-VICUÑA</v>
          </cell>
          <cell r="H37">
            <v>712</v>
          </cell>
          <cell r="I37">
            <v>712</v>
          </cell>
        </row>
        <row r="38">
          <cell r="G38" t="str">
            <v>105107-HOSPITAL VICUÑA</v>
          </cell>
          <cell r="H38">
            <v>398</v>
          </cell>
          <cell r="I38">
            <v>398</v>
          </cell>
        </row>
        <row r="39">
          <cell r="G39" t="str">
            <v>105467-P.S.R. DIAGUITAS</v>
          </cell>
          <cell r="H39">
            <v>46</v>
          </cell>
          <cell r="I39">
            <v>46</v>
          </cell>
        </row>
        <row r="40">
          <cell r="G40" t="str">
            <v>105468-P.S.R. EL MOLLE</v>
          </cell>
          <cell r="H40">
            <v>26</v>
          </cell>
          <cell r="I40">
            <v>26</v>
          </cell>
        </row>
        <row r="41">
          <cell r="G41" t="str">
            <v>105469-P.S.R. EL TAMBO</v>
          </cell>
          <cell r="H41">
            <v>47</v>
          </cell>
          <cell r="I41">
            <v>47</v>
          </cell>
        </row>
        <row r="42">
          <cell r="G42" t="str">
            <v>105470-P.S.R. HUANTA</v>
          </cell>
          <cell r="H42">
            <v>7</v>
          </cell>
          <cell r="I42">
            <v>7</v>
          </cell>
        </row>
        <row r="43">
          <cell r="G43" t="str">
            <v>105471-P.S.R. PERALILLO</v>
          </cell>
          <cell r="H43">
            <v>43</v>
          </cell>
          <cell r="I43">
            <v>43</v>
          </cell>
        </row>
        <row r="44">
          <cell r="G44" t="str">
            <v>105472-P.S.R. RIVADAVIA</v>
          </cell>
          <cell r="H44">
            <v>30</v>
          </cell>
          <cell r="I44">
            <v>30</v>
          </cell>
        </row>
        <row r="45">
          <cell r="G45" t="str">
            <v>105473-P.S.R. TALCUNA</v>
          </cell>
          <cell r="H45">
            <v>30</v>
          </cell>
          <cell r="I45">
            <v>30</v>
          </cell>
        </row>
        <row r="46">
          <cell r="G46" t="str">
            <v>105474-P.S.R. CHAPILCA</v>
          </cell>
          <cell r="H46">
            <v>17</v>
          </cell>
          <cell r="I46">
            <v>17</v>
          </cell>
        </row>
        <row r="47">
          <cell r="G47" t="str">
            <v>105502-P.S.R. CALINGASTA</v>
          </cell>
          <cell r="H47">
            <v>59</v>
          </cell>
          <cell r="I47">
            <v>59</v>
          </cell>
        </row>
        <row r="48">
          <cell r="G48" t="str">
            <v>105509-P.S.R. GUALLIGUAICA</v>
          </cell>
          <cell r="H48">
            <v>9</v>
          </cell>
          <cell r="I48">
            <v>9</v>
          </cell>
        </row>
        <row r="49">
          <cell r="G49" t="str">
            <v>04201-ILLAPEL</v>
          </cell>
          <cell r="H49">
            <v>669</v>
          </cell>
          <cell r="I49">
            <v>669</v>
          </cell>
        </row>
        <row r="50">
          <cell r="G50" t="str">
            <v>105103-HOSPITAL ILLAPEL</v>
          </cell>
          <cell r="H50">
            <v>320</v>
          </cell>
          <cell r="I50">
            <v>320</v>
          </cell>
        </row>
        <row r="51">
          <cell r="G51" t="str">
            <v>105326-CESFAM SAN RAFAEL</v>
          </cell>
          <cell r="H51">
            <v>220</v>
          </cell>
          <cell r="I51">
            <v>220</v>
          </cell>
        </row>
        <row r="52">
          <cell r="G52" t="str">
            <v xml:space="preserve">105443-P.S.R. CARCAMO                   </v>
          </cell>
          <cell r="H52">
            <v>15</v>
          </cell>
          <cell r="I52">
            <v>15</v>
          </cell>
        </row>
        <row r="53">
          <cell r="G53" t="str">
            <v>105444-P.S.R. HUINTIL</v>
          </cell>
          <cell r="H53">
            <v>10</v>
          </cell>
          <cell r="I53">
            <v>10</v>
          </cell>
        </row>
        <row r="54">
          <cell r="G54" t="str">
            <v>105445-P.S.R. LIMAHUIDA</v>
          </cell>
          <cell r="H54">
            <v>3</v>
          </cell>
          <cell r="I54">
            <v>3</v>
          </cell>
        </row>
        <row r="55">
          <cell r="G55" t="str">
            <v>105446-P.S.R. MATANCILLA</v>
          </cell>
          <cell r="H55">
            <v>5</v>
          </cell>
          <cell r="I55">
            <v>5</v>
          </cell>
        </row>
        <row r="56">
          <cell r="G56" t="str">
            <v>105447-P.S.R. PERALILLO</v>
          </cell>
          <cell r="H56">
            <v>11</v>
          </cell>
          <cell r="I56">
            <v>11</v>
          </cell>
        </row>
        <row r="57">
          <cell r="G57" t="str">
            <v>105448-P.S.R. SANTA VIRGINIA</v>
          </cell>
          <cell r="H57">
            <v>7</v>
          </cell>
          <cell r="I57">
            <v>7</v>
          </cell>
        </row>
        <row r="58">
          <cell r="G58" t="str">
            <v>105449-P.S.R. TUNGA NORTE</v>
          </cell>
          <cell r="H58">
            <v>8</v>
          </cell>
          <cell r="I58">
            <v>8</v>
          </cell>
        </row>
        <row r="59">
          <cell r="G59" t="str">
            <v>105485-P.S.R. PLAN DE HORNOS</v>
          </cell>
          <cell r="H59">
            <v>16</v>
          </cell>
          <cell r="I59">
            <v>16</v>
          </cell>
        </row>
        <row r="60">
          <cell r="G60" t="str">
            <v>105486-P.S.R. TUNGA SUR</v>
          </cell>
          <cell r="H60">
            <v>5</v>
          </cell>
          <cell r="I60">
            <v>5</v>
          </cell>
        </row>
        <row r="61">
          <cell r="G61" t="str">
            <v>105487-P.S.R. CAÑAS UNO</v>
          </cell>
          <cell r="H61">
            <v>44</v>
          </cell>
          <cell r="I61">
            <v>44</v>
          </cell>
        </row>
        <row r="62">
          <cell r="G62" t="str">
            <v>105496-P.S.R. PINTACURA SUR</v>
          </cell>
          <cell r="H62">
            <v>1</v>
          </cell>
          <cell r="I62">
            <v>1</v>
          </cell>
        </row>
        <row r="63">
          <cell r="G63" t="str">
            <v>105504-P.S.R. SOCAVON</v>
          </cell>
          <cell r="H63">
            <v>4</v>
          </cell>
          <cell r="I63">
            <v>4</v>
          </cell>
        </row>
        <row r="64">
          <cell r="G64" t="str">
            <v>04202-CANELA</v>
          </cell>
          <cell r="H64">
            <v>172</v>
          </cell>
          <cell r="I64">
            <v>172</v>
          </cell>
        </row>
        <row r="65">
          <cell r="G65" t="str">
            <v>105309-CES. RURAL CANELA</v>
          </cell>
          <cell r="H65">
            <v>91</v>
          </cell>
          <cell r="I65">
            <v>91</v>
          </cell>
        </row>
        <row r="66">
          <cell r="G66" t="str">
            <v xml:space="preserve">105450-P.S.R. MINCHA NORTE            </v>
          </cell>
          <cell r="H66">
            <v>43</v>
          </cell>
          <cell r="I66">
            <v>43</v>
          </cell>
        </row>
        <row r="67">
          <cell r="G67" t="str">
            <v>105451-P.S.R. AGUA FRIA</v>
          </cell>
          <cell r="H67">
            <v>9</v>
          </cell>
          <cell r="I67">
            <v>9</v>
          </cell>
        </row>
        <row r="68">
          <cell r="G68" t="str">
            <v>105482-P.S.R. CANELA ALTA</v>
          </cell>
          <cell r="H68">
            <v>8</v>
          </cell>
          <cell r="I68">
            <v>8</v>
          </cell>
        </row>
        <row r="69">
          <cell r="G69" t="str">
            <v>105483-P.S.R. LOS RULOS</v>
          </cell>
          <cell r="H69">
            <v>7</v>
          </cell>
          <cell r="I69">
            <v>7</v>
          </cell>
        </row>
        <row r="70">
          <cell r="G70" t="str">
            <v>105484-P.S.R. HUENTELAUQUEN</v>
          </cell>
          <cell r="H70">
            <v>9</v>
          </cell>
          <cell r="I70">
            <v>9</v>
          </cell>
        </row>
        <row r="71">
          <cell r="G71" t="str">
            <v>105488-P.S.R. ESPIRITU SANTO</v>
          </cell>
          <cell r="H71">
            <v>1</v>
          </cell>
          <cell r="I71">
            <v>1</v>
          </cell>
        </row>
        <row r="72">
          <cell r="G72" t="str">
            <v>105498-P.S.R. QUEBRADA DE LINARES</v>
          </cell>
          <cell r="H72">
            <v>4</v>
          </cell>
          <cell r="I72">
            <v>4</v>
          </cell>
        </row>
        <row r="73">
          <cell r="G73" t="str">
            <v>04203-LOS VILOS</v>
          </cell>
          <cell r="H73">
            <v>336</v>
          </cell>
          <cell r="I73">
            <v>336</v>
          </cell>
        </row>
        <row r="74">
          <cell r="G74" t="str">
            <v>105108-HOSPITAL LOS VILOS</v>
          </cell>
          <cell r="H74">
            <v>193</v>
          </cell>
          <cell r="I74">
            <v>193</v>
          </cell>
        </row>
        <row r="75">
          <cell r="G75" t="str">
            <v xml:space="preserve">105478-P.S.R. CAIMANES                   </v>
          </cell>
          <cell r="H75">
            <v>52</v>
          </cell>
          <cell r="I75">
            <v>52</v>
          </cell>
        </row>
        <row r="76">
          <cell r="G76" t="str">
            <v>105479-P.S.R. GUANGUALI</v>
          </cell>
          <cell r="H76">
            <v>20</v>
          </cell>
          <cell r="I76">
            <v>20</v>
          </cell>
        </row>
        <row r="77">
          <cell r="G77" t="str">
            <v>105480-P.S.R. QUILIMARI</v>
          </cell>
          <cell r="H77">
            <v>29</v>
          </cell>
          <cell r="I77">
            <v>29</v>
          </cell>
        </row>
        <row r="78">
          <cell r="G78" t="str">
            <v>105481-P.S.R. TILAMA</v>
          </cell>
          <cell r="H78">
            <v>12</v>
          </cell>
          <cell r="I78">
            <v>12</v>
          </cell>
        </row>
        <row r="79">
          <cell r="G79" t="str">
            <v>105511-P.S.R. LOS CONDORES</v>
          </cell>
          <cell r="H79">
            <v>30</v>
          </cell>
          <cell r="I79">
            <v>30</v>
          </cell>
        </row>
        <row r="80">
          <cell r="G80" t="str">
            <v>04204-SALAMANCA</v>
          </cell>
          <cell r="H80">
            <v>714</v>
          </cell>
          <cell r="I80">
            <v>714</v>
          </cell>
        </row>
        <row r="81">
          <cell r="G81" t="str">
            <v>105104-HOSPITAL SALAMANCA</v>
          </cell>
          <cell r="H81">
            <v>342</v>
          </cell>
          <cell r="I81">
            <v>342</v>
          </cell>
        </row>
        <row r="82">
          <cell r="G82" t="str">
            <v xml:space="preserve">105452-P.S.R. CUNCUMEN                 </v>
          </cell>
          <cell r="H82">
            <v>176</v>
          </cell>
          <cell r="I82">
            <v>176</v>
          </cell>
        </row>
        <row r="83">
          <cell r="G83" t="str">
            <v>105453-P.S.R. TRANQUILLA</v>
          </cell>
          <cell r="H83">
            <v>12</v>
          </cell>
          <cell r="I83">
            <v>12</v>
          </cell>
        </row>
        <row r="84">
          <cell r="G84" t="str">
            <v>105454-P.S.R. CUNLAGUA</v>
          </cell>
          <cell r="H84">
            <v>11</v>
          </cell>
          <cell r="I84">
            <v>11</v>
          </cell>
        </row>
        <row r="85">
          <cell r="G85" t="str">
            <v>105455-P.S.R. CHILLEPIN</v>
          </cell>
          <cell r="H85">
            <v>26</v>
          </cell>
          <cell r="I85">
            <v>26</v>
          </cell>
        </row>
        <row r="86">
          <cell r="G86" t="str">
            <v>105456-P.S.R. LLIMPO</v>
          </cell>
          <cell r="H86">
            <v>21</v>
          </cell>
          <cell r="I86">
            <v>21</v>
          </cell>
        </row>
        <row r="87">
          <cell r="G87" t="str">
            <v>105457-P.S.R. SAN AGUSTIN</v>
          </cell>
          <cell r="H87">
            <v>29</v>
          </cell>
          <cell r="I87">
            <v>29</v>
          </cell>
        </row>
        <row r="88">
          <cell r="G88" t="str">
            <v>105458-P.S.R. TAHUINCO</v>
          </cell>
          <cell r="H88">
            <v>20</v>
          </cell>
          <cell r="I88">
            <v>20</v>
          </cell>
        </row>
        <row r="89">
          <cell r="G89" t="str">
            <v>105491-P.S.R. QUELEN BAJO</v>
          </cell>
          <cell r="H89">
            <v>29</v>
          </cell>
          <cell r="I89">
            <v>29</v>
          </cell>
        </row>
        <row r="90">
          <cell r="G90" t="str">
            <v>105492-P.S.R. CAMISA</v>
          </cell>
          <cell r="H90">
            <v>17</v>
          </cell>
          <cell r="I90">
            <v>17</v>
          </cell>
        </row>
        <row r="91">
          <cell r="G91" t="str">
            <v>105501-P.S.R. ARBOLEDA GRANDE</v>
          </cell>
          <cell r="H91">
            <v>31</v>
          </cell>
          <cell r="I91">
            <v>31</v>
          </cell>
        </row>
        <row r="92">
          <cell r="G92" t="str">
            <v>04301-OVALLE</v>
          </cell>
          <cell r="H92">
            <v>2035</v>
          </cell>
          <cell r="I92">
            <v>2035</v>
          </cell>
        </row>
        <row r="93">
          <cell r="G93" t="str">
            <v>105315-CES. RURAL C. DE TAMAYA</v>
          </cell>
          <cell r="H93">
            <v>134</v>
          </cell>
          <cell r="I93">
            <v>134</v>
          </cell>
        </row>
        <row r="94">
          <cell r="G94" t="str">
            <v>105317-CES. JORGE JORDAN D.</v>
          </cell>
          <cell r="H94">
            <v>329</v>
          </cell>
          <cell r="I94">
            <v>329</v>
          </cell>
        </row>
        <row r="95">
          <cell r="G95" t="str">
            <v>105322-CES. MARCOS MACUADA</v>
          </cell>
          <cell r="H95">
            <v>719</v>
          </cell>
          <cell r="I95">
            <v>719</v>
          </cell>
        </row>
        <row r="96">
          <cell r="G96" t="str">
            <v>105324-CES. SOTAQUI</v>
          </cell>
          <cell r="H96">
            <v>144</v>
          </cell>
          <cell r="I96">
            <v>144</v>
          </cell>
        </row>
        <row r="97">
          <cell r="G97" t="str">
            <v>105415-P.S.R. BARRAZA</v>
          </cell>
          <cell r="H97">
            <v>25</v>
          </cell>
          <cell r="I97">
            <v>25</v>
          </cell>
        </row>
        <row r="98">
          <cell r="G98" t="str">
            <v xml:space="preserve">105416-P.S.R. CAMARICO                  </v>
          </cell>
          <cell r="H98">
            <v>51</v>
          </cell>
          <cell r="I98">
            <v>51</v>
          </cell>
        </row>
        <row r="99">
          <cell r="G99" t="str">
            <v>105417-P.S.R. ALCONES BAJOS</v>
          </cell>
          <cell r="H99">
            <v>28</v>
          </cell>
          <cell r="I99">
            <v>28</v>
          </cell>
        </row>
        <row r="100">
          <cell r="G100" t="str">
            <v>105419-P.S.R. LAS SOSSAS</v>
          </cell>
          <cell r="H100">
            <v>16</v>
          </cell>
          <cell r="I100">
            <v>16</v>
          </cell>
        </row>
        <row r="101">
          <cell r="G101" t="str">
            <v>105420-P.S.R. LIMARI</v>
          </cell>
          <cell r="H101">
            <v>58</v>
          </cell>
          <cell r="I101">
            <v>58</v>
          </cell>
        </row>
        <row r="102">
          <cell r="G102" t="str">
            <v>105422-P.S.R. HORNILLOS</v>
          </cell>
          <cell r="H102">
            <v>11</v>
          </cell>
          <cell r="I102">
            <v>11</v>
          </cell>
        </row>
        <row r="103">
          <cell r="G103" t="str">
            <v>105437-P.S.R. CHALINGA</v>
          </cell>
          <cell r="H103">
            <v>41</v>
          </cell>
          <cell r="I103">
            <v>41</v>
          </cell>
        </row>
        <row r="104">
          <cell r="G104" t="str">
            <v>105439-P.S.R. CERRO BLANCO</v>
          </cell>
          <cell r="H104">
            <v>7</v>
          </cell>
          <cell r="I104">
            <v>7</v>
          </cell>
        </row>
        <row r="105">
          <cell r="G105" t="str">
            <v>105507-P.S.R. HUAMALATA</v>
          </cell>
          <cell r="H105">
            <v>51</v>
          </cell>
          <cell r="I105">
            <v>51</v>
          </cell>
        </row>
        <row r="106">
          <cell r="G106" t="str">
            <v>105510-P.S.R. RECOLETA</v>
          </cell>
          <cell r="H106">
            <v>30</v>
          </cell>
          <cell r="I106">
            <v>30</v>
          </cell>
        </row>
        <row r="107">
          <cell r="G107" t="str">
            <v>105722-CECOF SAN JOSE DE LA DEHESA</v>
          </cell>
          <cell r="H107">
            <v>175</v>
          </cell>
          <cell r="I107">
            <v>175</v>
          </cell>
        </row>
        <row r="108">
          <cell r="G108" t="str">
            <v>105723-CECOF LIMARI</v>
          </cell>
          <cell r="H108">
            <v>169</v>
          </cell>
          <cell r="I108">
            <v>169</v>
          </cell>
        </row>
        <row r="109">
          <cell r="G109" t="str">
            <v>200258-CECOF LOS COPIHUES</v>
          </cell>
          <cell r="H109">
            <v>47</v>
          </cell>
          <cell r="I109">
            <v>47</v>
          </cell>
        </row>
        <row r="110">
          <cell r="G110" t="str">
            <v>04302-COMBARBALÁ</v>
          </cell>
          <cell r="H110">
            <v>266</v>
          </cell>
          <cell r="I110">
            <v>266</v>
          </cell>
        </row>
        <row r="111">
          <cell r="G111" t="str">
            <v>105105-HOSPITAL COMBARBALA</v>
          </cell>
          <cell r="H111">
            <v>104</v>
          </cell>
          <cell r="I111">
            <v>104</v>
          </cell>
        </row>
        <row r="112">
          <cell r="G112" t="str">
            <v>105433-P.S.R. SAN LORENZO</v>
          </cell>
          <cell r="H112">
            <v>2</v>
          </cell>
          <cell r="I112">
            <v>2</v>
          </cell>
        </row>
        <row r="113">
          <cell r="G113" t="str">
            <v>105434-P.S.R. SAN MARCOS</v>
          </cell>
          <cell r="H113">
            <v>15</v>
          </cell>
          <cell r="I113">
            <v>15</v>
          </cell>
        </row>
        <row r="114">
          <cell r="G114" t="str">
            <v>105441-P.S.R. MANQUEHUA</v>
          </cell>
          <cell r="H114">
            <v>8</v>
          </cell>
          <cell r="I114">
            <v>8</v>
          </cell>
        </row>
        <row r="115">
          <cell r="G115" t="str">
            <v xml:space="preserve">105459-P.S.R. BARRANCAS                </v>
          </cell>
          <cell r="H115">
            <v>15</v>
          </cell>
          <cell r="I115">
            <v>15</v>
          </cell>
        </row>
        <row r="116">
          <cell r="G116" t="str">
            <v>105460-P.S.R. COGOTI 18</v>
          </cell>
          <cell r="H116">
            <v>27</v>
          </cell>
          <cell r="I116">
            <v>27</v>
          </cell>
        </row>
        <row r="117">
          <cell r="G117" t="str">
            <v>105461-P.S.R. EL HUACHO</v>
          </cell>
          <cell r="H117">
            <v>5</v>
          </cell>
          <cell r="I117">
            <v>5</v>
          </cell>
        </row>
        <row r="118">
          <cell r="G118" t="str">
            <v>105462-P.S.R. EL SAUCE</v>
          </cell>
          <cell r="H118">
            <v>18</v>
          </cell>
          <cell r="I118">
            <v>18</v>
          </cell>
        </row>
        <row r="119">
          <cell r="G119" t="str">
            <v>105463-P.S.R. QUILITAPIA</v>
          </cell>
          <cell r="H119">
            <v>26</v>
          </cell>
          <cell r="I119">
            <v>26</v>
          </cell>
        </row>
        <row r="120">
          <cell r="G120" t="str">
            <v>105464-P.S.R. LA LIGUA</v>
          </cell>
          <cell r="H120">
            <v>20</v>
          </cell>
          <cell r="I120">
            <v>20</v>
          </cell>
        </row>
        <row r="121">
          <cell r="G121" t="str">
            <v>105465-P.S.R. RAMADILLA</v>
          </cell>
          <cell r="H121">
            <v>8</v>
          </cell>
          <cell r="I121">
            <v>8</v>
          </cell>
        </row>
        <row r="122">
          <cell r="G122" t="str">
            <v>105466-P.S.R. VALLE HERMOSO</v>
          </cell>
          <cell r="H122">
            <v>14</v>
          </cell>
          <cell r="I122">
            <v>14</v>
          </cell>
        </row>
        <row r="123">
          <cell r="G123" t="str">
            <v>105490-P.S.R. EL DURAZNO</v>
          </cell>
          <cell r="H123">
            <v>4</v>
          </cell>
          <cell r="I123">
            <v>4</v>
          </cell>
        </row>
        <row r="124">
          <cell r="G124" t="str">
            <v>04304-MONTE PATRIA</v>
          </cell>
          <cell r="H124">
            <v>658</v>
          </cell>
          <cell r="I124">
            <v>658</v>
          </cell>
        </row>
        <row r="125">
          <cell r="G125" t="str">
            <v>105307-CES. RURAL MONTE PATRIA</v>
          </cell>
          <cell r="H125">
            <v>341</v>
          </cell>
          <cell r="I125">
            <v>341</v>
          </cell>
        </row>
        <row r="126">
          <cell r="G126" t="str">
            <v>105311-CES. RURAL CHAÑARAL ALTO</v>
          </cell>
          <cell r="H126">
            <v>84</v>
          </cell>
          <cell r="I126">
            <v>84</v>
          </cell>
        </row>
        <row r="127">
          <cell r="G127" t="str">
            <v>105312-CES. RURAL CAREN</v>
          </cell>
          <cell r="H127">
            <v>96</v>
          </cell>
          <cell r="I127">
            <v>96</v>
          </cell>
        </row>
        <row r="128">
          <cell r="G128" t="str">
            <v>105318-CES. RURAL EL PALQUI</v>
          </cell>
          <cell r="H128">
            <v>128</v>
          </cell>
          <cell r="I128">
            <v>128</v>
          </cell>
        </row>
        <row r="129">
          <cell r="G129" t="str">
            <v>105428-P.S.R. HUATULAME</v>
          </cell>
          <cell r="H129">
            <v>3</v>
          </cell>
          <cell r="I129">
            <v>3</v>
          </cell>
        </row>
        <row r="130">
          <cell r="G130" t="str">
            <v>105489-P.S.R. RAMADAS DE TULAHUEN</v>
          </cell>
          <cell r="H130">
            <v>6</v>
          </cell>
          <cell r="I130">
            <v>6</v>
          </cell>
        </row>
        <row r="131">
          <cell r="G131" t="str">
            <v>04304-PUNITAQUI</v>
          </cell>
          <cell r="H131">
            <v>285</v>
          </cell>
          <cell r="I131">
            <v>285</v>
          </cell>
        </row>
        <row r="132">
          <cell r="G132" t="str">
            <v>105308-CES. RURAL PUNITAQUI</v>
          </cell>
          <cell r="H132">
            <v>276</v>
          </cell>
          <cell r="I132">
            <v>276</v>
          </cell>
        </row>
        <row r="133">
          <cell r="G133" t="str">
            <v>105440-P.S.R. DIVISADERO</v>
          </cell>
          <cell r="H133">
            <v>6</v>
          </cell>
          <cell r="I133">
            <v>6</v>
          </cell>
        </row>
        <row r="134">
          <cell r="G134" t="str">
            <v xml:space="preserve">105508-P.S.R. EL PARRAL DE QUILES  </v>
          </cell>
          <cell r="H134">
            <v>3</v>
          </cell>
          <cell r="I134">
            <v>3</v>
          </cell>
        </row>
        <row r="135">
          <cell r="G135" t="str">
            <v>04305-RIO HURTADO</v>
          </cell>
          <cell r="H135">
            <v>190</v>
          </cell>
          <cell r="I135">
            <v>190</v>
          </cell>
        </row>
        <row r="136">
          <cell r="G136" t="str">
            <v>105310-CES. RURAL PICHASCA</v>
          </cell>
          <cell r="H136">
            <v>73</v>
          </cell>
          <cell r="I136">
            <v>73</v>
          </cell>
        </row>
        <row r="137">
          <cell r="G137" t="str">
            <v>105409-P.S.R. EL CHAÑAR</v>
          </cell>
          <cell r="H137">
            <v>6</v>
          </cell>
          <cell r="I137">
            <v>6</v>
          </cell>
        </row>
        <row r="138">
          <cell r="G138" t="str">
            <v>105410-P.S.R. HURTADO</v>
          </cell>
          <cell r="H138">
            <v>17</v>
          </cell>
          <cell r="I138">
            <v>17</v>
          </cell>
        </row>
        <row r="139">
          <cell r="G139" t="str">
            <v>105411-P.S.R. LAS BREAS</v>
          </cell>
          <cell r="H139">
            <v>21</v>
          </cell>
          <cell r="I139">
            <v>21</v>
          </cell>
        </row>
        <row r="140">
          <cell r="G140" t="str">
            <v>105413-P.S.R. SAMO ALTO</v>
          </cell>
          <cell r="H140">
            <v>38</v>
          </cell>
          <cell r="I140">
            <v>38</v>
          </cell>
        </row>
        <row r="141">
          <cell r="G141" t="str">
            <v>105414-P.S.R. SERON</v>
          </cell>
          <cell r="H141">
            <v>22</v>
          </cell>
          <cell r="I141">
            <v>22</v>
          </cell>
        </row>
        <row r="142">
          <cell r="G142" t="str">
            <v>105503-P.S.R. TABAQUEROS</v>
          </cell>
          <cell r="H142">
            <v>13</v>
          </cell>
          <cell r="I142">
            <v>13</v>
          </cell>
        </row>
        <row r="143">
          <cell r="G143" t="str">
            <v>Total general</v>
          </cell>
          <cell r="H143">
            <v>13466</v>
          </cell>
          <cell r="I143">
            <v>13466</v>
          </cell>
        </row>
      </sheetData>
      <sheetData sheetId="16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12</v>
          </cell>
          <cell r="I3" t="str">
            <v>Total general</v>
          </cell>
        </row>
        <row r="4">
          <cell r="G4" t="str">
            <v>04101-LA SERENA</v>
          </cell>
          <cell r="H4">
            <v>7010</v>
          </cell>
          <cell r="I4">
            <v>7010</v>
          </cell>
        </row>
        <row r="5">
          <cell r="G5" t="str">
            <v>105300-CES. CARDENAL CARO</v>
          </cell>
          <cell r="H5">
            <v>1457</v>
          </cell>
          <cell r="I5">
            <v>1457</v>
          </cell>
        </row>
        <row r="6">
          <cell r="G6" t="str">
            <v>105301-CES. LAS COMPAÑIAS</v>
          </cell>
          <cell r="H6">
            <v>1283</v>
          </cell>
          <cell r="I6">
            <v>1283</v>
          </cell>
        </row>
        <row r="7">
          <cell r="G7" t="str">
            <v>105302-CES. PEDRO AGUIRRE C.</v>
          </cell>
          <cell r="H7">
            <v>696</v>
          </cell>
          <cell r="I7">
            <v>696</v>
          </cell>
        </row>
        <row r="8">
          <cell r="G8" t="str">
            <v>105313-CES. SCHAFFHAUSER</v>
          </cell>
          <cell r="H8">
            <v>1348</v>
          </cell>
          <cell r="I8">
            <v>1348</v>
          </cell>
        </row>
        <row r="9">
          <cell r="G9" t="str">
            <v>105319-CES. CARDENAL R.S.H.</v>
          </cell>
          <cell r="H9">
            <v>724</v>
          </cell>
          <cell r="I9">
            <v>724</v>
          </cell>
        </row>
        <row r="10">
          <cell r="G10" t="str">
            <v>105325-CESFAM JUAN PABLO II</v>
          </cell>
          <cell r="H10">
            <v>722</v>
          </cell>
          <cell r="I10">
            <v>722</v>
          </cell>
        </row>
        <row r="11">
          <cell r="G11" t="str">
            <v xml:space="preserve">105400-P.S.R. ALGARROBITO            </v>
          </cell>
          <cell r="H11">
            <v>198</v>
          </cell>
          <cell r="I11">
            <v>198</v>
          </cell>
        </row>
        <row r="12">
          <cell r="G12" t="str">
            <v>105401-P.S.R. LAS ROJAS</v>
          </cell>
          <cell r="H12">
            <v>39</v>
          </cell>
          <cell r="I12">
            <v>39</v>
          </cell>
        </row>
        <row r="13">
          <cell r="G13" t="str">
            <v>105402-P.S.R. EL ROMERO</v>
          </cell>
          <cell r="H13">
            <v>35</v>
          </cell>
          <cell r="I13">
            <v>35</v>
          </cell>
        </row>
        <row r="14">
          <cell r="G14" t="str">
            <v>105499-P.S.R. LAMBERT</v>
          </cell>
          <cell r="H14">
            <v>31</v>
          </cell>
          <cell r="I14">
            <v>31</v>
          </cell>
        </row>
        <row r="15">
          <cell r="G15" t="str">
            <v>105700-CECOF VILLA EL INDIO</v>
          </cell>
          <cell r="H15">
            <v>223</v>
          </cell>
          <cell r="I15">
            <v>223</v>
          </cell>
        </row>
        <row r="16">
          <cell r="G16" t="str">
            <v>105701-CECOF VILLA ALEMANIA</v>
          </cell>
          <cell r="H16">
            <v>87</v>
          </cell>
          <cell r="I16">
            <v>87</v>
          </cell>
        </row>
        <row r="17">
          <cell r="G17" t="str">
            <v>105702-CECOF VILLA LAMBERT</v>
          </cell>
          <cell r="H17">
            <v>167</v>
          </cell>
          <cell r="I17">
            <v>167</v>
          </cell>
        </row>
        <row r="18">
          <cell r="G18" t="str">
            <v>04102-COQUIMBO</v>
          </cell>
          <cell r="H18">
            <v>5307</v>
          </cell>
          <cell r="I18">
            <v>5307</v>
          </cell>
        </row>
        <row r="19">
          <cell r="G19" t="str">
            <v>105303-CES. SAN JUAN</v>
          </cell>
          <cell r="H19">
            <v>984</v>
          </cell>
          <cell r="I19">
            <v>984</v>
          </cell>
        </row>
        <row r="20">
          <cell r="G20" t="str">
            <v>105304-CES. SANTA CECILIA</v>
          </cell>
          <cell r="H20">
            <v>630</v>
          </cell>
          <cell r="I20">
            <v>630</v>
          </cell>
        </row>
        <row r="21">
          <cell r="G21" t="str">
            <v>105305-CES. TIERRAS BLANCAS</v>
          </cell>
          <cell r="H21">
            <v>1655</v>
          </cell>
          <cell r="I21">
            <v>1655</v>
          </cell>
        </row>
        <row r="22">
          <cell r="G22" t="str">
            <v>105321-CES. RURAL  TONGOY</v>
          </cell>
          <cell r="H22">
            <v>260</v>
          </cell>
          <cell r="I22">
            <v>260</v>
          </cell>
        </row>
        <row r="23">
          <cell r="G23" t="str">
            <v>105323-CES. DR. SERGIO AGUILAR</v>
          </cell>
          <cell r="H23">
            <v>1278</v>
          </cell>
          <cell r="I23">
            <v>1278</v>
          </cell>
        </row>
        <row r="24">
          <cell r="G24" t="str">
            <v xml:space="preserve">105404-P.S.R. EL TANGUE                         </v>
          </cell>
          <cell r="H24">
            <v>30</v>
          </cell>
          <cell r="I24">
            <v>30</v>
          </cell>
        </row>
        <row r="25">
          <cell r="G25" t="str">
            <v>105405-P.S.R. GUANAQUEROS</v>
          </cell>
          <cell r="H25">
            <v>57</v>
          </cell>
          <cell r="I25">
            <v>57</v>
          </cell>
        </row>
        <row r="26">
          <cell r="G26" t="str">
            <v>105406-P.S.R. PAN DE AZUCAR</v>
          </cell>
          <cell r="H26">
            <v>216</v>
          </cell>
          <cell r="I26">
            <v>216</v>
          </cell>
        </row>
        <row r="27">
          <cell r="G27" t="str">
            <v>105407-P.S.R. TAMBILLOS</v>
          </cell>
          <cell r="H27">
            <v>20</v>
          </cell>
          <cell r="I27">
            <v>20</v>
          </cell>
        </row>
        <row r="28">
          <cell r="G28" t="str">
            <v>105705-CECOF EL ALBA</v>
          </cell>
          <cell r="H28">
            <v>177</v>
          </cell>
          <cell r="I28">
            <v>177</v>
          </cell>
        </row>
        <row r="29">
          <cell r="G29" t="str">
            <v>04103-ANDACOLLO</v>
          </cell>
          <cell r="H29">
            <v>368</v>
          </cell>
          <cell r="I29">
            <v>368</v>
          </cell>
        </row>
        <row r="30">
          <cell r="G30" t="str">
            <v>105106-HOSPITAL ANDACOLLO</v>
          </cell>
          <cell r="H30">
            <v>368</v>
          </cell>
          <cell r="I30">
            <v>368</v>
          </cell>
        </row>
        <row r="31">
          <cell r="G31" t="str">
            <v>04104-LA HIGUERA</v>
          </cell>
          <cell r="H31">
            <v>225</v>
          </cell>
          <cell r="I31">
            <v>225</v>
          </cell>
        </row>
        <row r="32">
          <cell r="G32" t="str">
            <v>105314-CES. LA HIGUERA</v>
          </cell>
          <cell r="H32">
            <v>71</v>
          </cell>
          <cell r="I32">
            <v>71</v>
          </cell>
        </row>
        <row r="33">
          <cell r="G33" t="str">
            <v xml:space="preserve">105500-P.S.R. CALETA HORNOS        </v>
          </cell>
          <cell r="H33">
            <v>74</v>
          </cell>
          <cell r="I33">
            <v>74</v>
          </cell>
        </row>
        <row r="34">
          <cell r="G34" t="str">
            <v>105505-P.S.R. LOS CHOROS</v>
          </cell>
          <cell r="H34">
            <v>43</v>
          </cell>
          <cell r="I34">
            <v>43</v>
          </cell>
        </row>
        <row r="35">
          <cell r="G35" t="str">
            <v>105506-P.S.R. EL TRAPICHE</v>
          </cell>
          <cell r="H35">
            <v>37</v>
          </cell>
          <cell r="I35">
            <v>37</v>
          </cell>
        </row>
        <row r="36">
          <cell r="G36" t="str">
            <v>04105-PAIHUANO</v>
          </cell>
          <cell r="H36">
            <v>250</v>
          </cell>
          <cell r="I36">
            <v>250</v>
          </cell>
        </row>
        <row r="37">
          <cell r="G37" t="str">
            <v>105306-CES. PAIHUANO</v>
          </cell>
          <cell r="H37">
            <v>250</v>
          </cell>
          <cell r="I37">
            <v>250</v>
          </cell>
        </row>
        <row r="38">
          <cell r="G38" t="str">
            <v>04106-VICUÑA</v>
          </cell>
          <cell r="H38">
            <v>1321</v>
          </cell>
          <cell r="I38">
            <v>1321</v>
          </cell>
        </row>
        <row r="39">
          <cell r="G39" t="str">
            <v>105107-HOSPITAL VICUÑA</v>
          </cell>
          <cell r="H39">
            <v>602</v>
          </cell>
          <cell r="I39">
            <v>602</v>
          </cell>
        </row>
        <row r="40">
          <cell r="G40" t="str">
            <v>105467-P.S.R. DIAGUITAS</v>
          </cell>
          <cell r="H40">
            <v>103</v>
          </cell>
          <cell r="I40">
            <v>103</v>
          </cell>
        </row>
        <row r="41">
          <cell r="G41" t="str">
            <v>105468-P.S.R. EL MOLLE</v>
          </cell>
          <cell r="H41">
            <v>45</v>
          </cell>
          <cell r="I41">
            <v>45</v>
          </cell>
        </row>
        <row r="42">
          <cell r="G42" t="str">
            <v>105469-P.S.R. EL TAMBO</v>
          </cell>
          <cell r="H42">
            <v>68</v>
          </cell>
          <cell r="I42">
            <v>68</v>
          </cell>
        </row>
        <row r="43">
          <cell r="G43" t="str">
            <v>105470-P.S.R. HUANTA</v>
          </cell>
          <cell r="H43">
            <v>9</v>
          </cell>
          <cell r="I43">
            <v>9</v>
          </cell>
        </row>
        <row r="44">
          <cell r="G44" t="str">
            <v>105471-P.S.R. PERALILLO</v>
          </cell>
          <cell r="H44">
            <v>95</v>
          </cell>
          <cell r="I44">
            <v>95</v>
          </cell>
        </row>
        <row r="45">
          <cell r="G45" t="str">
            <v>105472-P.S.R. RIVADAVIA</v>
          </cell>
          <cell r="H45">
            <v>51</v>
          </cell>
          <cell r="I45">
            <v>51</v>
          </cell>
        </row>
        <row r="46">
          <cell r="G46" t="str">
            <v>105473-P.S.R. TALCUNA</v>
          </cell>
          <cell r="H46">
            <v>70</v>
          </cell>
          <cell r="I46">
            <v>70</v>
          </cell>
        </row>
        <row r="47">
          <cell r="G47" t="str">
            <v>105474-P.S.R. CHAPILCA</v>
          </cell>
          <cell r="H47">
            <v>35</v>
          </cell>
          <cell r="I47">
            <v>35</v>
          </cell>
        </row>
        <row r="48">
          <cell r="G48" t="str">
            <v>105502-P.S.R. CALINGASTA</v>
          </cell>
          <cell r="H48">
            <v>201</v>
          </cell>
          <cell r="I48">
            <v>201</v>
          </cell>
        </row>
        <row r="49">
          <cell r="G49" t="str">
            <v>105509-P.S.R. GUALLIGUAICA</v>
          </cell>
          <cell r="H49">
            <v>42</v>
          </cell>
          <cell r="I49">
            <v>42</v>
          </cell>
        </row>
        <row r="50">
          <cell r="G50" t="str">
            <v>04201-ILLAPEL</v>
          </cell>
          <cell r="H50">
            <v>1190</v>
          </cell>
          <cell r="I50">
            <v>1190</v>
          </cell>
        </row>
        <row r="51">
          <cell r="G51" t="str">
            <v>105103-HOSPITAL ILLAPEL</v>
          </cell>
          <cell r="H51">
            <v>638</v>
          </cell>
          <cell r="I51">
            <v>638</v>
          </cell>
        </row>
        <row r="52">
          <cell r="G52" t="str">
            <v>105326-CESFAM SAN RAFAEL</v>
          </cell>
          <cell r="H52">
            <v>374</v>
          </cell>
          <cell r="I52">
            <v>374</v>
          </cell>
        </row>
        <row r="53">
          <cell r="G53" t="str">
            <v xml:space="preserve">105443-P.S.R. CARCAMO                   </v>
          </cell>
          <cell r="H53">
            <v>21</v>
          </cell>
          <cell r="I53">
            <v>21</v>
          </cell>
        </row>
        <row r="54">
          <cell r="G54" t="str">
            <v>105444-P.S.R. HUINTIL</v>
          </cell>
          <cell r="H54">
            <v>8</v>
          </cell>
          <cell r="I54">
            <v>8</v>
          </cell>
        </row>
        <row r="55">
          <cell r="G55" t="str">
            <v>105445-P.S.R. LIMAHUIDA</v>
          </cell>
          <cell r="H55">
            <v>11</v>
          </cell>
          <cell r="I55">
            <v>11</v>
          </cell>
        </row>
        <row r="56">
          <cell r="G56" t="str">
            <v>105446-P.S.R. MATANCILLA</v>
          </cell>
          <cell r="H56">
            <v>6</v>
          </cell>
          <cell r="I56">
            <v>6</v>
          </cell>
        </row>
        <row r="57">
          <cell r="G57" t="str">
            <v>105447-P.S.R. PERALILLO</v>
          </cell>
          <cell r="H57">
            <v>12</v>
          </cell>
          <cell r="I57">
            <v>12</v>
          </cell>
        </row>
        <row r="58">
          <cell r="G58" t="str">
            <v>105448-P.S.R. SANTA VIRGINIA</v>
          </cell>
          <cell r="H58">
            <v>9</v>
          </cell>
          <cell r="I58">
            <v>9</v>
          </cell>
        </row>
        <row r="59">
          <cell r="G59" t="str">
            <v>105449-P.S.R. TUNGA NORTE</v>
          </cell>
          <cell r="H59">
            <v>14</v>
          </cell>
          <cell r="I59">
            <v>14</v>
          </cell>
        </row>
        <row r="60">
          <cell r="G60" t="str">
            <v>105485-P.S.R. PLAN DE HORNOS</v>
          </cell>
          <cell r="H60">
            <v>8</v>
          </cell>
          <cell r="I60">
            <v>8</v>
          </cell>
        </row>
        <row r="61">
          <cell r="G61" t="str">
            <v>105486-P.S.R. TUNGA SUR</v>
          </cell>
          <cell r="H61">
            <v>16</v>
          </cell>
          <cell r="I61">
            <v>16</v>
          </cell>
        </row>
        <row r="62">
          <cell r="G62" t="str">
            <v>105487-P.S.R. CAÑAS UNO</v>
          </cell>
          <cell r="H62">
            <v>45</v>
          </cell>
          <cell r="I62">
            <v>45</v>
          </cell>
        </row>
        <row r="63">
          <cell r="G63" t="str">
            <v>105496-P.S.R. PINTACURA SUR</v>
          </cell>
          <cell r="H63">
            <v>16</v>
          </cell>
          <cell r="I63">
            <v>16</v>
          </cell>
        </row>
        <row r="64">
          <cell r="G64" t="str">
            <v>105504-P.S.R. SOCAVON</v>
          </cell>
          <cell r="H64">
            <v>12</v>
          </cell>
          <cell r="I64">
            <v>12</v>
          </cell>
        </row>
        <row r="65">
          <cell r="G65" t="str">
            <v>04202-CANELA</v>
          </cell>
          <cell r="H65">
            <v>221</v>
          </cell>
          <cell r="I65">
            <v>221</v>
          </cell>
        </row>
        <row r="66">
          <cell r="G66" t="str">
            <v>105309-CES. RURAL CANELA</v>
          </cell>
          <cell r="H66">
            <v>69</v>
          </cell>
          <cell r="I66">
            <v>69</v>
          </cell>
        </row>
        <row r="67">
          <cell r="G67" t="str">
            <v xml:space="preserve">105450-P.S.R. MINCHA NORTE            </v>
          </cell>
          <cell r="H67">
            <v>49</v>
          </cell>
          <cell r="I67">
            <v>49</v>
          </cell>
        </row>
        <row r="68">
          <cell r="G68" t="str">
            <v>105451-P.S.R. AGUA FRIA</v>
          </cell>
          <cell r="H68">
            <v>14</v>
          </cell>
          <cell r="I68">
            <v>14</v>
          </cell>
        </row>
        <row r="69">
          <cell r="G69" t="str">
            <v>105482-P.S.R. CANELA ALTA</v>
          </cell>
          <cell r="H69">
            <v>16</v>
          </cell>
          <cell r="I69">
            <v>16</v>
          </cell>
        </row>
        <row r="70">
          <cell r="G70" t="str">
            <v>105483-P.S.R. LOS RULOS</v>
          </cell>
          <cell r="H70">
            <v>5</v>
          </cell>
          <cell r="I70">
            <v>5</v>
          </cell>
        </row>
        <row r="71">
          <cell r="G71" t="str">
            <v>105484-P.S.R. HUENTELAUQUEN</v>
          </cell>
          <cell r="H71">
            <v>29</v>
          </cell>
          <cell r="I71">
            <v>29</v>
          </cell>
        </row>
        <row r="72">
          <cell r="G72" t="str">
            <v>105488-P.S.R. ESPIRITU SANTO</v>
          </cell>
          <cell r="H72">
            <v>12</v>
          </cell>
          <cell r="I72">
            <v>12</v>
          </cell>
        </row>
        <row r="73">
          <cell r="G73" t="str">
            <v>105493-P.S.R. MINCHA SUR</v>
          </cell>
          <cell r="H73">
            <v>8</v>
          </cell>
          <cell r="I73">
            <v>8</v>
          </cell>
        </row>
        <row r="74">
          <cell r="G74" t="str">
            <v>105497-P.S.R. JABONERIA</v>
          </cell>
          <cell r="H74">
            <v>7</v>
          </cell>
          <cell r="I74">
            <v>7</v>
          </cell>
        </row>
        <row r="75">
          <cell r="G75" t="str">
            <v>105498-P.S.R. QUEBRADA DE LINARES</v>
          </cell>
          <cell r="H75">
            <v>12</v>
          </cell>
          <cell r="I75">
            <v>12</v>
          </cell>
        </row>
        <row r="76">
          <cell r="G76" t="str">
            <v>04203-LOS VILOS</v>
          </cell>
          <cell r="H76">
            <v>419</v>
          </cell>
          <cell r="I76">
            <v>419</v>
          </cell>
        </row>
        <row r="77">
          <cell r="G77" t="str">
            <v>105108-HOSPITAL LOS VILOS</v>
          </cell>
          <cell r="H77">
            <v>181</v>
          </cell>
          <cell r="I77">
            <v>181</v>
          </cell>
        </row>
        <row r="78">
          <cell r="G78" t="str">
            <v xml:space="preserve">105478-P.S.R. CAIMANES                   </v>
          </cell>
          <cell r="H78">
            <v>84</v>
          </cell>
          <cell r="I78">
            <v>84</v>
          </cell>
        </row>
        <row r="79">
          <cell r="G79" t="str">
            <v>105479-P.S.R. GUANGUALI</v>
          </cell>
          <cell r="H79">
            <v>39</v>
          </cell>
          <cell r="I79">
            <v>39</v>
          </cell>
        </row>
        <row r="80">
          <cell r="G80" t="str">
            <v>105480-P.S.R. QUILIMARI</v>
          </cell>
          <cell r="H80">
            <v>81</v>
          </cell>
          <cell r="I80">
            <v>81</v>
          </cell>
        </row>
        <row r="81">
          <cell r="G81" t="str">
            <v>105481-P.S.R. TILAMA</v>
          </cell>
          <cell r="H81">
            <v>19</v>
          </cell>
          <cell r="I81">
            <v>19</v>
          </cell>
        </row>
        <row r="82">
          <cell r="G82" t="str">
            <v>105511-P.S.R. LOS CONDORES</v>
          </cell>
          <cell r="H82">
            <v>15</v>
          </cell>
          <cell r="I82">
            <v>15</v>
          </cell>
        </row>
        <row r="83">
          <cell r="G83" t="str">
            <v>04204-SALAMANCA</v>
          </cell>
          <cell r="H83">
            <v>889</v>
          </cell>
          <cell r="I83">
            <v>889</v>
          </cell>
        </row>
        <row r="84">
          <cell r="G84" t="str">
            <v>105104-HOSPITAL SALAMANCA</v>
          </cell>
          <cell r="H84">
            <v>280</v>
          </cell>
          <cell r="I84">
            <v>280</v>
          </cell>
        </row>
        <row r="85">
          <cell r="G85" t="str">
            <v xml:space="preserve">105452-P.S.R. CUNCUMEN                 </v>
          </cell>
          <cell r="H85">
            <v>275</v>
          </cell>
          <cell r="I85">
            <v>275</v>
          </cell>
        </row>
        <row r="86">
          <cell r="G86" t="str">
            <v>105453-P.S.R. TRANQUILLA</v>
          </cell>
          <cell r="H86">
            <v>48</v>
          </cell>
          <cell r="I86">
            <v>48</v>
          </cell>
        </row>
        <row r="87">
          <cell r="G87" t="str">
            <v>105454-P.S.R. CUNLAGUA</v>
          </cell>
          <cell r="H87">
            <v>13</v>
          </cell>
          <cell r="I87">
            <v>13</v>
          </cell>
        </row>
        <row r="88">
          <cell r="G88" t="str">
            <v>105455-P.S.R. CHILLEPIN</v>
          </cell>
          <cell r="H88">
            <v>40</v>
          </cell>
          <cell r="I88">
            <v>40</v>
          </cell>
        </row>
        <row r="89">
          <cell r="G89" t="str">
            <v>105456-P.S.R. LLIMPO</v>
          </cell>
          <cell r="H89">
            <v>52</v>
          </cell>
          <cell r="I89">
            <v>52</v>
          </cell>
        </row>
        <row r="90">
          <cell r="G90" t="str">
            <v>105457-P.S.R. SAN AGUSTIN</v>
          </cell>
          <cell r="H90">
            <v>23</v>
          </cell>
          <cell r="I90">
            <v>23</v>
          </cell>
        </row>
        <row r="91">
          <cell r="G91" t="str">
            <v>105458-P.S.R. TAHUINCO</v>
          </cell>
          <cell r="H91">
            <v>35</v>
          </cell>
          <cell r="I91">
            <v>35</v>
          </cell>
        </row>
        <row r="92">
          <cell r="G92" t="str">
            <v>105491-P.S.R. QUELEN BAJO</v>
          </cell>
          <cell r="H92">
            <v>38</v>
          </cell>
          <cell r="I92">
            <v>38</v>
          </cell>
        </row>
        <row r="93">
          <cell r="G93" t="str">
            <v>105492-P.S.R. CAMISA</v>
          </cell>
          <cell r="H93">
            <v>28</v>
          </cell>
          <cell r="I93">
            <v>28</v>
          </cell>
        </row>
        <row r="94">
          <cell r="G94" t="str">
            <v>105501-P.S.R. ARBOLEDA GRANDE</v>
          </cell>
          <cell r="H94">
            <v>57</v>
          </cell>
          <cell r="I94">
            <v>57</v>
          </cell>
        </row>
        <row r="95">
          <cell r="G95" t="str">
            <v>04301-OVALLE</v>
          </cell>
          <cell r="H95">
            <v>3364</v>
          </cell>
          <cell r="I95">
            <v>3364</v>
          </cell>
        </row>
        <row r="96">
          <cell r="G96" t="str">
            <v>105315-CES. RURAL C. DE TAMAYA</v>
          </cell>
          <cell r="H96">
            <v>133</v>
          </cell>
          <cell r="I96">
            <v>133</v>
          </cell>
        </row>
        <row r="97">
          <cell r="G97" t="str">
            <v>105317-CES. JORGE JORDAN D.</v>
          </cell>
          <cell r="H97">
            <v>753</v>
          </cell>
          <cell r="I97">
            <v>753</v>
          </cell>
        </row>
        <row r="98">
          <cell r="G98" t="str">
            <v>105322-CES. MARCOS MACUADA</v>
          </cell>
          <cell r="H98">
            <v>1237</v>
          </cell>
          <cell r="I98">
            <v>1237</v>
          </cell>
        </row>
        <row r="99">
          <cell r="G99" t="str">
            <v>105324-CES. SOTAQUI</v>
          </cell>
          <cell r="H99">
            <v>181</v>
          </cell>
          <cell r="I99">
            <v>181</v>
          </cell>
        </row>
        <row r="100">
          <cell r="G100" t="str">
            <v>105415-P.S.R. BARRAZA</v>
          </cell>
          <cell r="H100">
            <v>70</v>
          </cell>
          <cell r="I100">
            <v>70</v>
          </cell>
        </row>
        <row r="101">
          <cell r="G101" t="str">
            <v xml:space="preserve">105416-P.S.R. CAMARICO                  </v>
          </cell>
          <cell r="H101">
            <v>54</v>
          </cell>
          <cell r="I101">
            <v>54</v>
          </cell>
        </row>
        <row r="102">
          <cell r="G102" t="str">
            <v>105417-P.S.R. ALCONES BAJOS</v>
          </cell>
          <cell r="H102">
            <v>56</v>
          </cell>
          <cell r="I102">
            <v>56</v>
          </cell>
        </row>
        <row r="103">
          <cell r="G103" t="str">
            <v>105419-P.S.R. LAS SOSSAS</v>
          </cell>
          <cell r="H103">
            <v>48</v>
          </cell>
          <cell r="I103">
            <v>48</v>
          </cell>
        </row>
        <row r="104">
          <cell r="G104" t="str">
            <v>105420-P.S.R. LIMARI</v>
          </cell>
          <cell r="H104">
            <v>56</v>
          </cell>
          <cell r="I104">
            <v>56</v>
          </cell>
        </row>
        <row r="105">
          <cell r="G105" t="str">
            <v>105422-P.S.R. HORNILLOS</v>
          </cell>
          <cell r="H105">
            <v>8</v>
          </cell>
          <cell r="I105">
            <v>8</v>
          </cell>
        </row>
        <row r="106">
          <cell r="G106" t="str">
            <v>105437-P.S.R. CHALINGA</v>
          </cell>
          <cell r="H106">
            <v>25</v>
          </cell>
          <cell r="I106">
            <v>25</v>
          </cell>
        </row>
        <row r="107">
          <cell r="G107" t="str">
            <v>105439-P.S.R. CERRO BLANCO</v>
          </cell>
          <cell r="H107">
            <v>8</v>
          </cell>
          <cell r="I107">
            <v>8</v>
          </cell>
        </row>
        <row r="108">
          <cell r="G108" t="str">
            <v>105507-P.S.R. HUAMALATA</v>
          </cell>
          <cell r="H108">
            <v>68</v>
          </cell>
          <cell r="I108">
            <v>68</v>
          </cell>
        </row>
        <row r="109">
          <cell r="G109" t="str">
            <v>105510-P.S.R. RECOLETA</v>
          </cell>
          <cell r="H109">
            <v>69</v>
          </cell>
          <cell r="I109">
            <v>69</v>
          </cell>
        </row>
        <row r="110">
          <cell r="G110" t="str">
            <v>105722-CECOF SAN JOSE DE LA DEHESA</v>
          </cell>
          <cell r="H110">
            <v>398</v>
          </cell>
          <cell r="I110">
            <v>398</v>
          </cell>
        </row>
        <row r="111">
          <cell r="G111" t="str">
            <v>105723-CECOF LIMARI</v>
          </cell>
          <cell r="H111">
            <v>172</v>
          </cell>
          <cell r="I111">
            <v>172</v>
          </cell>
        </row>
        <row r="112">
          <cell r="G112" t="str">
            <v>200258-CECOF LOS COPIHUES</v>
          </cell>
          <cell r="H112">
            <v>28</v>
          </cell>
          <cell r="I112">
            <v>28</v>
          </cell>
        </row>
        <row r="113">
          <cell r="G113" t="str">
            <v>04302-COMBARBALÁ</v>
          </cell>
          <cell r="H113">
            <v>434</v>
          </cell>
          <cell r="I113">
            <v>434</v>
          </cell>
        </row>
        <row r="114">
          <cell r="G114" t="str">
            <v>105105-HOSPITAL COMBARBALA</v>
          </cell>
          <cell r="H114">
            <v>204</v>
          </cell>
          <cell r="I114">
            <v>204</v>
          </cell>
        </row>
        <row r="115">
          <cell r="G115" t="str">
            <v>105433-P.S.R. SAN LORENZO</v>
          </cell>
          <cell r="H115">
            <v>11</v>
          </cell>
          <cell r="I115">
            <v>11</v>
          </cell>
        </row>
        <row r="116">
          <cell r="G116" t="str">
            <v>105434-P.S.R. SAN MARCOS</v>
          </cell>
          <cell r="H116">
            <v>25</v>
          </cell>
          <cell r="I116">
            <v>25</v>
          </cell>
        </row>
        <row r="117">
          <cell r="G117" t="str">
            <v>105441-P.S.R. MANQUEHUA</v>
          </cell>
          <cell r="H117">
            <v>27</v>
          </cell>
          <cell r="I117">
            <v>27</v>
          </cell>
        </row>
        <row r="118">
          <cell r="G118" t="str">
            <v xml:space="preserve">105459-P.S.R. BARRANCAS                </v>
          </cell>
          <cell r="H118">
            <v>15</v>
          </cell>
          <cell r="I118">
            <v>15</v>
          </cell>
        </row>
        <row r="119">
          <cell r="G119" t="str">
            <v>105460-P.S.R. COGOTI 18</v>
          </cell>
          <cell r="H119">
            <v>29</v>
          </cell>
          <cell r="I119">
            <v>29</v>
          </cell>
        </row>
        <row r="120">
          <cell r="G120" t="str">
            <v>105461-P.S.R. EL HUACHO</v>
          </cell>
          <cell r="H120">
            <v>14</v>
          </cell>
          <cell r="I120">
            <v>14</v>
          </cell>
        </row>
        <row r="121">
          <cell r="G121" t="str">
            <v>105462-P.S.R. EL SAUCE</v>
          </cell>
          <cell r="H121">
            <v>16</v>
          </cell>
          <cell r="I121">
            <v>16</v>
          </cell>
        </row>
        <row r="122">
          <cell r="G122" t="str">
            <v>105463-P.S.R. QUILITAPIA</v>
          </cell>
          <cell r="H122">
            <v>35</v>
          </cell>
          <cell r="I122">
            <v>35</v>
          </cell>
        </row>
        <row r="123">
          <cell r="G123" t="str">
            <v>105464-P.S.R. LA LIGUA</v>
          </cell>
          <cell r="H123">
            <v>28</v>
          </cell>
          <cell r="I123">
            <v>28</v>
          </cell>
        </row>
        <row r="124">
          <cell r="G124" t="str">
            <v>105465-P.S.R. RAMADILLA</v>
          </cell>
          <cell r="H124">
            <v>7</v>
          </cell>
          <cell r="I124">
            <v>7</v>
          </cell>
        </row>
        <row r="125">
          <cell r="G125" t="str">
            <v>105466-P.S.R. VALLE HERMOSO</v>
          </cell>
          <cell r="H125">
            <v>10</v>
          </cell>
          <cell r="I125">
            <v>10</v>
          </cell>
        </row>
        <row r="126">
          <cell r="G126" t="str">
            <v>105490-P.S.R. EL DURAZNO</v>
          </cell>
          <cell r="H126">
            <v>13</v>
          </cell>
          <cell r="I126">
            <v>13</v>
          </cell>
        </row>
        <row r="127">
          <cell r="G127" t="str">
            <v>04304-MONTE PATRIA</v>
          </cell>
          <cell r="H127">
            <v>1013</v>
          </cell>
          <cell r="I127">
            <v>1013</v>
          </cell>
        </row>
        <row r="128">
          <cell r="G128" t="str">
            <v>105307-CES. RURAL MONTE PATRIA</v>
          </cell>
          <cell r="H128">
            <v>302</v>
          </cell>
          <cell r="I128">
            <v>302</v>
          </cell>
        </row>
        <row r="129">
          <cell r="G129" t="str">
            <v>105311-CES. RURAL CHAÑARAL ALTO</v>
          </cell>
          <cell r="H129">
            <v>127</v>
          </cell>
          <cell r="I129">
            <v>127</v>
          </cell>
        </row>
        <row r="130">
          <cell r="G130" t="str">
            <v>105312-CES. RURAL CAREN</v>
          </cell>
          <cell r="H130">
            <v>86</v>
          </cell>
          <cell r="I130">
            <v>86</v>
          </cell>
        </row>
        <row r="131">
          <cell r="G131" t="str">
            <v>105318-CES. RURAL EL PALQUI</v>
          </cell>
          <cell r="H131">
            <v>276</v>
          </cell>
          <cell r="I131">
            <v>276</v>
          </cell>
        </row>
        <row r="132">
          <cell r="G132" t="str">
            <v>105425-P.S.R. CHILECITO</v>
          </cell>
          <cell r="H132">
            <v>26</v>
          </cell>
          <cell r="I132">
            <v>26</v>
          </cell>
        </row>
        <row r="133">
          <cell r="G133" t="str">
            <v>105427-P.S.R. HACIENDA VALDIVIA</v>
          </cell>
          <cell r="H133">
            <v>20</v>
          </cell>
          <cell r="I133">
            <v>20</v>
          </cell>
        </row>
        <row r="134">
          <cell r="G134" t="str">
            <v>105428-P.S.R. HUATULAME</v>
          </cell>
          <cell r="H134">
            <v>20</v>
          </cell>
          <cell r="I134">
            <v>20</v>
          </cell>
        </row>
        <row r="135">
          <cell r="G135" t="str">
            <v>105430-P.S.R. MIALQUI</v>
          </cell>
          <cell r="H135">
            <v>27</v>
          </cell>
          <cell r="I135">
            <v>27</v>
          </cell>
        </row>
        <row r="136">
          <cell r="G136" t="str">
            <v>105431-P.S.R. PEDREGAL</v>
          </cell>
          <cell r="H136">
            <v>27</v>
          </cell>
          <cell r="I136">
            <v>27</v>
          </cell>
        </row>
        <row r="137">
          <cell r="G137" t="str">
            <v>105432-P.S.R. RAPEL</v>
          </cell>
          <cell r="H137">
            <v>42</v>
          </cell>
          <cell r="I137">
            <v>42</v>
          </cell>
        </row>
        <row r="138">
          <cell r="G138" t="str">
            <v>105435-P.S.R. TULAHUEN</v>
          </cell>
          <cell r="H138">
            <v>32</v>
          </cell>
          <cell r="I138">
            <v>32</v>
          </cell>
        </row>
        <row r="139">
          <cell r="G139" t="str">
            <v>105436-P.S.R. EL MAITEN</v>
          </cell>
          <cell r="H139">
            <v>18</v>
          </cell>
          <cell r="I139">
            <v>18</v>
          </cell>
        </row>
        <row r="140">
          <cell r="G140" t="str">
            <v>105489-P.S.R. RAMADAS DE TULAHUEN</v>
          </cell>
          <cell r="H140">
            <v>10</v>
          </cell>
          <cell r="I140">
            <v>10</v>
          </cell>
        </row>
        <row r="141">
          <cell r="G141" t="str">
            <v>04304-PUNITAQUI</v>
          </cell>
          <cell r="H141">
            <v>364</v>
          </cell>
          <cell r="I141">
            <v>364</v>
          </cell>
        </row>
        <row r="142">
          <cell r="G142" t="str">
            <v>105308-CES. RURAL PUNITAQUI</v>
          </cell>
          <cell r="H142">
            <v>364</v>
          </cell>
          <cell r="I142">
            <v>364</v>
          </cell>
        </row>
        <row r="143">
          <cell r="G143" t="str">
            <v>04305-RIO HURTADO</v>
          </cell>
          <cell r="H143">
            <v>237</v>
          </cell>
          <cell r="I143">
            <v>237</v>
          </cell>
        </row>
        <row r="144">
          <cell r="G144" t="str">
            <v>105310-CES. RURAL PICHASCA</v>
          </cell>
          <cell r="H144">
            <v>93</v>
          </cell>
          <cell r="I144">
            <v>93</v>
          </cell>
        </row>
        <row r="145">
          <cell r="G145" t="str">
            <v>105409-P.S.R. EL CHAÑAR</v>
          </cell>
          <cell r="H145">
            <v>16</v>
          </cell>
          <cell r="I145">
            <v>16</v>
          </cell>
        </row>
        <row r="146">
          <cell r="G146" t="str">
            <v>105410-P.S.R. HURTADO</v>
          </cell>
          <cell r="H146">
            <v>25</v>
          </cell>
          <cell r="I146">
            <v>25</v>
          </cell>
        </row>
        <row r="147">
          <cell r="G147" t="str">
            <v>105413-P.S.R. SAMO ALTO</v>
          </cell>
          <cell r="H147">
            <v>39</v>
          </cell>
          <cell r="I147">
            <v>39</v>
          </cell>
        </row>
        <row r="148">
          <cell r="G148" t="str">
            <v>105414-P.S.R. SERON</v>
          </cell>
          <cell r="H148">
            <v>40</v>
          </cell>
          <cell r="I148">
            <v>40</v>
          </cell>
        </row>
        <row r="149">
          <cell r="G149" t="str">
            <v>105503-P.S.R. TABAQUEROS</v>
          </cell>
          <cell r="H149">
            <v>24</v>
          </cell>
          <cell r="I149">
            <v>24</v>
          </cell>
        </row>
        <row r="150">
          <cell r="G150" t="str">
            <v>Total general</v>
          </cell>
          <cell r="H150">
            <v>22612</v>
          </cell>
          <cell r="I150">
            <v>22612</v>
          </cell>
        </row>
      </sheetData>
      <sheetData sheetId="17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>
            <v>12</v>
          </cell>
          <cell r="T3" t="str">
            <v>Total general</v>
          </cell>
        </row>
        <row r="4">
          <cell r="G4" t="str">
            <v>04101-LA SERENA</v>
          </cell>
          <cell r="I4">
            <v>6</v>
          </cell>
          <cell r="J4">
            <v>56</v>
          </cell>
          <cell r="K4">
            <v>82</v>
          </cell>
          <cell r="L4">
            <v>145</v>
          </cell>
          <cell r="M4">
            <v>445</v>
          </cell>
          <cell r="N4">
            <v>31</v>
          </cell>
          <cell r="O4">
            <v>634</v>
          </cell>
          <cell r="P4">
            <v>115</v>
          </cell>
          <cell r="Q4">
            <v>186</v>
          </cell>
          <cell r="R4">
            <v>86</v>
          </cell>
          <cell r="S4">
            <v>14</v>
          </cell>
          <cell r="T4">
            <v>1800</v>
          </cell>
        </row>
        <row r="5">
          <cell r="G5" t="str">
            <v>105300-CES. CARDENAL CARO</v>
          </cell>
          <cell r="L5">
            <v>12</v>
          </cell>
          <cell r="M5">
            <v>26</v>
          </cell>
          <cell r="N5">
            <v>11</v>
          </cell>
          <cell r="O5">
            <v>10</v>
          </cell>
          <cell r="T5">
            <v>59</v>
          </cell>
        </row>
        <row r="6">
          <cell r="G6" t="str">
            <v>105301-CES. LAS COMPAÑIAS</v>
          </cell>
          <cell r="I6">
            <v>6</v>
          </cell>
          <cell r="J6">
            <v>13</v>
          </cell>
          <cell r="K6">
            <v>4</v>
          </cell>
          <cell r="L6">
            <v>5</v>
          </cell>
          <cell r="N6">
            <v>4</v>
          </cell>
          <cell r="P6">
            <v>20</v>
          </cell>
          <cell r="R6">
            <v>3</v>
          </cell>
          <cell r="S6">
            <v>0</v>
          </cell>
          <cell r="T6">
            <v>55</v>
          </cell>
        </row>
        <row r="7">
          <cell r="G7" t="str">
            <v>105302-CES. PEDRO AGUIRRE C.</v>
          </cell>
          <cell r="J7">
            <v>3</v>
          </cell>
          <cell r="K7">
            <v>39</v>
          </cell>
          <cell r="L7">
            <v>18</v>
          </cell>
          <cell r="N7">
            <v>0</v>
          </cell>
          <cell r="T7">
            <v>60</v>
          </cell>
        </row>
        <row r="8">
          <cell r="G8" t="str">
            <v>105313-CES. SCHAFFHAUSER</v>
          </cell>
          <cell r="K8">
            <v>25</v>
          </cell>
          <cell r="L8">
            <v>45</v>
          </cell>
          <cell r="M8">
            <v>350</v>
          </cell>
          <cell r="O8">
            <v>206</v>
          </cell>
          <cell r="P8">
            <v>91</v>
          </cell>
          <cell r="Q8">
            <v>168</v>
          </cell>
          <cell r="R8">
            <v>69</v>
          </cell>
          <cell r="S8">
            <v>2</v>
          </cell>
          <cell r="T8">
            <v>956</v>
          </cell>
        </row>
        <row r="9">
          <cell r="G9" t="str">
            <v>105319-CES. CARDENAL R.S.H.</v>
          </cell>
          <cell r="J9">
            <v>26</v>
          </cell>
          <cell r="M9">
            <v>24</v>
          </cell>
          <cell r="N9">
            <v>0</v>
          </cell>
          <cell r="O9">
            <v>350</v>
          </cell>
          <cell r="Q9">
            <v>9</v>
          </cell>
          <cell r="R9">
            <v>14</v>
          </cell>
          <cell r="S9">
            <v>12</v>
          </cell>
          <cell r="T9">
            <v>435</v>
          </cell>
        </row>
        <row r="10">
          <cell r="G10" t="str">
            <v>105325-CESFAM JUAN PABLO II</v>
          </cell>
          <cell r="J10">
            <v>14</v>
          </cell>
          <cell r="K10">
            <v>11</v>
          </cell>
          <cell r="L10">
            <v>35</v>
          </cell>
          <cell r="O10">
            <v>68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128</v>
          </cell>
        </row>
        <row r="11">
          <cell r="G11" t="str">
            <v xml:space="preserve">105400-P.S.R. ALGARROBITO            </v>
          </cell>
          <cell r="M11">
            <v>28</v>
          </cell>
          <cell r="T11">
            <v>28</v>
          </cell>
        </row>
        <row r="12">
          <cell r="G12" t="str">
            <v>105401-P.S.R. LAS ROJAS</v>
          </cell>
          <cell r="N12">
            <v>0</v>
          </cell>
          <cell r="T12">
            <v>0</v>
          </cell>
        </row>
        <row r="13">
          <cell r="G13" t="str">
            <v>105402-P.S.R. EL ROMERO</v>
          </cell>
          <cell r="L13">
            <v>25</v>
          </cell>
          <cell r="M13">
            <v>9</v>
          </cell>
          <cell r="N13">
            <v>10</v>
          </cell>
          <cell r="Q13">
            <v>4</v>
          </cell>
          <cell r="T13">
            <v>48</v>
          </cell>
        </row>
        <row r="14">
          <cell r="G14" t="str">
            <v>105499-P.S.R. LAMBERT</v>
          </cell>
          <cell r="Q14">
            <v>4</v>
          </cell>
          <cell r="T14">
            <v>4</v>
          </cell>
        </row>
        <row r="15">
          <cell r="G15" t="str">
            <v>105700-CECOF VILLA EL INDIO</v>
          </cell>
          <cell r="K15">
            <v>1</v>
          </cell>
          <cell r="L15">
            <v>1</v>
          </cell>
          <cell r="M15">
            <v>6</v>
          </cell>
          <cell r="N15">
            <v>1</v>
          </cell>
          <cell r="T15">
            <v>9</v>
          </cell>
        </row>
        <row r="16">
          <cell r="G16" t="str">
            <v>105701-CECOF VILLA ALEMANIA</v>
          </cell>
          <cell r="K16">
            <v>2</v>
          </cell>
          <cell r="L16">
            <v>4</v>
          </cell>
          <cell r="N16">
            <v>2</v>
          </cell>
          <cell r="P16">
            <v>1</v>
          </cell>
          <cell r="T16">
            <v>9</v>
          </cell>
        </row>
        <row r="17">
          <cell r="G17" t="str">
            <v>105702-CECOF VILLA LAMBERT</v>
          </cell>
          <cell r="M17">
            <v>2</v>
          </cell>
          <cell r="N17">
            <v>3</v>
          </cell>
          <cell r="P17">
            <v>3</v>
          </cell>
          <cell r="Q17">
            <v>1</v>
          </cell>
          <cell r="T17">
            <v>9</v>
          </cell>
        </row>
        <row r="18">
          <cell r="G18" t="str">
            <v>04102-COQUIMBO</v>
          </cell>
          <cell r="H18">
            <v>17</v>
          </cell>
          <cell r="I18">
            <v>29</v>
          </cell>
          <cell r="J18">
            <v>51</v>
          </cell>
          <cell r="K18">
            <v>183</v>
          </cell>
          <cell r="L18">
            <v>283</v>
          </cell>
          <cell r="M18">
            <v>159</v>
          </cell>
          <cell r="N18">
            <v>106</v>
          </cell>
          <cell r="O18">
            <v>385</v>
          </cell>
          <cell r="P18">
            <v>233</v>
          </cell>
          <cell r="Q18">
            <v>225</v>
          </cell>
          <cell r="R18">
            <v>56</v>
          </cell>
          <cell r="S18">
            <v>97</v>
          </cell>
          <cell r="T18">
            <v>1824</v>
          </cell>
        </row>
        <row r="19">
          <cell r="G19" t="str">
            <v>105303-CES. SAN JUAN</v>
          </cell>
          <cell r="J19">
            <v>17</v>
          </cell>
          <cell r="K19">
            <v>19</v>
          </cell>
          <cell r="L19">
            <v>54</v>
          </cell>
          <cell r="M19">
            <v>36</v>
          </cell>
          <cell r="N19">
            <v>25</v>
          </cell>
          <cell r="O19">
            <v>99</v>
          </cell>
          <cell r="P19">
            <v>55</v>
          </cell>
          <cell r="Q19">
            <v>41</v>
          </cell>
          <cell r="S19">
            <v>1</v>
          </cell>
          <cell r="T19">
            <v>347</v>
          </cell>
        </row>
        <row r="20">
          <cell r="G20" t="str">
            <v>105304-CES. SANTA CECILIA</v>
          </cell>
          <cell r="H20">
            <v>12</v>
          </cell>
          <cell r="I20">
            <v>8</v>
          </cell>
          <cell r="J20">
            <v>3</v>
          </cell>
          <cell r="K20">
            <v>57</v>
          </cell>
          <cell r="L20">
            <v>40</v>
          </cell>
          <cell r="M20">
            <v>14</v>
          </cell>
          <cell r="N20">
            <v>19</v>
          </cell>
          <cell r="O20">
            <v>64</v>
          </cell>
          <cell r="P20">
            <v>57</v>
          </cell>
          <cell r="Q20">
            <v>32</v>
          </cell>
          <cell r="R20">
            <v>0</v>
          </cell>
          <cell r="S20">
            <v>12</v>
          </cell>
          <cell r="T20">
            <v>318</v>
          </cell>
        </row>
        <row r="21">
          <cell r="G21" t="str">
            <v>105305-CES. TIERRAS BLANCAS</v>
          </cell>
          <cell r="I21">
            <v>18</v>
          </cell>
          <cell r="J21">
            <v>21</v>
          </cell>
          <cell r="K21">
            <v>44</v>
          </cell>
          <cell r="L21">
            <v>75</v>
          </cell>
          <cell r="M21">
            <v>55</v>
          </cell>
          <cell r="N21">
            <v>19</v>
          </cell>
          <cell r="O21">
            <v>68</v>
          </cell>
          <cell r="P21">
            <v>40</v>
          </cell>
          <cell r="Q21">
            <v>44</v>
          </cell>
          <cell r="R21">
            <v>14</v>
          </cell>
          <cell r="S21">
            <v>5</v>
          </cell>
          <cell r="T21">
            <v>403</v>
          </cell>
        </row>
        <row r="22">
          <cell r="G22" t="str">
            <v>105321-CES. RURAL  TONGOY</v>
          </cell>
          <cell r="K22">
            <v>7</v>
          </cell>
          <cell r="L22">
            <v>11</v>
          </cell>
          <cell r="M22">
            <v>0</v>
          </cell>
          <cell r="O22">
            <v>7</v>
          </cell>
          <cell r="Q22">
            <v>0</v>
          </cell>
          <cell r="R22">
            <v>21</v>
          </cell>
          <cell r="S22">
            <v>20</v>
          </cell>
          <cell r="T22">
            <v>66</v>
          </cell>
        </row>
        <row r="23">
          <cell r="G23" t="str">
            <v>105323-CES. DR. SERGIO AGUILAR</v>
          </cell>
          <cell r="H23">
            <v>5</v>
          </cell>
          <cell r="I23">
            <v>3</v>
          </cell>
          <cell r="J23">
            <v>5</v>
          </cell>
          <cell r="K23">
            <v>43</v>
          </cell>
          <cell r="L23">
            <v>32</v>
          </cell>
          <cell r="M23">
            <v>34</v>
          </cell>
          <cell r="N23">
            <v>29</v>
          </cell>
          <cell r="O23">
            <v>122</v>
          </cell>
          <cell r="P23">
            <v>71</v>
          </cell>
          <cell r="Q23">
            <v>95</v>
          </cell>
          <cell r="R23">
            <v>12</v>
          </cell>
          <cell r="S23">
            <v>45</v>
          </cell>
          <cell r="T23">
            <v>496</v>
          </cell>
        </row>
        <row r="24">
          <cell r="G24" t="str">
            <v>105405-P.S.R. GUANAQUEROS</v>
          </cell>
          <cell r="L24">
            <v>28</v>
          </cell>
          <cell r="S24">
            <v>9</v>
          </cell>
          <cell r="T24">
            <v>37</v>
          </cell>
        </row>
        <row r="25">
          <cell r="G25" t="str">
            <v>105406-P.S.R. PAN DE AZUCAR</v>
          </cell>
          <cell r="K25">
            <v>7</v>
          </cell>
          <cell r="L25">
            <v>19</v>
          </cell>
          <cell r="M25">
            <v>11</v>
          </cell>
          <cell r="N25">
            <v>5</v>
          </cell>
          <cell r="O25">
            <v>11</v>
          </cell>
          <cell r="P25">
            <v>8</v>
          </cell>
          <cell r="Q25">
            <v>12</v>
          </cell>
          <cell r="R25">
            <v>8</v>
          </cell>
          <cell r="S25">
            <v>5</v>
          </cell>
          <cell r="T25">
            <v>86</v>
          </cell>
        </row>
        <row r="26">
          <cell r="G26" t="str">
            <v>105705-CECOF EL ALBA</v>
          </cell>
          <cell r="J26">
            <v>5</v>
          </cell>
          <cell r="K26">
            <v>6</v>
          </cell>
          <cell r="L26">
            <v>24</v>
          </cell>
          <cell r="M26">
            <v>9</v>
          </cell>
          <cell r="N26">
            <v>9</v>
          </cell>
          <cell r="O26">
            <v>14</v>
          </cell>
          <cell r="P26">
            <v>2</v>
          </cell>
          <cell r="Q26">
            <v>1</v>
          </cell>
          <cell r="R26">
            <v>1</v>
          </cell>
          <cell r="T26">
            <v>71</v>
          </cell>
        </row>
        <row r="27">
          <cell r="G27" t="str">
            <v>04103-ANDACOLLO</v>
          </cell>
          <cell r="J27">
            <v>6</v>
          </cell>
          <cell r="K27">
            <v>36</v>
          </cell>
          <cell r="S27">
            <v>2</v>
          </cell>
          <cell r="T27">
            <v>44</v>
          </cell>
        </row>
        <row r="28">
          <cell r="G28" t="str">
            <v>105106-HOSPITAL ANDACOLLO</v>
          </cell>
          <cell r="J28">
            <v>6</v>
          </cell>
          <cell r="K28">
            <v>36</v>
          </cell>
          <cell r="S28">
            <v>2</v>
          </cell>
          <cell r="T28">
            <v>44</v>
          </cell>
        </row>
        <row r="29">
          <cell r="G29" t="str">
            <v>04104-LA HIGUERA</v>
          </cell>
          <cell r="N29">
            <v>13</v>
          </cell>
          <cell r="Q29">
            <v>0</v>
          </cell>
          <cell r="R29">
            <v>6</v>
          </cell>
          <cell r="S29">
            <v>0</v>
          </cell>
          <cell r="T29">
            <v>19</v>
          </cell>
        </row>
        <row r="30">
          <cell r="G30" t="str">
            <v>105314-CES. LA HIGUERA</v>
          </cell>
          <cell r="N30">
            <v>8</v>
          </cell>
          <cell r="Q30">
            <v>0</v>
          </cell>
          <cell r="R30">
            <v>0</v>
          </cell>
          <cell r="S30">
            <v>0</v>
          </cell>
          <cell r="T30">
            <v>8</v>
          </cell>
        </row>
        <row r="31">
          <cell r="G31" t="str">
            <v xml:space="preserve">105500-P.S.R. CALETA HORNOS        </v>
          </cell>
          <cell r="N31">
            <v>5</v>
          </cell>
          <cell r="T31">
            <v>5</v>
          </cell>
        </row>
        <row r="32">
          <cell r="G32" t="str">
            <v>105506-P.S.R. EL TRAPICHE</v>
          </cell>
          <cell r="R32">
            <v>6</v>
          </cell>
          <cell r="T32">
            <v>6</v>
          </cell>
        </row>
        <row r="33">
          <cell r="G33" t="str">
            <v>04105-PAIHUANO</v>
          </cell>
          <cell r="M33">
            <v>42</v>
          </cell>
          <cell r="N33">
            <v>4</v>
          </cell>
          <cell r="P33">
            <v>8</v>
          </cell>
          <cell r="Q33">
            <v>33</v>
          </cell>
          <cell r="R33">
            <v>36</v>
          </cell>
          <cell r="S33">
            <v>18</v>
          </cell>
          <cell r="T33">
            <v>141</v>
          </cell>
        </row>
        <row r="34">
          <cell r="G34" t="str">
            <v>105306-CES. PAIHUANO</v>
          </cell>
          <cell r="M34">
            <v>42</v>
          </cell>
          <cell r="N34">
            <v>4</v>
          </cell>
          <cell r="P34">
            <v>8</v>
          </cell>
          <cell r="R34">
            <v>1</v>
          </cell>
          <cell r="T34">
            <v>55</v>
          </cell>
        </row>
        <row r="35">
          <cell r="G35" t="str">
            <v>105475-P.S.R. HORCON</v>
          </cell>
          <cell r="S35">
            <v>1</v>
          </cell>
          <cell r="T35">
            <v>1</v>
          </cell>
        </row>
        <row r="36">
          <cell r="G36" t="str">
            <v>105476-P.S.R. MONTE GRANDE</v>
          </cell>
          <cell r="Q36">
            <v>33</v>
          </cell>
          <cell r="R36">
            <v>24</v>
          </cell>
          <cell r="T36">
            <v>57</v>
          </cell>
        </row>
        <row r="37">
          <cell r="G37" t="str">
            <v>105477-P.S.R. PISCO ELQUI</v>
          </cell>
          <cell r="R37">
            <v>11</v>
          </cell>
          <cell r="S37">
            <v>17</v>
          </cell>
          <cell r="T37">
            <v>28</v>
          </cell>
        </row>
        <row r="38">
          <cell r="G38" t="str">
            <v>04106-VICUÑA</v>
          </cell>
          <cell r="J38">
            <v>18</v>
          </cell>
          <cell r="K38">
            <v>19</v>
          </cell>
          <cell r="L38">
            <v>0</v>
          </cell>
          <cell r="M38">
            <v>38</v>
          </cell>
          <cell r="N38">
            <v>30</v>
          </cell>
          <cell r="O38">
            <v>20</v>
          </cell>
          <cell r="P38">
            <v>0</v>
          </cell>
          <cell r="Q38">
            <v>3</v>
          </cell>
          <cell r="R38">
            <v>57</v>
          </cell>
          <cell r="T38">
            <v>185</v>
          </cell>
        </row>
        <row r="39">
          <cell r="G39" t="str">
            <v>105107-HOSPITAL VICUÑA</v>
          </cell>
          <cell r="R39">
            <v>54</v>
          </cell>
          <cell r="T39">
            <v>54</v>
          </cell>
        </row>
        <row r="40">
          <cell r="G40" t="str">
            <v>105467-P.S.R. DIAGUITAS</v>
          </cell>
          <cell r="L40">
            <v>0</v>
          </cell>
          <cell r="N40">
            <v>0</v>
          </cell>
          <cell r="O40">
            <v>0</v>
          </cell>
          <cell r="P40">
            <v>0</v>
          </cell>
          <cell r="Q40">
            <v>3</v>
          </cell>
          <cell r="R40">
            <v>3</v>
          </cell>
          <cell r="T40">
            <v>6</v>
          </cell>
        </row>
        <row r="41">
          <cell r="G41" t="str">
            <v>105468-P.S.R. EL MOLLE</v>
          </cell>
          <cell r="O41">
            <v>0</v>
          </cell>
          <cell r="P41">
            <v>0</v>
          </cell>
          <cell r="R41">
            <v>0</v>
          </cell>
          <cell r="T41">
            <v>0</v>
          </cell>
        </row>
        <row r="42">
          <cell r="G42" t="str">
            <v>105469-P.S.R. EL TAMBO</v>
          </cell>
          <cell r="L42">
            <v>0</v>
          </cell>
          <cell r="N42">
            <v>1</v>
          </cell>
          <cell r="O42">
            <v>0</v>
          </cell>
          <cell r="P42">
            <v>0</v>
          </cell>
          <cell r="Q42">
            <v>0</v>
          </cell>
          <cell r="T42">
            <v>1</v>
          </cell>
        </row>
        <row r="43">
          <cell r="G43" t="str">
            <v>105471-P.S.R. PERALILLO</v>
          </cell>
          <cell r="M43">
            <v>12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T43">
            <v>12</v>
          </cell>
        </row>
        <row r="44">
          <cell r="G44" t="str">
            <v>105472-P.S.R. RIVADAVIA</v>
          </cell>
          <cell r="J44">
            <v>18</v>
          </cell>
          <cell r="K44">
            <v>19</v>
          </cell>
          <cell r="N44">
            <v>1</v>
          </cell>
          <cell r="O44">
            <v>0</v>
          </cell>
          <cell r="P44">
            <v>0</v>
          </cell>
          <cell r="R44">
            <v>0</v>
          </cell>
          <cell r="T44">
            <v>38</v>
          </cell>
        </row>
        <row r="45">
          <cell r="G45" t="str">
            <v>105473-P.S.R. TALCUNA</v>
          </cell>
          <cell r="M45">
            <v>26</v>
          </cell>
          <cell r="N45">
            <v>26</v>
          </cell>
          <cell r="O45">
            <v>19</v>
          </cell>
          <cell r="T45">
            <v>71</v>
          </cell>
        </row>
        <row r="46">
          <cell r="G46" t="str">
            <v>105474-P.S.R. CHAPILCA</v>
          </cell>
          <cell r="O46">
            <v>0</v>
          </cell>
          <cell r="T46">
            <v>0</v>
          </cell>
        </row>
        <row r="47">
          <cell r="G47" t="str">
            <v>105502-P.S.R. CALINGASTA</v>
          </cell>
          <cell r="L47">
            <v>0</v>
          </cell>
          <cell r="N47">
            <v>2</v>
          </cell>
          <cell r="O47">
            <v>1</v>
          </cell>
          <cell r="P47">
            <v>0</v>
          </cell>
          <cell r="T47">
            <v>3</v>
          </cell>
        </row>
        <row r="48">
          <cell r="G48" t="str">
            <v>105509-P.S.R. GUALLIGUAICA</v>
          </cell>
          <cell r="O48">
            <v>0</v>
          </cell>
          <cell r="T48">
            <v>0</v>
          </cell>
        </row>
        <row r="49">
          <cell r="G49" t="str">
            <v>04201-ILLAPEL</v>
          </cell>
          <cell r="L49">
            <v>9</v>
          </cell>
          <cell r="M49">
            <v>78</v>
          </cell>
          <cell r="N49">
            <v>2</v>
          </cell>
          <cell r="P49">
            <v>24</v>
          </cell>
          <cell r="Q49">
            <v>10</v>
          </cell>
          <cell r="R49">
            <v>14</v>
          </cell>
          <cell r="S49">
            <v>35</v>
          </cell>
          <cell r="T49">
            <v>172</v>
          </cell>
        </row>
        <row r="50">
          <cell r="G50" t="str">
            <v>105103-HOSPITAL ILLAPEL</v>
          </cell>
          <cell r="R50">
            <v>4</v>
          </cell>
          <cell r="T50">
            <v>4</v>
          </cell>
        </row>
        <row r="51">
          <cell r="G51" t="str">
            <v>105326-CESFAM SAN RAFAEL</v>
          </cell>
          <cell r="L51">
            <v>9</v>
          </cell>
          <cell r="M51">
            <v>78</v>
          </cell>
          <cell r="N51">
            <v>2</v>
          </cell>
          <cell r="P51">
            <v>24</v>
          </cell>
          <cell r="Q51">
            <v>10</v>
          </cell>
          <cell r="R51">
            <v>10</v>
          </cell>
          <cell r="S51">
            <v>35</v>
          </cell>
          <cell r="T51">
            <v>168</v>
          </cell>
        </row>
        <row r="52">
          <cell r="G52" t="str">
            <v>04202-CANELA</v>
          </cell>
          <cell r="M52">
            <v>52</v>
          </cell>
          <cell r="Q52">
            <v>47</v>
          </cell>
          <cell r="T52">
            <v>99</v>
          </cell>
        </row>
        <row r="53">
          <cell r="G53" t="str">
            <v>105309-CES. RURAL CANELA</v>
          </cell>
          <cell r="M53">
            <v>52</v>
          </cell>
          <cell r="Q53">
            <v>47</v>
          </cell>
          <cell r="T53">
            <v>99</v>
          </cell>
        </row>
        <row r="54">
          <cell r="G54" t="str">
            <v>04203-LOS VILOS</v>
          </cell>
          <cell r="I54">
            <v>7</v>
          </cell>
          <cell r="J54">
            <v>8</v>
          </cell>
          <cell r="K54">
            <v>14</v>
          </cell>
          <cell r="L54">
            <v>6</v>
          </cell>
          <cell r="M54">
            <v>8</v>
          </cell>
          <cell r="O54">
            <v>11</v>
          </cell>
          <cell r="P54">
            <v>6</v>
          </cell>
          <cell r="R54">
            <v>8</v>
          </cell>
          <cell r="T54">
            <v>68</v>
          </cell>
        </row>
        <row r="55">
          <cell r="G55" t="str">
            <v xml:space="preserve">105478-P.S.R. CAIMANES                   </v>
          </cell>
          <cell r="I55">
            <v>7</v>
          </cell>
          <cell r="J55">
            <v>8</v>
          </cell>
          <cell r="K55">
            <v>6</v>
          </cell>
          <cell r="L55">
            <v>6</v>
          </cell>
          <cell r="M55">
            <v>4</v>
          </cell>
          <cell r="O55">
            <v>3</v>
          </cell>
          <cell r="T55">
            <v>34</v>
          </cell>
        </row>
        <row r="56">
          <cell r="G56" t="str">
            <v>105479-P.S.R. GUANGUALI</v>
          </cell>
          <cell r="K56">
            <v>1</v>
          </cell>
          <cell r="T56">
            <v>1</v>
          </cell>
        </row>
        <row r="57">
          <cell r="G57" t="str">
            <v>105480-P.S.R. QUILIMARI</v>
          </cell>
          <cell r="K57">
            <v>7</v>
          </cell>
          <cell r="O57">
            <v>8</v>
          </cell>
          <cell r="P57">
            <v>6</v>
          </cell>
          <cell r="R57">
            <v>8</v>
          </cell>
          <cell r="T57">
            <v>29</v>
          </cell>
        </row>
        <row r="58">
          <cell r="G58" t="str">
            <v>105511-P.S.R. LOS CONDORES</v>
          </cell>
          <cell r="M58">
            <v>4</v>
          </cell>
          <cell r="T58">
            <v>4</v>
          </cell>
        </row>
        <row r="59">
          <cell r="G59" t="str">
            <v>04204-SALAMANCA</v>
          </cell>
          <cell r="K59">
            <v>2</v>
          </cell>
          <cell r="L59">
            <v>104</v>
          </cell>
          <cell r="M59">
            <v>133</v>
          </cell>
          <cell r="O59">
            <v>45</v>
          </cell>
          <cell r="T59">
            <v>284</v>
          </cell>
        </row>
        <row r="60">
          <cell r="G60" t="str">
            <v>105104-HOSPITAL SALAMANCA</v>
          </cell>
          <cell r="K60">
            <v>0</v>
          </cell>
          <cell r="M60">
            <v>0</v>
          </cell>
          <cell r="O60">
            <v>45</v>
          </cell>
          <cell r="T60">
            <v>45</v>
          </cell>
        </row>
        <row r="61">
          <cell r="G61" t="str">
            <v xml:space="preserve">105452-P.S.R. CUNCUMEN                 </v>
          </cell>
          <cell r="L61">
            <v>68</v>
          </cell>
          <cell r="M61">
            <v>38</v>
          </cell>
          <cell r="T61">
            <v>106</v>
          </cell>
        </row>
        <row r="62">
          <cell r="G62" t="str">
            <v>105453-P.S.R. TRANQUILLA</v>
          </cell>
          <cell r="K62">
            <v>1</v>
          </cell>
          <cell r="L62">
            <v>36</v>
          </cell>
          <cell r="M62">
            <v>17</v>
          </cell>
          <cell r="T62">
            <v>54</v>
          </cell>
        </row>
        <row r="63">
          <cell r="G63" t="str">
            <v>105454-P.S.R. CUNLAGUA</v>
          </cell>
          <cell r="L63">
            <v>0</v>
          </cell>
          <cell r="M63">
            <v>1</v>
          </cell>
          <cell r="T63">
            <v>1</v>
          </cell>
        </row>
        <row r="64">
          <cell r="G64" t="str">
            <v>105455-P.S.R. CHILLEPIN</v>
          </cell>
          <cell r="M64">
            <v>55</v>
          </cell>
          <cell r="T64">
            <v>55</v>
          </cell>
        </row>
        <row r="65">
          <cell r="G65" t="str">
            <v>105456-P.S.R. LLIMPO</v>
          </cell>
          <cell r="K65">
            <v>1</v>
          </cell>
          <cell r="L65">
            <v>0</v>
          </cell>
          <cell r="M65">
            <v>1</v>
          </cell>
          <cell r="T65">
            <v>2</v>
          </cell>
        </row>
        <row r="66">
          <cell r="G66" t="str">
            <v>105457-P.S.R. SAN AGUSTIN</v>
          </cell>
          <cell r="L66">
            <v>0</v>
          </cell>
          <cell r="M66">
            <v>1</v>
          </cell>
          <cell r="T66">
            <v>1</v>
          </cell>
        </row>
        <row r="67">
          <cell r="G67" t="str">
            <v>105458-P.S.R. TAHUINCO</v>
          </cell>
          <cell r="M67">
            <v>1</v>
          </cell>
          <cell r="T67">
            <v>1</v>
          </cell>
        </row>
        <row r="68">
          <cell r="G68" t="str">
            <v>105491-P.S.R. QUELEN BAJO</v>
          </cell>
          <cell r="L68">
            <v>0</v>
          </cell>
          <cell r="M68">
            <v>7</v>
          </cell>
          <cell r="T68">
            <v>7</v>
          </cell>
        </row>
        <row r="69">
          <cell r="G69" t="str">
            <v>105492-P.S.R. CAMISA</v>
          </cell>
          <cell r="L69">
            <v>0</v>
          </cell>
          <cell r="M69">
            <v>8</v>
          </cell>
          <cell r="T69">
            <v>8</v>
          </cell>
        </row>
        <row r="70">
          <cell r="G70" t="str">
            <v>105501-P.S.R. ARBOLEDA GRANDE</v>
          </cell>
          <cell r="L70">
            <v>0</v>
          </cell>
          <cell r="M70">
            <v>4</v>
          </cell>
          <cell r="T70">
            <v>4</v>
          </cell>
        </row>
        <row r="71">
          <cell r="G71" t="str">
            <v>04301-OVALLE</v>
          </cell>
          <cell r="J71">
            <v>138</v>
          </cell>
          <cell r="K71">
            <v>105</v>
          </cell>
          <cell r="L71">
            <v>253</v>
          </cell>
          <cell r="M71">
            <v>213</v>
          </cell>
          <cell r="N71">
            <v>33</v>
          </cell>
          <cell r="O71">
            <v>96</v>
          </cell>
          <cell r="P71">
            <v>94</v>
          </cell>
          <cell r="Q71">
            <v>93</v>
          </cell>
          <cell r="R71">
            <v>27</v>
          </cell>
          <cell r="S71">
            <v>1</v>
          </cell>
          <cell r="T71">
            <v>1053</v>
          </cell>
        </row>
        <row r="72">
          <cell r="G72" t="str">
            <v>105315-CES. RURAL C. DE TAMAYA</v>
          </cell>
          <cell r="M72">
            <v>26</v>
          </cell>
          <cell r="O72">
            <v>15</v>
          </cell>
          <cell r="P72">
            <v>15</v>
          </cell>
          <cell r="Q72">
            <v>20</v>
          </cell>
          <cell r="T72">
            <v>76</v>
          </cell>
        </row>
        <row r="73">
          <cell r="G73" t="str">
            <v>105317-CES. JORGE JORDAN D.</v>
          </cell>
          <cell r="K73">
            <v>18</v>
          </cell>
          <cell r="L73">
            <v>31</v>
          </cell>
          <cell r="M73">
            <v>22</v>
          </cell>
          <cell r="N73">
            <v>12</v>
          </cell>
          <cell r="O73">
            <v>51</v>
          </cell>
          <cell r="P73">
            <v>58</v>
          </cell>
          <cell r="Q73">
            <v>73</v>
          </cell>
          <cell r="R73">
            <v>11</v>
          </cell>
          <cell r="S73">
            <v>1</v>
          </cell>
          <cell r="T73">
            <v>277</v>
          </cell>
        </row>
        <row r="74">
          <cell r="G74" t="str">
            <v>105322-CES. MARCOS MACUADA</v>
          </cell>
          <cell r="J74">
            <v>138</v>
          </cell>
          <cell r="K74">
            <v>87</v>
          </cell>
          <cell r="L74">
            <v>190</v>
          </cell>
          <cell r="M74">
            <v>65</v>
          </cell>
          <cell r="N74">
            <v>6</v>
          </cell>
          <cell r="O74">
            <v>0</v>
          </cell>
          <cell r="S74">
            <v>0</v>
          </cell>
          <cell r="T74">
            <v>486</v>
          </cell>
        </row>
        <row r="75">
          <cell r="G75" t="str">
            <v>105324-CES. SOTAQUI</v>
          </cell>
          <cell r="L75">
            <v>32</v>
          </cell>
          <cell r="R75">
            <v>16</v>
          </cell>
          <cell r="T75">
            <v>48</v>
          </cell>
        </row>
        <row r="76">
          <cell r="G76" t="str">
            <v xml:space="preserve">105416-P.S.R. CAMARICO                  </v>
          </cell>
          <cell r="M76">
            <v>27</v>
          </cell>
          <cell r="T76">
            <v>27</v>
          </cell>
        </row>
        <row r="77">
          <cell r="G77" t="str">
            <v>105419-P.S.R. LAS SOSSAS</v>
          </cell>
          <cell r="M77">
            <v>9</v>
          </cell>
          <cell r="T77">
            <v>9</v>
          </cell>
        </row>
        <row r="78">
          <cell r="G78" t="str">
            <v>105507-P.S.R. HUAMALATA</v>
          </cell>
          <cell r="N78">
            <v>15</v>
          </cell>
          <cell r="T78">
            <v>15</v>
          </cell>
        </row>
        <row r="79">
          <cell r="G79" t="str">
            <v>105722-CECOF SAN JOSE DE LA DEHESA</v>
          </cell>
          <cell r="M79">
            <v>62</v>
          </cell>
          <cell r="P79">
            <v>8</v>
          </cell>
          <cell r="T79">
            <v>70</v>
          </cell>
        </row>
        <row r="80">
          <cell r="G80" t="str">
            <v>105723-CECOF LIMARI</v>
          </cell>
          <cell r="M80">
            <v>2</v>
          </cell>
          <cell r="O80">
            <v>30</v>
          </cell>
          <cell r="P80">
            <v>13</v>
          </cell>
          <cell r="T80">
            <v>45</v>
          </cell>
        </row>
        <row r="81">
          <cell r="G81" t="str">
            <v>04302-COMBARBALÁ</v>
          </cell>
          <cell r="M81">
            <v>36</v>
          </cell>
          <cell r="N81">
            <v>13</v>
          </cell>
          <cell r="P81">
            <v>21</v>
          </cell>
          <cell r="S81">
            <v>11</v>
          </cell>
          <cell r="T81">
            <v>81</v>
          </cell>
        </row>
        <row r="82">
          <cell r="G82" t="str">
            <v>105105-HOSPITAL COMBARBALA</v>
          </cell>
          <cell r="P82">
            <v>21</v>
          </cell>
          <cell r="T82">
            <v>21</v>
          </cell>
        </row>
        <row r="83">
          <cell r="G83" t="str">
            <v>105434-P.S.R. SAN MARCOS</v>
          </cell>
          <cell r="M83">
            <v>14</v>
          </cell>
          <cell r="N83">
            <v>12</v>
          </cell>
          <cell r="T83">
            <v>26</v>
          </cell>
        </row>
        <row r="84">
          <cell r="G84" t="str">
            <v>105441-P.S.R. MANQUEHUA</v>
          </cell>
          <cell r="M84">
            <v>5</v>
          </cell>
          <cell r="S84">
            <v>11</v>
          </cell>
          <cell r="T84">
            <v>16</v>
          </cell>
        </row>
        <row r="85">
          <cell r="G85" t="str">
            <v xml:space="preserve">105459-P.S.R. BARRANCAS                </v>
          </cell>
          <cell r="M85">
            <v>4</v>
          </cell>
          <cell r="T85">
            <v>4</v>
          </cell>
        </row>
        <row r="86">
          <cell r="G86" t="str">
            <v>105463-P.S.R. QUILITAPIA</v>
          </cell>
          <cell r="M86">
            <v>5</v>
          </cell>
          <cell r="T86">
            <v>5</v>
          </cell>
        </row>
        <row r="87">
          <cell r="G87" t="str">
            <v>105464-P.S.R. LA LIGUA</v>
          </cell>
          <cell r="M87">
            <v>8</v>
          </cell>
          <cell r="T87">
            <v>8</v>
          </cell>
        </row>
        <row r="88">
          <cell r="G88" t="str">
            <v>105490-P.S.R. EL DURAZNO</v>
          </cell>
          <cell r="N88">
            <v>1</v>
          </cell>
          <cell r="T88">
            <v>1</v>
          </cell>
        </row>
        <row r="89">
          <cell r="G89" t="str">
            <v>04304-MONTE PATRIA</v>
          </cell>
          <cell r="J89">
            <v>29</v>
          </cell>
          <cell r="K89">
            <v>0</v>
          </cell>
          <cell r="L89">
            <v>60</v>
          </cell>
          <cell r="M89">
            <v>125</v>
          </cell>
          <cell r="N89">
            <v>29</v>
          </cell>
          <cell r="O89">
            <v>93</v>
          </cell>
          <cell r="P89">
            <v>17</v>
          </cell>
          <cell r="Q89">
            <v>14</v>
          </cell>
          <cell r="S89">
            <v>1</v>
          </cell>
          <cell r="T89">
            <v>368</v>
          </cell>
        </row>
        <row r="90">
          <cell r="G90" t="str">
            <v>105307-CES. RURAL MONTE PATRIA</v>
          </cell>
          <cell r="J90">
            <v>8</v>
          </cell>
          <cell r="L90">
            <v>3</v>
          </cell>
          <cell r="M90">
            <v>33</v>
          </cell>
          <cell r="N90">
            <v>2</v>
          </cell>
          <cell r="O90">
            <v>54</v>
          </cell>
          <cell r="P90">
            <v>2</v>
          </cell>
          <cell r="S90">
            <v>1</v>
          </cell>
          <cell r="T90">
            <v>103</v>
          </cell>
        </row>
        <row r="91">
          <cell r="G91" t="str">
            <v>105311-CES. RURAL CHAÑARAL ALTO</v>
          </cell>
          <cell r="J91">
            <v>4</v>
          </cell>
          <cell r="M91">
            <v>55</v>
          </cell>
          <cell r="N91">
            <v>0</v>
          </cell>
          <cell r="P91">
            <v>1</v>
          </cell>
          <cell r="S91">
            <v>0</v>
          </cell>
          <cell r="T91">
            <v>60</v>
          </cell>
        </row>
        <row r="92">
          <cell r="G92" t="str">
            <v>105312-CES. RURAL CAREN</v>
          </cell>
          <cell r="J92">
            <v>5</v>
          </cell>
          <cell r="K92">
            <v>0</v>
          </cell>
          <cell r="M92">
            <v>0</v>
          </cell>
          <cell r="O92">
            <v>0</v>
          </cell>
          <cell r="Q92">
            <v>14</v>
          </cell>
          <cell r="T92">
            <v>19</v>
          </cell>
        </row>
        <row r="93">
          <cell r="G93" t="str">
            <v>105318-CES. RURAL EL PALQUI</v>
          </cell>
          <cell r="K93">
            <v>0</v>
          </cell>
          <cell r="L93">
            <v>20</v>
          </cell>
          <cell r="M93">
            <v>29</v>
          </cell>
          <cell r="N93">
            <v>21</v>
          </cell>
          <cell r="O93">
            <v>33</v>
          </cell>
          <cell r="P93">
            <v>14</v>
          </cell>
          <cell r="T93">
            <v>117</v>
          </cell>
        </row>
        <row r="94">
          <cell r="G94" t="str">
            <v>105425-P.S.R. CHILECITO</v>
          </cell>
          <cell r="J94">
            <v>2</v>
          </cell>
          <cell r="L94">
            <v>11</v>
          </cell>
          <cell r="T94">
            <v>13</v>
          </cell>
        </row>
        <row r="95">
          <cell r="G95" t="str">
            <v>105427-P.S.R. HACIENDA VALDIVIA</v>
          </cell>
          <cell r="J95">
            <v>2</v>
          </cell>
          <cell r="M95">
            <v>2</v>
          </cell>
          <cell r="T95">
            <v>4</v>
          </cell>
        </row>
        <row r="96">
          <cell r="G96" t="str">
            <v>105428-P.S.R. HUATULAME</v>
          </cell>
          <cell r="J96">
            <v>1</v>
          </cell>
          <cell r="T96">
            <v>1</v>
          </cell>
        </row>
        <row r="97">
          <cell r="G97" t="str">
            <v>105430-P.S.R. MIALQUI</v>
          </cell>
          <cell r="L97">
            <v>2</v>
          </cell>
          <cell r="M97">
            <v>2</v>
          </cell>
          <cell r="T97">
            <v>4</v>
          </cell>
        </row>
        <row r="98">
          <cell r="G98" t="str">
            <v>105431-P.S.R. PEDREGAL</v>
          </cell>
          <cell r="L98">
            <v>23</v>
          </cell>
          <cell r="N98">
            <v>4</v>
          </cell>
          <cell r="T98">
            <v>27</v>
          </cell>
        </row>
        <row r="99">
          <cell r="G99" t="str">
            <v>105432-P.S.R. RAPEL</v>
          </cell>
          <cell r="J99">
            <v>7</v>
          </cell>
          <cell r="M99">
            <v>4</v>
          </cell>
          <cell r="T99">
            <v>11</v>
          </cell>
        </row>
        <row r="100">
          <cell r="G100" t="str">
            <v>105435-P.S.R. TULAHUEN</v>
          </cell>
          <cell r="L100">
            <v>1</v>
          </cell>
          <cell r="N100">
            <v>2</v>
          </cell>
          <cell r="O100">
            <v>6</v>
          </cell>
          <cell r="T100">
            <v>9</v>
          </cell>
        </row>
        <row r="101">
          <cell r="G101" t="str">
            <v>04304-PUNITAQUI</v>
          </cell>
          <cell r="L101">
            <v>24</v>
          </cell>
          <cell r="M101">
            <v>45</v>
          </cell>
          <cell r="N101">
            <v>26</v>
          </cell>
          <cell r="O101">
            <v>0</v>
          </cell>
          <cell r="P101">
            <v>12</v>
          </cell>
          <cell r="Q101">
            <v>10</v>
          </cell>
          <cell r="R101">
            <v>20</v>
          </cell>
          <cell r="T101">
            <v>137</v>
          </cell>
        </row>
        <row r="102">
          <cell r="G102" t="str">
            <v>105308-CES. RURAL PUNITAQUI</v>
          </cell>
          <cell r="L102">
            <v>24</v>
          </cell>
          <cell r="M102">
            <v>45</v>
          </cell>
          <cell r="N102">
            <v>26</v>
          </cell>
          <cell r="O102">
            <v>0</v>
          </cell>
          <cell r="P102">
            <v>12</v>
          </cell>
          <cell r="Q102">
            <v>10</v>
          </cell>
          <cell r="R102">
            <v>20</v>
          </cell>
          <cell r="T102">
            <v>137</v>
          </cell>
        </row>
        <row r="103">
          <cell r="G103" t="str">
            <v>04305-RIO HURTADO</v>
          </cell>
          <cell r="J103">
            <v>18</v>
          </cell>
          <cell r="L103">
            <v>20</v>
          </cell>
          <cell r="M103">
            <v>20</v>
          </cell>
          <cell r="T103">
            <v>58</v>
          </cell>
        </row>
        <row r="104">
          <cell r="G104" t="str">
            <v>105310-CES. RURAL PICHASCA</v>
          </cell>
          <cell r="J104">
            <v>18</v>
          </cell>
          <cell r="L104">
            <v>20</v>
          </cell>
          <cell r="M104">
            <v>20</v>
          </cell>
          <cell r="T104">
            <v>58</v>
          </cell>
        </row>
        <row r="105">
          <cell r="G105" t="str">
            <v>Total general</v>
          </cell>
          <cell r="H105">
            <v>17</v>
          </cell>
          <cell r="I105">
            <v>42</v>
          </cell>
          <cell r="J105">
            <v>324</v>
          </cell>
          <cell r="K105">
            <v>441</v>
          </cell>
          <cell r="L105">
            <v>904</v>
          </cell>
          <cell r="M105">
            <v>1394</v>
          </cell>
          <cell r="N105">
            <v>287</v>
          </cell>
          <cell r="O105">
            <v>1284</v>
          </cell>
          <cell r="P105">
            <v>530</v>
          </cell>
          <cell r="Q105">
            <v>621</v>
          </cell>
          <cell r="R105">
            <v>310</v>
          </cell>
          <cell r="S105">
            <v>179</v>
          </cell>
          <cell r="T105">
            <v>6333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1"/>
      <sheetName val="DEN1"/>
      <sheetName val="ACT DEN1"/>
      <sheetName val="NUM2"/>
      <sheetName val="DEN2"/>
      <sheetName val="ACT DEN2"/>
      <sheetName val="NUM3"/>
      <sheetName val="NUM4"/>
      <sheetName val="DEN4"/>
      <sheetName val="NUM5"/>
      <sheetName val="NUM6"/>
      <sheetName val="DEN6"/>
      <sheetName val="NUM7"/>
      <sheetName val="ACT NUM7"/>
      <sheetName val="NUM8"/>
      <sheetName val="ACT NUM8"/>
      <sheetName val="NUM9"/>
      <sheetName val="DEN9"/>
      <sheetName val="NUM10"/>
      <sheetName val="NUM11"/>
      <sheetName val="ACT NUM11"/>
      <sheetName val="NUM12"/>
      <sheetName val="ACT NUM12"/>
      <sheetName val="NUM13"/>
    </sheetNames>
    <sheetDataSet>
      <sheetData sheetId="0"/>
      <sheetData sheetId="1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6</v>
          </cell>
          <cell r="I3" t="str">
            <v>Total general</v>
          </cell>
        </row>
        <row r="4">
          <cell r="G4" t="str">
            <v>04101-LA SERENA</v>
          </cell>
          <cell r="H4">
            <v>376</v>
          </cell>
          <cell r="I4">
            <v>376</v>
          </cell>
        </row>
        <row r="5">
          <cell r="G5" t="str">
            <v>105300-CES. CARDENAL CARO</v>
          </cell>
          <cell r="H5">
            <v>38</v>
          </cell>
          <cell r="I5">
            <v>38</v>
          </cell>
        </row>
        <row r="6">
          <cell r="G6" t="str">
            <v>105301-CES. LAS COMPAÑIAS</v>
          </cell>
          <cell r="H6">
            <v>40</v>
          </cell>
          <cell r="I6">
            <v>40</v>
          </cell>
        </row>
        <row r="7">
          <cell r="G7" t="str">
            <v>105302-CES. PEDRO AGUIRRE C.</v>
          </cell>
          <cell r="H7">
            <v>73</v>
          </cell>
          <cell r="I7">
            <v>73</v>
          </cell>
        </row>
        <row r="8">
          <cell r="G8" t="str">
            <v>105313-CES. SCHAFFHAUSER</v>
          </cell>
          <cell r="H8">
            <v>40</v>
          </cell>
          <cell r="I8">
            <v>40</v>
          </cell>
        </row>
        <row r="9">
          <cell r="G9" t="str">
            <v>105319-CES. CARDENAL R.S.H.</v>
          </cell>
          <cell r="H9">
            <v>76</v>
          </cell>
          <cell r="I9">
            <v>76</v>
          </cell>
        </row>
        <row r="10">
          <cell r="G10" t="str">
            <v>105325-CESFAM JUAN PABLO II</v>
          </cell>
          <cell r="H10">
            <v>54</v>
          </cell>
          <cell r="I10">
            <v>54</v>
          </cell>
        </row>
        <row r="11">
          <cell r="G11" t="str">
            <v xml:space="preserve">105400-P.S.R. ALGARROBITO            </v>
          </cell>
          <cell r="H11">
            <v>19</v>
          </cell>
          <cell r="I11">
            <v>19</v>
          </cell>
        </row>
        <row r="12">
          <cell r="G12" t="str">
            <v>105401-P.S.R. LAS ROJAS</v>
          </cell>
          <cell r="H12">
            <v>5</v>
          </cell>
          <cell r="I12">
            <v>5</v>
          </cell>
        </row>
        <row r="13">
          <cell r="G13" t="str">
            <v>105402-P.S.R. EL ROMERO</v>
          </cell>
          <cell r="H13">
            <v>7</v>
          </cell>
          <cell r="I13">
            <v>7</v>
          </cell>
        </row>
        <row r="14">
          <cell r="G14" t="str">
            <v>105499-P.S.R. LAMBERT</v>
          </cell>
          <cell r="H14">
            <v>4</v>
          </cell>
          <cell r="I14">
            <v>4</v>
          </cell>
        </row>
        <row r="15">
          <cell r="G15" t="str">
            <v>105700-CECOF VILLA EL INDIO</v>
          </cell>
          <cell r="H15">
            <v>12</v>
          </cell>
          <cell r="I15">
            <v>12</v>
          </cell>
        </row>
        <row r="16">
          <cell r="G16" t="str">
            <v>105701-CECOF VILLA ALEMANIA</v>
          </cell>
          <cell r="H16">
            <v>2</v>
          </cell>
          <cell r="I16">
            <v>2</v>
          </cell>
        </row>
        <row r="17">
          <cell r="G17" t="str">
            <v>105702-CECOF VILLA LAMBERT</v>
          </cell>
          <cell r="H17">
            <v>6</v>
          </cell>
          <cell r="I17">
            <v>6</v>
          </cell>
        </row>
        <row r="18">
          <cell r="G18" t="str">
            <v>04102-COQUIMBO</v>
          </cell>
          <cell r="H18">
            <v>912</v>
          </cell>
          <cell r="I18">
            <v>912</v>
          </cell>
        </row>
        <row r="19">
          <cell r="G19" t="str">
            <v>105101-HOSPITAL COQUIMBO</v>
          </cell>
          <cell r="H19">
            <v>43</v>
          </cell>
          <cell r="I19">
            <v>43</v>
          </cell>
        </row>
        <row r="20">
          <cell r="G20" t="str">
            <v>105303-CES. SAN JUAN</v>
          </cell>
          <cell r="H20">
            <v>99</v>
          </cell>
          <cell r="I20">
            <v>99</v>
          </cell>
        </row>
        <row r="21">
          <cell r="G21" t="str">
            <v>105304-CES. SANTA CECILIA</v>
          </cell>
          <cell r="H21">
            <v>56</v>
          </cell>
          <cell r="I21">
            <v>56</v>
          </cell>
        </row>
        <row r="22">
          <cell r="G22" t="str">
            <v>105305-CES. TIERRAS BLANCAS</v>
          </cell>
          <cell r="H22">
            <v>593</v>
          </cell>
          <cell r="I22">
            <v>593</v>
          </cell>
        </row>
        <row r="23">
          <cell r="G23" t="str">
            <v>105321-CES. RURAL  TONGOY</v>
          </cell>
          <cell r="H23">
            <v>18</v>
          </cell>
          <cell r="I23">
            <v>18</v>
          </cell>
        </row>
        <row r="24">
          <cell r="G24" t="str">
            <v>105323-CES. DR. SERGIO AGUILAR</v>
          </cell>
          <cell r="H24">
            <v>52</v>
          </cell>
          <cell r="I24">
            <v>52</v>
          </cell>
        </row>
        <row r="25">
          <cell r="G25" t="str">
            <v xml:space="preserve">105404-P.S.R. EL TANGUE                         </v>
          </cell>
          <cell r="H25">
            <v>7</v>
          </cell>
          <cell r="I25">
            <v>7</v>
          </cell>
        </row>
        <row r="26">
          <cell r="G26" t="str">
            <v>105405-P.S.R. GUANAQUEROS</v>
          </cell>
          <cell r="H26">
            <v>10</v>
          </cell>
          <cell r="I26">
            <v>10</v>
          </cell>
        </row>
        <row r="27">
          <cell r="G27" t="str">
            <v>105406-P.S.R. PAN DE AZUCAR</v>
          </cell>
          <cell r="H27">
            <v>11</v>
          </cell>
          <cell r="I27">
            <v>11</v>
          </cell>
        </row>
        <row r="28">
          <cell r="G28" t="str">
            <v>105407-P.S.R. TAMBILLOS</v>
          </cell>
          <cell r="H28">
            <v>1</v>
          </cell>
          <cell r="I28">
            <v>1</v>
          </cell>
        </row>
        <row r="29">
          <cell r="G29" t="str">
            <v>105705-CECOF EL ALBA</v>
          </cell>
          <cell r="H29">
            <v>22</v>
          </cell>
          <cell r="I29">
            <v>22</v>
          </cell>
        </row>
        <row r="30">
          <cell r="G30" t="str">
            <v>04103-ANDACOLLO</v>
          </cell>
          <cell r="H30">
            <v>47</v>
          </cell>
          <cell r="I30">
            <v>47</v>
          </cell>
        </row>
        <row r="31">
          <cell r="G31" t="str">
            <v>105106-HOSPITAL ANDACOLLO</v>
          </cell>
          <cell r="H31">
            <v>47</v>
          </cell>
          <cell r="I31">
            <v>47</v>
          </cell>
        </row>
        <row r="32">
          <cell r="G32" t="str">
            <v>04104-LA HIGUERA</v>
          </cell>
          <cell r="H32">
            <v>21</v>
          </cell>
          <cell r="I32">
            <v>21</v>
          </cell>
        </row>
        <row r="33">
          <cell r="G33" t="str">
            <v>105314-CES. LA HIGUERA</v>
          </cell>
          <cell r="H33">
            <v>7</v>
          </cell>
          <cell r="I33">
            <v>7</v>
          </cell>
        </row>
        <row r="34">
          <cell r="G34" t="str">
            <v xml:space="preserve">105500-P.S.R. CALETA HORNOS        </v>
          </cell>
          <cell r="H34">
            <v>10</v>
          </cell>
          <cell r="I34">
            <v>10</v>
          </cell>
        </row>
        <row r="35">
          <cell r="G35" t="str">
            <v>105505-P.S.R. LOS CHOROS</v>
          </cell>
          <cell r="H35">
            <v>0</v>
          </cell>
          <cell r="I35">
            <v>0</v>
          </cell>
        </row>
        <row r="36">
          <cell r="G36" t="str">
            <v>105506-P.S.R. EL TRAPICHE</v>
          </cell>
          <cell r="H36">
            <v>4</v>
          </cell>
          <cell r="I36">
            <v>4</v>
          </cell>
        </row>
        <row r="37">
          <cell r="G37" t="str">
            <v>04105-PAIHUANO</v>
          </cell>
          <cell r="H37">
            <v>25</v>
          </cell>
          <cell r="I37">
            <v>25</v>
          </cell>
        </row>
        <row r="38">
          <cell r="G38" t="str">
            <v>105306-CES. PAIHUANO</v>
          </cell>
          <cell r="H38">
            <v>9</v>
          </cell>
          <cell r="I38">
            <v>9</v>
          </cell>
        </row>
        <row r="39">
          <cell r="G39" t="str">
            <v>105475-P.S.R. HORCON</v>
          </cell>
          <cell r="H39">
            <v>2</v>
          </cell>
          <cell r="I39">
            <v>2</v>
          </cell>
        </row>
        <row r="40">
          <cell r="G40" t="str">
            <v>105476-P.S.R. MONTE GRANDE</v>
          </cell>
          <cell r="H40">
            <v>6</v>
          </cell>
          <cell r="I40">
            <v>6</v>
          </cell>
        </row>
        <row r="41">
          <cell r="G41" t="str">
            <v>105477-P.S.R. PISCO ELQUI</v>
          </cell>
          <cell r="H41">
            <v>8</v>
          </cell>
          <cell r="I41">
            <v>8</v>
          </cell>
        </row>
        <row r="42">
          <cell r="G42" t="str">
            <v>04106-VICUÑA</v>
          </cell>
          <cell r="H42">
            <v>99</v>
          </cell>
          <cell r="I42">
            <v>99</v>
          </cell>
        </row>
        <row r="43">
          <cell r="G43" t="str">
            <v>105107-HOSPITAL VICUÑA</v>
          </cell>
          <cell r="H43">
            <v>42</v>
          </cell>
          <cell r="I43">
            <v>42</v>
          </cell>
        </row>
        <row r="44">
          <cell r="G44" t="str">
            <v>105467-P.S.R. DIAGUITAS</v>
          </cell>
          <cell r="H44">
            <v>9</v>
          </cell>
          <cell r="I44">
            <v>9</v>
          </cell>
        </row>
        <row r="45">
          <cell r="G45" t="str">
            <v>105468-P.S.R. EL MOLLE</v>
          </cell>
          <cell r="H45">
            <v>4</v>
          </cell>
          <cell r="I45">
            <v>4</v>
          </cell>
        </row>
        <row r="46">
          <cell r="G46" t="str">
            <v>105469-P.S.R. EL TAMBO</v>
          </cell>
          <cell r="H46">
            <v>2</v>
          </cell>
          <cell r="I46">
            <v>2</v>
          </cell>
        </row>
        <row r="47">
          <cell r="G47" t="str">
            <v>105470-P.S.R. HUANTA</v>
          </cell>
          <cell r="H47">
            <v>0</v>
          </cell>
          <cell r="I47">
            <v>0</v>
          </cell>
        </row>
        <row r="48">
          <cell r="G48" t="str">
            <v>105471-P.S.R. PERALILLO</v>
          </cell>
          <cell r="H48">
            <v>6</v>
          </cell>
          <cell r="I48">
            <v>6</v>
          </cell>
        </row>
        <row r="49">
          <cell r="G49" t="str">
            <v>105472-P.S.R. RIVADAVIA</v>
          </cell>
          <cell r="H49">
            <v>13</v>
          </cell>
          <cell r="I49">
            <v>13</v>
          </cell>
        </row>
        <row r="50">
          <cell r="G50" t="str">
            <v>105473-P.S.R. TALCUNA</v>
          </cell>
          <cell r="H50">
            <v>7</v>
          </cell>
          <cell r="I50">
            <v>7</v>
          </cell>
        </row>
        <row r="51">
          <cell r="G51" t="str">
            <v>105474-P.S.R. CHAPILCA</v>
          </cell>
          <cell r="H51">
            <v>1</v>
          </cell>
          <cell r="I51">
            <v>1</v>
          </cell>
        </row>
        <row r="52">
          <cell r="G52" t="str">
            <v>105502-P.S.R. CALINGASTA</v>
          </cell>
          <cell r="H52">
            <v>10</v>
          </cell>
          <cell r="I52">
            <v>10</v>
          </cell>
        </row>
        <row r="53">
          <cell r="G53" t="str">
            <v>105509-P.S.R. GUALLIGUAICA</v>
          </cell>
          <cell r="H53">
            <v>5</v>
          </cell>
          <cell r="I53">
            <v>5</v>
          </cell>
        </row>
        <row r="54">
          <cell r="G54" t="str">
            <v>04201-ILLAPEL</v>
          </cell>
          <cell r="H54">
            <v>86</v>
          </cell>
          <cell r="I54">
            <v>86</v>
          </cell>
        </row>
        <row r="55">
          <cell r="G55" t="str">
            <v>105103-HOSPITAL ILLAPEL</v>
          </cell>
          <cell r="H55">
            <v>20</v>
          </cell>
          <cell r="I55">
            <v>20</v>
          </cell>
        </row>
        <row r="56">
          <cell r="G56" t="str">
            <v>105326-CESFAM SAN RAFAEL</v>
          </cell>
          <cell r="H56">
            <v>31</v>
          </cell>
          <cell r="I56">
            <v>31</v>
          </cell>
        </row>
        <row r="57">
          <cell r="G57" t="str">
            <v xml:space="preserve">105443-P.S.R. CARCAMO                   </v>
          </cell>
          <cell r="H57">
            <v>7</v>
          </cell>
          <cell r="I57">
            <v>7</v>
          </cell>
        </row>
        <row r="58">
          <cell r="G58" t="str">
            <v>105444-P.S.R. HUINTIL</v>
          </cell>
          <cell r="H58">
            <v>2</v>
          </cell>
          <cell r="I58">
            <v>2</v>
          </cell>
        </row>
        <row r="59">
          <cell r="G59" t="str">
            <v>105445-P.S.R. LIMAHUIDA</v>
          </cell>
          <cell r="H59">
            <v>2</v>
          </cell>
          <cell r="I59">
            <v>2</v>
          </cell>
        </row>
        <row r="60">
          <cell r="G60" t="str">
            <v>105446-P.S.R. MATANCILLA</v>
          </cell>
          <cell r="H60">
            <v>0</v>
          </cell>
          <cell r="I60">
            <v>0</v>
          </cell>
        </row>
        <row r="61">
          <cell r="G61" t="str">
            <v>105447-P.S.R. PERALILLO</v>
          </cell>
          <cell r="H61">
            <v>1</v>
          </cell>
          <cell r="I61">
            <v>1</v>
          </cell>
        </row>
        <row r="62">
          <cell r="G62" t="str">
            <v>105448-P.S.R. SANTA VIRGINIA</v>
          </cell>
          <cell r="H62">
            <v>2</v>
          </cell>
          <cell r="I62">
            <v>2</v>
          </cell>
        </row>
        <row r="63">
          <cell r="G63" t="str">
            <v>105449-P.S.R. TUNGA NORTE</v>
          </cell>
          <cell r="H63">
            <v>1</v>
          </cell>
          <cell r="I63">
            <v>1</v>
          </cell>
        </row>
        <row r="64">
          <cell r="G64" t="str">
            <v>105485-P.S.R. PLAN DE HORNOS</v>
          </cell>
          <cell r="H64">
            <v>8</v>
          </cell>
          <cell r="I64">
            <v>8</v>
          </cell>
        </row>
        <row r="65">
          <cell r="G65" t="str">
            <v>105486-P.S.R. TUNGA SUR</v>
          </cell>
          <cell r="H65">
            <v>0</v>
          </cell>
          <cell r="I65">
            <v>0</v>
          </cell>
        </row>
        <row r="66">
          <cell r="G66" t="str">
            <v>105487-P.S.R. CAÑAS UNO</v>
          </cell>
          <cell r="H66">
            <v>10</v>
          </cell>
          <cell r="I66">
            <v>10</v>
          </cell>
        </row>
        <row r="67">
          <cell r="G67" t="str">
            <v>105496-P.S.R. PINTACURA SUR</v>
          </cell>
          <cell r="H67">
            <v>0</v>
          </cell>
          <cell r="I67">
            <v>0</v>
          </cell>
        </row>
        <row r="68">
          <cell r="G68" t="str">
            <v>105504-P.S.R. SOCAVON</v>
          </cell>
          <cell r="H68">
            <v>2</v>
          </cell>
          <cell r="I68">
            <v>2</v>
          </cell>
        </row>
        <row r="69">
          <cell r="G69" t="str">
            <v>04202-CANELA</v>
          </cell>
          <cell r="H69">
            <v>47</v>
          </cell>
          <cell r="I69">
            <v>47</v>
          </cell>
        </row>
        <row r="70">
          <cell r="G70" t="str">
            <v>105309-CES. RURAL CANELA</v>
          </cell>
          <cell r="H70">
            <v>29</v>
          </cell>
          <cell r="I70">
            <v>29</v>
          </cell>
        </row>
        <row r="71">
          <cell r="G71" t="str">
            <v xml:space="preserve">105450-P.S.R. MINCHA NORTE            </v>
          </cell>
          <cell r="H71">
            <v>7</v>
          </cell>
          <cell r="I71">
            <v>7</v>
          </cell>
        </row>
        <row r="72">
          <cell r="G72" t="str">
            <v>105451-P.S.R. AGUA FRIA</v>
          </cell>
          <cell r="H72">
            <v>0</v>
          </cell>
          <cell r="I72">
            <v>0</v>
          </cell>
        </row>
        <row r="73">
          <cell r="G73" t="str">
            <v>105482-P.S.R. CANELA ALTA</v>
          </cell>
          <cell r="H73">
            <v>4</v>
          </cell>
          <cell r="I73">
            <v>4</v>
          </cell>
        </row>
        <row r="74">
          <cell r="G74" t="str">
            <v>105483-P.S.R. LOS RULOS</v>
          </cell>
          <cell r="H74">
            <v>2</v>
          </cell>
          <cell r="I74">
            <v>2</v>
          </cell>
        </row>
        <row r="75">
          <cell r="G75" t="str">
            <v>105484-P.S.R. HUENTELAUQUEN</v>
          </cell>
          <cell r="H75">
            <v>2</v>
          </cell>
          <cell r="I75">
            <v>2</v>
          </cell>
        </row>
        <row r="76">
          <cell r="G76" t="str">
            <v>105488-P.S.R. ESPIRITU SANTO</v>
          </cell>
          <cell r="H76">
            <v>1</v>
          </cell>
          <cell r="I76">
            <v>1</v>
          </cell>
        </row>
        <row r="77">
          <cell r="G77" t="str">
            <v>105493-P.S.R. MINCHA SUR</v>
          </cell>
          <cell r="H77">
            <v>1</v>
          </cell>
          <cell r="I77">
            <v>1</v>
          </cell>
        </row>
        <row r="78">
          <cell r="G78" t="str">
            <v>105497-P.S.R. JABONERIA</v>
          </cell>
          <cell r="H78">
            <v>1</v>
          </cell>
          <cell r="I78">
            <v>1</v>
          </cell>
        </row>
        <row r="79">
          <cell r="G79" t="str">
            <v>105498-P.S.R. QUEBRADA DE LINARES</v>
          </cell>
          <cell r="H79">
            <v>0</v>
          </cell>
          <cell r="I79">
            <v>0</v>
          </cell>
        </row>
        <row r="80">
          <cell r="G80" t="str">
            <v>04203-LOS VILOS</v>
          </cell>
          <cell r="H80">
            <v>58</v>
          </cell>
          <cell r="I80">
            <v>58</v>
          </cell>
        </row>
        <row r="81">
          <cell r="G81" t="str">
            <v>105108-HOSPITAL LOS VILOS</v>
          </cell>
          <cell r="H81">
            <v>41</v>
          </cell>
          <cell r="I81">
            <v>41</v>
          </cell>
        </row>
        <row r="82">
          <cell r="G82" t="str">
            <v xml:space="preserve">105478-P.S.R. CAIMANES                   </v>
          </cell>
          <cell r="H82">
            <v>9</v>
          </cell>
          <cell r="I82">
            <v>9</v>
          </cell>
        </row>
        <row r="83">
          <cell r="G83" t="str">
            <v>105479-P.S.R. GUANGUALI</v>
          </cell>
          <cell r="H83">
            <v>1</v>
          </cell>
          <cell r="I83">
            <v>1</v>
          </cell>
        </row>
        <row r="84">
          <cell r="G84" t="str">
            <v>105480-P.S.R. QUILIMARI</v>
          </cell>
          <cell r="H84">
            <v>4</v>
          </cell>
          <cell r="I84">
            <v>4</v>
          </cell>
        </row>
        <row r="85">
          <cell r="G85" t="str">
            <v>105481-P.S.R. TILAMA</v>
          </cell>
          <cell r="H85">
            <v>3</v>
          </cell>
          <cell r="I85">
            <v>3</v>
          </cell>
        </row>
        <row r="86">
          <cell r="G86" t="str">
            <v>105511-P.S.R. LOS CONDORES</v>
          </cell>
          <cell r="H86">
            <v>0</v>
          </cell>
          <cell r="I86">
            <v>0</v>
          </cell>
        </row>
        <row r="87">
          <cell r="G87" t="str">
            <v>04204-SALAMANCA</v>
          </cell>
          <cell r="H87">
            <v>117</v>
          </cell>
          <cell r="I87">
            <v>117</v>
          </cell>
        </row>
        <row r="88">
          <cell r="G88" t="str">
            <v>105104-HOSPITAL SALAMANCA</v>
          </cell>
          <cell r="H88">
            <v>66</v>
          </cell>
          <cell r="I88">
            <v>66</v>
          </cell>
        </row>
        <row r="89">
          <cell r="G89" t="str">
            <v xml:space="preserve">105452-P.S.R. CUNCUMEN                 </v>
          </cell>
          <cell r="H89">
            <v>23</v>
          </cell>
          <cell r="I89">
            <v>23</v>
          </cell>
        </row>
        <row r="90">
          <cell r="G90" t="str">
            <v>105453-P.S.R. TRANQUILLA</v>
          </cell>
          <cell r="H90">
            <v>6</v>
          </cell>
          <cell r="I90">
            <v>6</v>
          </cell>
        </row>
        <row r="91">
          <cell r="G91" t="str">
            <v>105454-P.S.R. CUNLAGUA</v>
          </cell>
          <cell r="H91">
            <v>1</v>
          </cell>
          <cell r="I91">
            <v>1</v>
          </cell>
        </row>
        <row r="92">
          <cell r="G92" t="str">
            <v>105455-P.S.R. CHILLEPIN</v>
          </cell>
          <cell r="H92">
            <v>3</v>
          </cell>
          <cell r="I92">
            <v>3</v>
          </cell>
        </row>
        <row r="93">
          <cell r="G93" t="str">
            <v>105456-P.S.R. LLIMPO</v>
          </cell>
          <cell r="H93">
            <v>5</v>
          </cell>
          <cell r="I93">
            <v>5</v>
          </cell>
        </row>
        <row r="94">
          <cell r="G94" t="str">
            <v>105457-P.S.R. SAN AGUSTIN</v>
          </cell>
          <cell r="H94">
            <v>0</v>
          </cell>
          <cell r="I94">
            <v>0</v>
          </cell>
        </row>
        <row r="95">
          <cell r="G95" t="str">
            <v>105458-P.S.R. TAHUINCO</v>
          </cell>
          <cell r="H95">
            <v>2</v>
          </cell>
          <cell r="I95">
            <v>2</v>
          </cell>
        </row>
        <row r="96">
          <cell r="G96" t="str">
            <v>105491-P.S.R. QUELEN BAJO</v>
          </cell>
          <cell r="H96">
            <v>4</v>
          </cell>
          <cell r="I96">
            <v>4</v>
          </cell>
        </row>
        <row r="97">
          <cell r="G97" t="str">
            <v>105492-P.S.R. CAMISA</v>
          </cell>
          <cell r="H97">
            <v>3</v>
          </cell>
          <cell r="I97">
            <v>3</v>
          </cell>
        </row>
        <row r="98">
          <cell r="G98" t="str">
            <v>105501-P.S.R. ARBOLEDA GRANDE</v>
          </cell>
          <cell r="H98">
            <v>4</v>
          </cell>
          <cell r="I98">
            <v>4</v>
          </cell>
        </row>
        <row r="99">
          <cell r="G99" t="str">
            <v>04301-OVALLE</v>
          </cell>
          <cell r="H99">
            <v>332</v>
          </cell>
          <cell r="I99">
            <v>332</v>
          </cell>
        </row>
        <row r="100">
          <cell r="G100" t="str">
            <v>105315-CES. RURAL C. DE TAMAYA</v>
          </cell>
          <cell r="H100">
            <v>40</v>
          </cell>
          <cell r="I100">
            <v>40</v>
          </cell>
        </row>
        <row r="101">
          <cell r="G101" t="str">
            <v>105317-CES. JORGE JORDAN D.</v>
          </cell>
          <cell r="H101">
            <v>59</v>
          </cell>
          <cell r="I101">
            <v>59</v>
          </cell>
        </row>
        <row r="102">
          <cell r="G102" t="str">
            <v>105322-CES. MARCOS MACUADA</v>
          </cell>
          <cell r="H102">
            <v>103</v>
          </cell>
          <cell r="I102">
            <v>103</v>
          </cell>
        </row>
        <row r="103">
          <cell r="G103" t="str">
            <v>105324-CES. SOTAQUI</v>
          </cell>
          <cell r="H103">
            <v>25</v>
          </cell>
          <cell r="I103">
            <v>25</v>
          </cell>
        </row>
        <row r="104">
          <cell r="G104" t="str">
            <v>105415-P.S.R. BARRAZA</v>
          </cell>
          <cell r="H104">
            <v>4</v>
          </cell>
          <cell r="I104">
            <v>4</v>
          </cell>
        </row>
        <row r="105">
          <cell r="G105" t="str">
            <v xml:space="preserve">105416-P.S.R. CAMARICO                  </v>
          </cell>
          <cell r="H105">
            <v>14</v>
          </cell>
          <cell r="I105">
            <v>14</v>
          </cell>
        </row>
        <row r="106">
          <cell r="G106" t="str">
            <v>105417-P.S.R. ALCONES BAJOS</v>
          </cell>
          <cell r="H106">
            <v>4</v>
          </cell>
          <cell r="I106">
            <v>4</v>
          </cell>
        </row>
        <row r="107">
          <cell r="G107" t="str">
            <v>105419-P.S.R. LAS SOSSAS</v>
          </cell>
          <cell r="H107">
            <v>2</v>
          </cell>
          <cell r="I107">
            <v>2</v>
          </cell>
        </row>
        <row r="108">
          <cell r="G108" t="str">
            <v>105420-P.S.R. LIMARI</v>
          </cell>
          <cell r="H108">
            <v>8</v>
          </cell>
          <cell r="I108">
            <v>8</v>
          </cell>
        </row>
        <row r="109">
          <cell r="G109" t="str">
            <v>105422-P.S.R. HORNILLOS</v>
          </cell>
          <cell r="H109">
            <v>7</v>
          </cell>
          <cell r="I109">
            <v>7</v>
          </cell>
        </row>
        <row r="110">
          <cell r="G110" t="str">
            <v>105437-P.S.R. CHALINGA</v>
          </cell>
          <cell r="H110">
            <v>8</v>
          </cell>
          <cell r="I110">
            <v>8</v>
          </cell>
        </row>
        <row r="111">
          <cell r="G111" t="str">
            <v>105439-P.S.R. CERRO BLANCO</v>
          </cell>
          <cell r="H111">
            <v>2</v>
          </cell>
          <cell r="I111">
            <v>2</v>
          </cell>
        </row>
        <row r="112">
          <cell r="G112" t="str">
            <v>105507-P.S.R. HUAMALATA</v>
          </cell>
          <cell r="H112">
            <v>6</v>
          </cell>
          <cell r="I112">
            <v>6</v>
          </cell>
        </row>
        <row r="113">
          <cell r="G113" t="str">
            <v>105510-P.S.R. RECOLETA</v>
          </cell>
          <cell r="H113">
            <v>13</v>
          </cell>
          <cell r="I113">
            <v>13</v>
          </cell>
        </row>
        <row r="114">
          <cell r="G114" t="str">
            <v>105722-CECOF SAN JOSE DE LA DEHESA</v>
          </cell>
          <cell r="H114">
            <v>21</v>
          </cell>
          <cell r="I114">
            <v>21</v>
          </cell>
        </row>
        <row r="115">
          <cell r="G115" t="str">
            <v>105723-CECOF LIMARI</v>
          </cell>
          <cell r="H115">
            <v>16</v>
          </cell>
          <cell r="I115">
            <v>16</v>
          </cell>
        </row>
        <row r="116">
          <cell r="G116" t="str">
            <v>04302-COMBARBALÁ</v>
          </cell>
          <cell r="H116">
            <v>64</v>
          </cell>
          <cell r="I116">
            <v>64</v>
          </cell>
        </row>
        <row r="117">
          <cell r="G117" t="str">
            <v>105105-HOSPITAL COMBARBALA</v>
          </cell>
          <cell r="H117">
            <v>39</v>
          </cell>
          <cell r="I117">
            <v>39</v>
          </cell>
        </row>
        <row r="118">
          <cell r="G118" t="str">
            <v>105433-P.S.R. SAN LORENZO</v>
          </cell>
          <cell r="H118">
            <v>2</v>
          </cell>
          <cell r="I118">
            <v>2</v>
          </cell>
        </row>
        <row r="119">
          <cell r="G119" t="str">
            <v>105434-P.S.R. SAN MARCOS</v>
          </cell>
          <cell r="H119">
            <v>4</v>
          </cell>
          <cell r="I119">
            <v>4</v>
          </cell>
        </row>
        <row r="120">
          <cell r="G120" t="str">
            <v>105441-P.S.R. MANQUEHUA</v>
          </cell>
          <cell r="H120">
            <v>1</v>
          </cell>
          <cell r="I120">
            <v>1</v>
          </cell>
        </row>
        <row r="121">
          <cell r="G121" t="str">
            <v xml:space="preserve">105459-P.S.R. BARRANCAS                </v>
          </cell>
          <cell r="H121">
            <v>0</v>
          </cell>
          <cell r="I121">
            <v>0</v>
          </cell>
        </row>
        <row r="122">
          <cell r="G122" t="str">
            <v>105460-P.S.R. COGOTI 18</v>
          </cell>
          <cell r="H122">
            <v>1</v>
          </cell>
          <cell r="I122">
            <v>1</v>
          </cell>
        </row>
        <row r="123">
          <cell r="G123" t="str">
            <v>105461-P.S.R. EL HUACHO</v>
          </cell>
          <cell r="H123">
            <v>2</v>
          </cell>
          <cell r="I123">
            <v>2</v>
          </cell>
        </row>
        <row r="124">
          <cell r="G124" t="str">
            <v>105462-P.S.R. EL SAUCE</v>
          </cell>
          <cell r="H124">
            <v>5</v>
          </cell>
          <cell r="I124">
            <v>5</v>
          </cell>
        </row>
        <row r="125">
          <cell r="G125" t="str">
            <v>105463-P.S.R. QUILITAPIA</v>
          </cell>
          <cell r="H125">
            <v>4</v>
          </cell>
          <cell r="I125">
            <v>4</v>
          </cell>
        </row>
        <row r="126">
          <cell r="G126" t="str">
            <v>105464-P.S.R. LA LIGUA</v>
          </cell>
          <cell r="H126">
            <v>2</v>
          </cell>
          <cell r="I126">
            <v>2</v>
          </cell>
        </row>
        <row r="127">
          <cell r="G127" t="str">
            <v>105465-P.S.R. RAMADILLA</v>
          </cell>
          <cell r="H127">
            <v>1</v>
          </cell>
          <cell r="I127">
            <v>1</v>
          </cell>
        </row>
        <row r="128">
          <cell r="G128" t="str">
            <v>105466-P.S.R. VALLE HERMOSO</v>
          </cell>
          <cell r="H128">
            <v>0</v>
          </cell>
          <cell r="I128">
            <v>0</v>
          </cell>
        </row>
        <row r="129">
          <cell r="G129" t="str">
            <v>105490-P.S.R. EL DURAZNO</v>
          </cell>
          <cell r="H129">
            <v>3</v>
          </cell>
          <cell r="I129">
            <v>3</v>
          </cell>
        </row>
        <row r="130">
          <cell r="G130" t="str">
            <v>04303-MONTE PATRIA</v>
          </cell>
          <cell r="H130">
            <v>129</v>
          </cell>
          <cell r="I130">
            <v>129</v>
          </cell>
        </row>
        <row r="131">
          <cell r="G131" t="str">
            <v>105307-CES. RURAL MONTE PATRIA</v>
          </cell>
          <cell r="H131">
            <v>35</v>
          </cell>
          <cell r="I131">
            <v>35</v>
          </cell>
        </row>
        <row r="132">
          <cell r="G132" t="str">
            <v>105311-CES. RURAL CHAÑARAL ALTO</v>
          </cell>
          <cell r="H132">
            <v>32</v>
          </cell>
          <cell r="I132">
            <v>32</v>
          </cell>
        </row>
        <row r="133">
          <cell r="G133" t="str">
            <v>105312-CES. RURAL CAREN</v>
          </cell>
          <cell r="H133">
            <v>13</v>
          </cell>
          <cell r="I133">
            <v>13</v>
          </cell>
        </row>
        <row r="134">
          <cell r="G134" t="str">
            <v>105318-CES. RURAL EL PALQUI</v>
          </cell>
          <cell r="H134">
            <v>26</v>
          </cell>
          <cell r="I134">
            <v>26</v>
          </cell>
        </row>
        <row r="135">
          <cell r="G135" t="str">
            <v>105425-P.S.R. CHILECITO</v>
          </cell>
          <cell r="H135">
            <v>3</v>
          </cell>
          <cell r="I135">
            <v>3</v>
          </cell>
        </row>
        <row r="136">
          <cell r="G136" t="str">
            <v>105427-P.S.R. HACIENDA VALDIVIA</v>
          </cell>
          <cell r="H136">
            <v>4</v>
          </cell>
          <cell r="I136">
            <v>4</v>
          </cell>
        </row>
        <row r="137">
          <cell r="G137" t="str">
            <v>105428-P.S.R. HUATULAME</v>
          </cell>
          <cell r="H137">
            <v>1</v>
          </cell>
          <cell r="I137">
            <v>1</v>
          </cell>
        </row>
        <row r="138">
          <cell r="G138" t="str">
            <v>105430-P.S.R. MIALQUI</v>
          </cell>
          <cell r="H138">
            <v>1</v>
          </cell>
          <cell r="I138">
            <v>1</v>
          </cell>
        </row>
        <row r="139">
          <cell r="G139" t="str">
            <v>105431-P.S.R. PEDREGAL</v>
          </cell>
          <cell r="H139">
            <v>6</v>
          </cell>
          <cell r="I139">
            <v>6</v>
          </cell>
        </row>
        <row r="140">
          <cell r="G140" t="str">
            <v>105432-P.S.R. RAPEL</v>
          </cell>
          <cell r="H140">
            <v>2</v>
          </cell>
          <cell r="I140">
            <v>2</v>
          </cell>
        </row>
        <row r="141">
          <cell r="G141" t="str">
            <v>105435-P.S.R. TULAHUEN</v>
          </cell>
          <cell r="H141">
            <v>3</v>
          </cell>
          <cell r="I141">
            <v>3</v>
          </cell>
        </row>
        <row r="142">
          <cell r="G142" t="str">
            <v>105436-P.S.R. EL MAITEN</v>
          </cell>
          <cell r="H142">
            <v>3</v>
          </cell>
          <cell r="I142">
            <v>3</v>
          </cell>
        </row>
        <row r="143">
          <cell r="G143" t="str">
            <v>105489-P.S.R. RAMADAS DE TULAHUEN</v>
          </cell>
          <cell r="H143">
            <v>0</v>
          </cell>
          <cell r="I143">
            <v>0</v>
          </cell>
        </row>
        <row r="144">
          <cell r="G144" t="str">
            <v>04304-PUNITAQUI</v>
          </cell>
          <cell r="H144">
            <v>71</v>
          </cell>
          <cell r="I144">
            <v>71</v>
          </cell>
        </row>
        <row r="145">
          <cell r="G145" t="str">
            <v>105308-CES. RURAL PUNITAQUI</v>
          </cell>
          <cell r="H145">
            <v>64</v>
          </cell>
          <cell r="I145">
            <v>64</v>
          </cell>
        </row>
        <row r="146">
          <cell r="G146" t="str">
            <v>105440-P.S.R. DIVISADERO</v>
          </cell>
          <cell r="H146">
            <v>0</v>
          </cell>
          <cell r="I146">
            <v>0</v>
          </cell>
        </row>
        <row r="147">
          <cell r="G147" t="str">
            <v>105442-P.S.R. SAN PEDRO DE QUILES</v>
          </cell>
          <cell r="H147">
            <v>1</v>
          </cell>
          <cell r="I147">
            <v>1</v>
          </cell>
        </row>
        <row r="148">
          <cell r="G148" t="str">
            <v xml:space="preserve">105508-P.S.R. EL PARRAL DE QUILES  </v>
          </cell>
          <cell r="H148">
            <v>6</v>
          </cell>
          <cell r="I148">
            <v>6</v>
          </cell>
        </row>
        <row r="149">
          <cell r="G149" t="str">
            <v>04305-RIO HURATDO</v>
          </cell>
          <cell r="H149">
            <v>21</v>
          </cell>
          <cell r="I149">
            <v>21</v>
          </cell>
        </row>
        <row r="150">
          <cell r="G150" t="str">
            <v>105310-CES. RURAL PICHASCA</v>
          </cell>
          <cell r="H150">
            <v>9</v>
          </cell>
          <cell r="I150">
            <v>9</v>
          </cell>
        </row>
        <row r="151">
          <cell r="G151" t="str">
            <v>105409-P.S.R. EL CHAÑAR</v>
          </cell>
          <cell r="H151">
            <v>0</v>
          </cell>
          <cell r="I151">
            <v>0</v>
          </cell>
        </row>
        <row r="152">
          <cell r="G152" t="str">
            <v>105410-P.S.R. HURTADO</v>
          </cell>
          <cell r="H152">
            <v>1</v>
          </cell>
          <cell r="I152">
            <v>1</v>
          </cell>
        </row>
        <row r="153">
          <cell r="G153" t="str">
            <v>105411-P.S.R. LAS BREAS</v>
          </cell>
          <cell r="H153">
            <v>1</v>
          </cell>
          <cell r="I153">
            <v>1</v>
          </cell>
        </row>
        <row r="154">
          <cell r="G154" t="str">
            <v>105413-P.S.R. SAMO ALTO</v>
          </cell>
          <cell r="H154">
            <v>4</v>
          </cell>
          <cell r="I154">
            <v>4</v>
          </cell>
        </row>
        <row r="155">
          <cell r="G155" t="str">
            <v>105414-P.S.R. SERON</v>
          </cell>
          <cell r="H155">
            <v>4</v>
          </cell>
          <cell r="I155">
            <v>4</v>
          </cell>
        </row>
        <row r="156">
          <cell r="G156" t="str">
            <v>105503-P.S.R. TABAQUEROS</v>
          </cell>
          <cell r="H156">
            <v>2</v>
          </cell>
          <cell r="I156">
            <v>2</v>
          </cell>
        </row>
        <row r="157">
          <cell r="G157" t="str">
            <v>Total general</v>
          </cell>
          <cell r="H157">
            <v>2405</v>
          </cell>
          <cell r="I157">
            <v>2405</v>
          </cell>
        </row>
      </sheetData>
      <sheetData sheetId="2"/>
      <sheetData sheetId="3"/>
      <sheetData sheetId="4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6</v>
          </cell>
          <cell r="I3" t="str">
            <v>Total general</v>
          </cell>
        </row>
        <row r="4">
          <cell r="G4" t="str">
            <v>04101-LA SERENA</v>
          </cell>
          <cell r="H4">
            <v>5662</v>
          </cell>
          <cell r="I4">
            <v>5662</v>
          </cell>
        </row>
        <row r="5">
          <cell r="G5" t="str">
            <v>105300-CES. CARDENAL CARO</v>
          </cell>
          <cell r="H5">
            <v>859</v>
          </cell>
          <cell r="I5">
            <v>859</v>
          </cell>
        </row>
        <row r="6">
          <cell r="G6" t="str">
            <v>105301-CES. LAS COMPAÑIAS</v>
          </cell>
          <cell r="H6">
            <v>724</v>
          </cell>
          <cell r="I6">
            <v>724</v>
          </cell>
        </row>
        <row r="7">
          <cell r="G7" t="str">
            <v>105302-CES. PEDRO AGUIRRE C.</v>
          </cell>
          <cell r="H7">
            <v>1008</v>
          </cell>
          <cell r="I7">
            <v>1008</v>
          </cell>
        </row>
        <row r="8">
          <cell r="G8" t="str">
            <v>105313-CES. SCHAFFHAUSER</v>
          </cell>
          <cell r="H8">
            <v>820</v>
          </cell>
          <cell r="I8">
            <v>820</v>
          </cell>
        </row>
        <row r="9">
          <cell r="G9" t="str">
            <v>105319-CES. CARDENAL R.S.H.</v>
          </cell>
          <cell r="H9">
            <v>870</v>
          </cell>
          <cell r="I9">
            <v>870</v>
          </cell>
        </row>
        <row r="10">
          <cell r="G10" t="str">
            <v>105325-CESFAM JUAN PABLO II</v>
          </cell>
          <cell r="H10">
            <v>708</v>
          </cell>
          <cell r="I10">
            <v>708</v>
          </cell>
        </row>
        <row r="11">
          <cell r="G11" t="str">
            <v xml:space="preserve">105400-P.S.R. ALGARROBITO            </v>
          </cell>
          <cell r="H11">
            <v>246</v>
          </cell>
          <cell r="I11">
            <v>246</v>
          </cell>
        </row>
        <row r="12">
          <cell r="G12" t="str">
            <v>105401-P.S.R. LAS ROJAS</v>
          </cell>
          <cell r="H12">
            <v>21</v>
          </cell>
          <cell r="I12">
            <v>21</v>
          </cell>
        </row>
        <row r="13">
          <cell r="G13" t="str">
            <v>105402-P.S.R. EL ROMERO</v>
          </cell>
          <cell r="H13">
            <v>28</v>
          </cell>
          <cell r="I13">
            <v>28</v>
          </cell>
        </row>
        <row r="14">
          <cell r="G14" t="str">
            <v>105499-P.S.R. LAMBERT</v>
          </cell>
          <cell r="H14">
            <v>29</v>
          </cell>
          <cell r="I14">
            <v>29</v>
          </cell>
        </row>
        <row r="15">
          <cell r="G15" t="str">
            <v>105700-CECOF VILLA EL INDIO</v>
          </cell>
          <cell r="H15">
            <v>137</v>
          </cell>
          <cell r="I15">
            <v>137</v>
          </cell>
        </row>
        <row r="16">
          <cell r="G16" t="str">
            <v>105701-CECOF VILLA ALEMANIA</v>
          </cell>
          <cell r="H16">
            <v>96</v>
          </cell>
          <cell r="I16">
            <v>96</v>
          </cell>
        </row>
        <row r="17">
          <cell r="G17" t="str">
            <v>105702-CECOF VILLA LAMBERT</v>
          </cell>
          <cell r="H17">
            <v>116</v>
          </cell>
          <cell r="I17">
            <v>116</v>
          </cell>
        </row>
        <row r="18">
          <cell r="G18" t="str">
            <v>04102-COQUIMBO</v>
          </cell>
          <cell r="H18">
            <v>7683</v>
          </cell>
          <cell r="I18">
            <v>7683</v>
          </cell>
        </row>
        <row r="19">
          <cell r="G19" t="str">
            <v>105101-HOSPITAL COQUIMBO</v>
          </cell>
          <cell r="H19">
            <v>34</v>
          </cell>
          <cell r="I19">
            <v>34</v>
          </cell>
        </row>
        <row r="20">
          <cell r="G20" t="str">
            <v>105303-CES. SAN JUAN</v>
          </cell>
          <cell r="H20">
            <v>1178</v>
          </cell>
          <cell r="I20">
            <v>1178</v>
          </cell>
        </row>
        <row r="21">
          <cell r="G21" t="str">
            <v>105304-CES. SANTA CECILIA</v>
          </cell>
          <cell r="H21">
            <v>963</v>
          </cell>
          <cell r="I21">
            <v>963</v>
          </cell>
        </row>
        <row r="22">
          <cell r="G22" t="str">
            <v>105305-CES. TIERRAS BLANCAS</v>
          </cell>
          <cell r="H22">
            <v>3234</v>
          </cell>
          <cell r="I22">
            <v>3234</v>
          </cell>
        </row>
        <row r="23">
          <cell r="G23" t="str">
            <v>105321-CES. RURAL  TONGOY</v>
          </cell>
          <cell r="H23">
            <v>275</v>
          </cell>
          <cell r="I23">
            <v>275</v>
          </cell>
        </row>
        <row r="24">
          <cell r="G24" t="str">
            <v>105323-CES. DR. SERGIO AGUILAR</v>
          </cell>
          <cell r="H24">
            <v>1467</v>
          </cell>
          <cell r="I24">
            <v>1467</v>
          </cell>
        </row>
        <row r="25">
          <cell r="G25" t="str">
            <v xml:space="preserve">105404-P.S.R. EL TANGUE                         </v>
          </cell>
          <cell r="H25">
            <v>80</v>
          </cell>
          <cell r="I25">
            <v>80</v>
          </cell>
        </row>
        <row r="26">
          <cell r="G26" t="str">
            <v>105405-P.S.R. GUANAQUEROS</v>
          </cell>
          <cell r="H26">
            <v>82</v>
          </cell>
          <cell r="I26">
            <v>82</v>
          </cell>
        </row>
        <row r="27">
          <cell r="G27" t="str">
            <v>105406-P.S.R. PAN DE AZUCAR</v>
          </cell>
          <cell r="H27">
            <v>242</v>
          </cell>
          <cell r="I27">
            <v>242</v>
          </cell>
        </row>
        <row r="28">
          <cell r="G28" t="str">
            <v>105407-P.S.R. TAMBILLOS</v>
          </cell>
          <cell r="H28">
            <v>25</v>
          </cell>
          <cell r="I28">
            <v>25</v>
          </cell>
        </row>
        <row r="29">
          <cell r="G29" t="str">
            <v>105705-CECOF EL ALBA</v>
          </cell>
          <cell r="H29">
            <v>103</v>
          </cell>
          <cell r="I29">
            <v>103</v>
          </cell>
        </row>
        <row r="30">
          <cell r="G30" t="str">
            <v>04103-ANDACOLLO</v>
          </cell>
          <cell r="H30">
            <v>375</v>
          </cell>
          <cell r="I30">
            <v>375</v>
          </cell>
        </row>
        <row r="31">
          <cell r="G31" t="str">
            <v>105106-HOSPITAL ANDACOLLO</v>
          </cell>
          <cell r="H31">
            <v>375</v>
          </cell>
          <cell r="I31">
            <v>375</v>
          </cell>
        </row>
        <row r="32">
          <cell r="G32" t="str">
            <v>04104-LA HIGUERA</v>
          </cell>
          <cell r="H32">
            <v>143</v>
          </cell>
          <cell r="I32">
            <v>143</v>
          </cell>
        </row>
        <row r="33">
          <cell r="G33" t="str">
            <v>105314-CES. LA HIGUERA</v>
          </cell>
          <cell r="H33">
            <v>48</v>
          </cell>
          <cell r="I33">
            <v>48</v>
          </cell>
        </row>
        <row r="34">
          <cell r="G34" t="str">
            <v xml:space="preserve">105500-P.S.R. CALETA HORNOS        </v>
          </cell>
          <cell r="H34">
            <v>39</v>
          </cell>
          <cell r="I34">
            <v>39</v>
          </cell>
        </row>
        <row r="35">
          <cell r="G35" t="str">
            <v>105505-P.S.R. LOS CHOROS</v>
          </cell>
          <cell r="H35">
            <v>23</v>
          </cell>
          <cell r="I35">
            <v>23</v>
          </cell>
        </row>
        <row r="36">
          <cell r="G36" t="str">
            <v>105506-P.S.R. EL TRAPICHE</v>
          </cell>
          <cell r="H36">
            <v>33</v>
          </cell>
          <cell r="I36">
            <v>33</v>
          </cell>
        </row>
        <row r="37">
          <cell r="G37" t="str">
            <v>04105-PAIHUANO</v>
          </cell>
          <cell r="H37">
            <v>238</v>
          </cell>
          <cell r="I37">
            <v>238</v>
          </cell>
        </row>
        <row r="38">
          <cell r="G38" t="str">
            <v>105306-CES. PAIHUANO</v>
          </cell>
          <cell r="H38">
            <v>126</v>
          </cell>
          <cell r="I38">
            <v>126</v>
          </cell>
        </row>
        <row r="39">
          <cell r="G39" t="str">
            <v>105475-P.S.R. HORCON</v>
          </cell>
          <cell r="H39">
            <v>36</v>
          </cell>
          <cell r="I39">
            <v>36</v>
          </cell>
        </row>
        <row r="40">
          <cell r="G40" t="str">
            <v>105476-P.S.R. MONTE GRANDE</v>
          </cell>
          <cell r="H40">
            <v>26</v>
          </cell>
          <cell r="I40">
            <v>26</v>
          </cell>
        </row>
        <row r="41">
          <cell r="G41" t="str">
            <v>105477-P.S.R. PISCO ELQUI</v>
          </cell>
          <cell r="H41">
            <v>50</v>
          </cell>
          <cell r="I41">
            <v>50</v>
          </cell>
        </row>
        <row r="42">
          <cell r="G42" t="str">
            <v>04106-VICUÑA</v>
          </cell>
          <cell r="H42">
            <v>1093</v>
          </cell>
          <cell r="I42">
            <v>1093</v>
          </cell>
        </row>
        <row r="43">
          <cell r="G43" t="str">
            <v>105107-HOSPITAL VICUÑA</v>
          </cell>
          <cell r="H43">
            <v>537</v>
          </cell>
          <cell r="I43">
            <v>537</v>
          </cell>
        </row>
        <row r="44">
          <cell r="G44" t="str">
            <v>105467-P.S.R. DIAGUITAS</v>
          </cell>
          <cell r="H44">
            <v>91</v>
          </cell>
          <cell r="I44">
            <v>91</v>
          </cell>
        </row>
        <row r="45">
          <cell r="G45" t="str">
            <v>105468-P.S.R. EL MOLLE</v>
          </cell>
          <cell r="H45">
            <v>27</v>
          </cell>
          <cell r="I45">
            <v>27</v>
          </cell>
        </row>
        <row r="46">
          <cell r="G46" t="str">
            <v>105469-P.S.R. EL TAMBO</v>
          </cell>
          <cell r="H46">
            <v>68</v>
          </cell>
          <cell r="I46">
            <v>68</v>
          </cell>
        </row>
        <row r="47">
          <cell r="G47" t="str">
            <v>105470-P.S.R. HUANTA</v>
          </cell>
          <cell r="H47">
            <v>1</v>
          </cell>
          <cell r="I47">
            <v>1</v>
          </cell>
        </row>
        <row r="48">
          <cell r="G48" t="str">
            <v>105471-P.S.R. PERALILLO</v>
          </cell>
          <cell r="H48">
            <v>98</v>
          </cell>
          <cell r="I48">
            <v>98</v>
          </cell>
        </row>
        <row r="49">
          <cell r="G49" t="str">
            <v>105472-P.S.R. RIVADAVIA</v>
          </cell>
          <cell r="H49">
            <v>56</v>
          </cell>
          <cell r="I49">
            <v>56</v>
          </cell>
        </row>
        <row r="50">
          <cell r="G50" t="str">
            <v>105473-P.S.R. TALCUNA</v>
          </cell>
          <cell r="H50">
            <v>41</v>
          </cell>
          <cell r="I50">
            <v>41</v>
          </cell>
        </row>
        <row r="51">
          <cell r="G51" t="str">
            <v>105474-P.S.R. CHAPILCA</v>
          </cell>
          <cell r="H51">
            <v>21</v>
          </cell>
          <cell r="I51">
            <v>21</v>
          </cell>
        </row>
        <row r="52">
          <cell r="G52" t="str">
            <v>105502-P.S.R. CALINGASTA</v>
          </cell>
          <cell r="H52">
            <v>132</v>
          </cell>
          <cell r="I52">
            <v>132</v>
          </cell>
        </row>
        <row r="53">
          <cell r="G53" t="str">
            <v>105509-P.S.R. GUALLIGUAICA</v>
          </cell>
          <cell r="H53">
            <v>21</v>
          </cell>
          <cell r="I53">
            <v>21</v>
          </cell>
        </row>
        <row r="54">
          <cell r="G54" t="str">
            <v>04201-ILLAPEL</v>
          </cell>
          <cell r="H54">
            <v>1299</v>
          </cell>
          <cell r="I54">
            <v>1299</v>
          </cell>
        </row>
        <row r="55">
          <cell r="G55" t="str">
            <v>105103-HOSPITAL ILLAPEL</v>
          </cell>
          <cell r="H55">
            <v>577</v>
          </cell>
          <cell r="I55">
            <v>577</v>
          </cell>
        </row>
        <row r="56">
          <cell r="G56" t="str">
            <v>105326-CESFAM SAN RAFAEL</v>
          </cell>
          <cell r="H56">
            <v>335</v>
          </cell>
          <cell r="I56">
            <v>335</v>
          </cell>
        </row>
        <row r="57">
          <cell r="G57" t="str">
            <v xml:space="preserve">105443-P.S.R. CARCAMO                   </v>
          </cell>
          <cell r="H57">
            <v>51</v>
          </cell>
          <cell r="I57">
            <v>51</v>
          </cell>
        </row>
        <row r="58">
          <cell r="G58" t="str">
            <v>105444-P.S.R. HUINTIL</v>
          </cell>
          <cell r="H58">
            <v>40</v>
          </cell>
          <cell r="I58">
            <v>40</v>
          </cell>
        </row>
        <row r="59">
          <cell r="G59" t="str">
            <v>105445-P.S.R. LIMAHUIDA</v>
          </cell>
          <cell r="H59">
            <v>32</v>
          </cell>
          <cell r="I59">
            <v>32</v>
          </cell>
        </row>
        <row r="60">
          <cell r="G60" t="str">
            <v>105446-P.S.R. MATANCILLA</v>
          </cell>
          <cell r="H60">
            <v>6</v>
          </cell>
          <cell r="I60">
            <v>6</v>
          </cell>
        </row>
        <row r="61">
          <cell r="G61" t="str">
            <v>105447-P.S.R. PERALILLO</v>
          </cell>
          <cell r="H61">
            <v>27</v>
          </cell>
          <cell r="I61">
            <v>27</v>
          </cell>
        </row>
        <row r="62">
          <cell r="G62" t="str">
            <v>105448-P.S.R. SANTA VIRGINIA</v>
          </cell>
          <cell r="H62">
            <v>33</v>
          </cell>
          <cell r="I62">
            <v>33</v>
          </cell>
        </row>
        <row r="63">
          <cell r="G63" t="str">
            <v>105449-P.S.R. TUNGA NORTE</v>
          </cell>
          <cell r="H63">
            <v>13</v>
          </cell>
          <cell r="I63">
            <v>13</v>
          </cell>
        </row>
        <row r="64">
          <cell r="G64" t="str">
            <v>105485-P.S.R. PLAN DE HORNOS</v>
          </cell>
          <cell r="H64">
            <v>44</v>
          </cell>
          <cell r="I64">
            <v>44</v>
          </cell>
        </row>
        <row r="65">
          <cell r="G65" t="str">
            <v>105486-P.S.R. TUNGA SUR</v>
          </cell>
          <cell r="H65">
            <v>21</v>
          </cell>
          <cell r="I65">
            <v>21</v>
          </cell>
        </row>
        <row r="66">
          <cell r="G66" t="str">
            <v>105487-P.S.R. CAÑAS UNO</v>
          </cell>
          <cell r="H66">
            <v>79</v>
          </cell>
          <cell r="I66">
            <v>79</v>
          </cell>
        </row>
        <row r="67">
          <cell r="G67" t="str">
            <v>105496-P.S.R. PINTACURA SUR</v>
          </cell>
          <cell r="H67">
            <v>22</v>
          </cell>
          <cell r="I67">
            <v>22</v>
          </cell>
        </row>
        <row r="68">
          <cell r="G68" t="str">
            <v>105504-P.S.R. SOCAVON</v>
          </cell>
          <cell r="H68">
            <v>19</v>
          </cell>
          <cell r="I68">
            <v>19</v>
          </cell>
        </row>
        <row r="69">
          <cell r="G69" t="str">
            <v>04202-CANELA</v>
          </cell>
          <cell r="H69">
            <v>480</v>
          </cell>
          <cell r="I69">
            <v>480</v>
          </cell>
        </row>
        <row r="70">
          <cell r="G70" t="str">
            <v>105309-CES. RURAL CANELA</v>
          </cell>
          <cell r="H70">
            <v>197</v>
          </cell>
          <cell r="I70">
            <v>197</v>
          </cell>
        </row>
        <row r="71">
          <cell r="G71" t="str">
            <v xml:space="preserve">105450-P.S.R. MINCHA NORTE            </v>
          </cell>
          <cell r="H71">
            <v>110</v>
          </cell>
          <cell r="I71">
            <v>110</v>
          </cell>
        </row>
        <row r="72">
          <cell r="G72" t="str">
            <v>105451-P.S.R. AGUA FRIA</v>
          </cell>
          <cell r="H72">
            <v>25</v>
          </cell>
          <cell r="I72">
            <v>25</v>
          </cell>
        </row>
        <row r="73">
          <cell r="G73" t="str">
            <v>105482-P.S.R. CANELA ALTA</v>
          </cell>
          <cell r="H73">
            <v>58</v>
          </cell>
          <cell r="I73">
            <v>58</v>
          </cell>
        </row>
        <row r="74">
          <cell r="G74" t="str">
            <v>105483-P.S.R. LOS RULOS</v>
          </cell>
          <cell r="H74">
            <v>10</v>
          </cell>
          <cell r="I74">
            <v>10</v>
          </cell>
        </row>
        <row r="75">
          <cell r="G75" t="str">
            <v>105484-P.S.R. HUENTELAUQUEN</v>
          </cell>
          <cell r="H75">
            <v>51</v>
          </cell>
          <cell r="I75">
            <v>51</v>
          </cell>
        </row>
        <row r="76">
          <cell r="G76" t="str">
            <v>105488-P.S.R. ESPIRITU SANTO</v>
          </cell>
          <cell r="H76">
            <v>6</v>
          </cell>
          <cell r="I76">
            <v>6</v>
          </cell>
        </row>
        <row r="77">
          <cell r="G77" t="str">
            <v>105493-P.S.R. MINCHA SUR</v>
          </cell>
          <cell r="H77">
            <v>12</v>
          </cell>
          <cell r="I77">
            <v>12</v>
          </cell>
        </row>
        <row r="78">
          <cell r="G78" t="str">
            <v>105497-P.S.R. JABONERIA</v>
          </cell>
          <cell r="H78">
            <v>6</v>
          </cell>
          <cell r="I78">
            <v>6</v>
          </cell>
        </row>
        <row r="79">
          <cell r="G79" t="str">
            <v>105498-P.S.R. QUEBRADA DE LINARES</v>
          </cell>
          <cell r="H79">
            <v>5</v>
          </cell>
          <cell r="I79">
            <v>5</v>
          </cell>
        </row>
        <row r="80">
          <cell r="G80" t="str">
            <v>04203-LOS VILOS</v>
          </cell>
          <cell r="H80">
            <v>834</v>
          </cell>
          <cell r="I80">
            <v>834</v>
          </cell>
        </row>
        <row r="81">
          <cell r="G81" t="str">
            <v>105108-HOSPITAL LOS VILOS</v>
          </cell>
          <cell r="H81">
            <v>557</v>
          </cell>
          <cell r="I81">
            <v>557</v>
          </cell>
        </row>
        <row r="82">
          <cell r="G82" t="str">
            <v xml:space="preserve">105478-P.S.R. CAIMANES                   </v>
          </cell>
          <cell r="H82">
            <v>125</v>
          </cell>
          <cell r="I82">
            <v>125</v>
          </cell>
        </row>
        <row r="83">
          <cell r="G83" t="str">
            <v>105479-P.S.R. GUANGUALI</v>
          </cell>
          <cell r="H83">
            <v>27</v>
          </cell>
          <cell r="I83">
            <v>27</v>
          </cell>
        </row>
        <row r="84">
          <cell r="G84" t="str">
            <v>105480-P.S.R. QUILIMARI</v>
          </cell>
          <cell r="H84">
            <v>74</v>
          </cell>
          <cell r="I84">
            <v>74</v>
          </cell>
        </row>
        <row r="85">
          <cell r="G85" t="str">
            <v>105481-P.S.R. TILAMA</v>
          </cell>
          <cell r="H85">
            <v>23</v>
          </cell>
          <cell r="I85">
            <v>23</v>
          </cell>
        </row>
        <row r="86">
          <cell r="G86" t="str">
            <v>105511-P.S.R. LOS CONDORES</v>
          </cell>
          <cell r="H86">
            <v>28</v>
          </cell>
          <cell r="I86">
            <v>28</v>
          </cell>
        </row>
        <row r="87">
          <cell r="G87" t="str">
            <v>04204-SALAMANCA</v>
          </cell>
          <cell r="H87">
            <v>1197</v>
          </cell>
          <cell r="I87">
            <v>1197</v>
          </cell>
        </row>
        <row r="88">
          <cell r="G88" t="str">
            <v>105104-HOSPITAL SALAMANCA</v>
          </cell>
          <cell r="H88">
            <v>509</v>
          </cell>
          <cell r="I88">
            <v>509</v>
          </cell>
        </row>
        <row r="89">
          <cell r="G89" t="str">
            <v xml:space="preserve">105452-P.S.R. CUNCUMEN                 </v>
          </cell>
          <cell r="H89">
            <v>316</v>
          </cell>
          <cell r="I89">
            <v>316</v>
          </cell>
        </row>
        <row r="90">
          <cell r="G90" t="str">
            <v>105453-P.S.R. TRANQUILLA</v>
          </cell>
          <cell r="H90">
            <v>42</v>
          </cell>
          <cell r="I90">
            <v>42</v>
          </cell>
        </row>
        <row r="91">
          <cell r="G91" t="str">
            <v>105454-P.S.R. CUNLAGUA</v>
          </cell>
          <cell r="H91">
            <v>18</v>
          </cell>
          <cell r="I91">
            <v>18</v>
          </cell>
        </row>
        <row r="92">
          <cell r="G92" t="str">
            <v>105455-P.S.R. CHILLEPIN</v>
          </cell>
          <cell r="H92">
            <v>57</v>
          </cell>
          <cell r="I92">
            <v>57</v>
          </cell>
        </row>
        <row r="93">
          <cell r="G93" t="str">
            <v>105456-P.S.R. LLIMPO</v>
          </cell>
          <cell r="H93">
            <v>50</v>
          </cell>
          <cell r="I93">
            <v>50</v>
          </cell>
        </row>
        <row r="94">
          <cell r="G94" t="str">
            <v>105457-P.S.R. SAN AGUSTIN</v>
          </cell>
          <cell r="H94">
            <v>48</v>
          </cell>
          <cell r="I94">
            <v>48</v>
          </cell>
        </row>
        <row r="95">
          <cell r="G95" t="str">
            <v>105458-P.S.R. TAHUINCO</v>
          </cell>
          <cell r="H95">
            <v>36</v>
          </cell>
          <cell r="I95">
            <v>36</v>
          </cell>
        </row>
        <row r="96">
          <cell r="G96" t="str">
            <v>105491-P.S.R. QUELEN BAJO</v>
          </cell>
          <cell r="H96">
            <v>48</v>
          </cell>
          <cell r="I96">
            <v>48</v>
          </cell>
        </row>
        <row r="97">
          <cell r="G97" t="str">
            <v>105492-P.S.R. CAMISA</v>
          </cell>
          <cell r="H97">
            <v>34</v>
          </cell>
          <cell r="I97">
            <v>34</v>
          </cell>
        </row>
        <row r="98">
          <cell r="G98" t="str">
            <v>105501-P.S.R. ARBOLEDA GRANDE</v>
          </cell>
          <cell r="H98">
            <v>39</v>
          </cell>
          <cell r="I98">
            <v>39</v>
          </cell>
        </row>
        <row r="99">
          <cell r="G99" t="str">
            <v>04301-OVALLE</v>
          </cell>
          <cell r="H99">
            <v>3961</v>
          </cell>
          <cell r="I99">
            <v>3961</v>
          </cell>
        </row>
        <row r="100">
          <cell r="G100" t="str">
            <v>105315-CES. RURAL C. DE TAMAYA</v>
          </cell>
          <cell r="H100">
            <v>238</v>
          </cell>
          <cell r="I100">
            <v>238</v>
          </cell>
        </row>
        <row r="101">
          <cell r="G101" t="str">
            <v>105317-CES. JORGE JORDAN D.</v>
          </cell>
          <cell r="H101">
            <v>1108</v>
          </cell>
          <cell r="I101">
            <v>1108</v>
          </cell>
        </row>
        <row r="102">
          <cell r="G102" t="str">
            <v>105322-CES. MARCOS MACUADA</v>
          </cell>
          <cell r="H102">
            <v>1291</v>
          </cell>
          <cell r="I102">
            <v>1291</v>
          </cell>
        </row>
        <row r="103">
          <cell r="G103" t="str">
            <v>105324-CES. SOTAQUI</v>
          </cell>
          <cell r="H103">
            <v>239</v>
          </cell>
          <cell r="I103">
            <v>239</v>
          </cell>
        </row>
        <row r="104">
          <cell r="G104" t="str">
            <v>105415-P.S.R. BARRAZA</v>
          </cell>
          <cell r="H104">
            <v>75</v>
          </cell>
          <cell r="I104">
            <v>75</v>
          </cell>
        </row>
        <row r="105">
          <cell r="G105" t="str">
            <v xml:space="preserve">105416-P.S.R. CAMARICO                  </v>
          </cell>
          <cell r="H105">
            <v>107</v>
          </cell>
          <cell r="I105">
            <v>107</v>
          </cell>
        </row>
        <row r="106">
          <cell r="G106" t="str">
            <v>105417-P.S.R. ALCONES BAJOS</v>
          </cell>
          <cell r="H106">
            <v>52</v>
          </cell>
          <cell r="I106">
            <v>52</v>
          </cell>
        </row>
        <row r="107">
          <cell r="G107" t="str">
            <v>105419-P.S.R. LAS SOSSAS</v>
          </cell>
          <cell r="H107">
            <v>30</v>
          </cell>
          <cell r="I107">
            <v>30</v>
          </cell>
        </row>
        <row r="108">
          <cell r="G108" t="str">
            <v>105420-P.S.R. LIMARI</v>
          </cell>
          <cell r="H108">
            <v>155</v>
          </cell>
          <cell r="I108">
            <v>155</v>
          </cell>
        </row>
        <row r="109">
          <cell r="G109" t="str">
            <v>105422-P.S.R. HORNILLOS</v>
          </cell>
          <cell r="H109">
            <v>30</v>
          </cell>
          <cell r="I109">
            <v>30</v>
          </cell>
        </row>
        <row r="110">
          <cell r="G110" t="str">
            <v>105437-P.S.R. CHALINGA</v>
          </cell>
          <cell r="H110">
            <v>48</v>
          </cell>
          <cell r="I110">
            <v>48</v>
          </cell>
        </row>
        <row r="111">
          <cell r="G111" t="str">
            <v>105439-P.S.R. CERRO BLANCO</v>
          </cell>
          <cell r="H111">
            <v>17</v>
          </cell>
          <cell r="I111">
            <v>17</v>
          </cell>
        </row>
        <row r="112">
          <cell r="G112" t="str">
            <v>105507-P.S.R. HUAMALATA</v>
          </cell>
          <cell r="H112">
            <v>105</v>
          </cell>
          <cell r="I112">
            <v>105</v>
          </cell>
        </row>
        <row r="113">
          <cell r="G113" t="str">
            <v>105510-P.S.R. RECOLETA</v>
          </cell>
          <cell r="H113">
            <v>85</v>
          </cell>
          <cell r="I113">
            <v>85</v>
          </cell>
        </row>
        <row r="114">
          <cell r="G114" t="str">
            <v>105722-CECOF SAN JOSE DE LA DEHESA</v>
          </cell>
          <cell r="H114">
            <v>247</v>
          </cell>
          <cell r="I114">
            <v>247</v>
          </cell>
        </row>
        <row r="115">
          <cell r="G115" t="str">
            <v>105723-CECOF LIMARI</v>
          </cell>
          <cell r="H115">
            <v>134</v>
          </cell>
          <cell r="I115">
            <v>134</v>
          </cell>
        </row>
        <row r="116">
          <cell r="G116" t="str">
            <v>04302-COMBARBALÁ</v>
          </cell>
          <cell r="H116">
            <v>577</v>
          </cell>
          <cell r="I116">
            <v>577</v>
          </cell>
        </row>
        <row r="117">
          <cell r="G117" t="str">
            <v>105105-HOSPITAL COMBARBALA</v>
          </cell>
          <cell r="H117">
            <v>256</v>
          </cell>
          <cell r="I117">
            <v>256</v>
          </cell>
        </row>
        <row r="118">
          <cell r="G118" t="str">
            <v>105433-P.S.R. SAN LORENZO</v>
          </cell>
          <cell r="H118">
            <v>3</v>
          </cell>
          <cell r="I118">
            <v>3</v>
          </cell>
        </row>
        <row r="119">
          <cell r="G119" t="str">
            <v>105434-P.S.R. SAN MARCOS</v>
          </cell>
          <cell r="H119">
            <v>42</v>
          </cell>
          <cell r="I119">
            <v>42</v>
          </cell>
        </row>
        <row r="120">
          <cell r="G120" t="str">
            <v>105441-P.S.R. MANQUEHUA</v>
          </cell>
          <cell r="H120">
            <v>23</v>
          </cell>
          <cell r="I120">
            <v>23</v>
          </cell>
        </row>
        <row r="121">
          <cell r="G121" t="str">
            <v xml:space="preserve">105459-P.S.R. BARRANCAS                </v>
          </cell>
          <cell r="H121">
            <v>35</v>
          </cell>
          <cell r="I121">
            <v>35</v>
          </cell>
        </row>
        <row r="122">
          <cell r="G122" t="str">
            <v>105460-P.S.R. COGOTI 18</v>
          </cell>
          <cell r="H122">
            <v>53</v>
          </cell>
          <cell r="I122">
            <v>53</v>
          </cell>
        </row>
        <row r="123">
          <cell r="G123" t="str">
            <v>105461-P.S.R. EL HUACHO</v>
          </cell>
          <cell r="H123">
            <v>10</v>
          </cell>
          <cell r="I123">
            <v>10</v>
          </cell>
        </row>
        <row r="124">
          <cell r="G124" t="str">
            <v>105462-P.S.R. EL SAUCE</v>
          </cell>
          <cell r="H124">
            <v>26</v>
          </cell>
          <cell r="I124">
            <v>26</v>
          </cell>
        </row>
        <row r="125">
          <cell r="G125" t="str">
            <v>105463-P.S.R. QUILITAPIA</v>
          </cell>
          <cell r="H125">
            <v>47</v>
          </cell>
          <cell r="I125">
            <v>47</v>
          </cell>
        </row>
        <row r="126">
          <cell r="G126" t="str">
            <v>105464-P.S.R. LA LIGUA</v>
          </cell>
          <cell r="H126">
            <v>29</v>
          </cell>
          <cell r="I126">
            <v>29</v>
          </cell>
        </row>
        <row r="127">
          <cell r="G127" t="str">
            <v>105465-P.S.R. RAMADILLA</v>
          </cell>
          <cell r="H127">
            <v>19</v>
          </cell>
          <cell r="I127">
            <v>19</v>
          </cell>
        </row>
        <row r="128">
          <cell r="G128" t="str">
            <v>105466-P.S.R. VALLE HERMOSO</v>
          </cell>
          <cell r="H128">
            <v>14</v>
          </cell>
          <cell r="I128">
            <v>14</v>
          </cell>
        </row>
        <row r="129">
          <cell r="G129" t="str">
            <v>105490-P.S.R. EL DURAZNO</v>
          </cell>
          <cell r="H129">
            <v>20</v>
          </cell>
          <cell r="I129">
            <v>20</v>
          </cell>
        </row>
        <row r="130">
          <cell r="G130" t="str">
            <v>04303-MONTE PATRIA</v>
          </cell>
          <cell r="H130">
            <v>1214</v>
          </cell>
          <cell r="I130">
            <v>1214</v>
          </cell>
        </row>
        <row r="131">
          <cell r="G131" t="str">
            <v>105307-CES. RURAL MONTE PATRIA</v>
          </cell>
          <cell r="H131">
            <v>301</v>
          </cell>
          <cell r="I131">
            <v>301</v>
          </cell>
        </row>
        <row r="132">
          <cell r="G132" t="str">
            <v>105311-CES. RURAL CHAÑARAL ALTO</v>
          </cell>
          <cell r="H132">
            <v>182</v>
          </cell>
          <cell r="I132">
            <v>182</v>
          </cell>
        </row>
        <row r="133">
          <cell r="G133" t="str">
            <v>105312-CES. RURAL CAREN</v>
          </cell>
          <cell r="H133">
            <v>119</v>
          </cell>
          <cell r="I133">
            <v>119</v>
          </cell>
        </row>
        <row r="134">
          <cell r="G134" t="str">
            <v>105318-CES. RURAL EL PALQUI</v>
          </cell>
          <cell r="H134">
            <v>341</v>
          </cell>
          <cell r="I134">
            <v>341</v>
          </cell>
        </row>
        <row r="135">
          <cell r="G135" t="str">
            <v>105425-P.S.R. CHILECITO</v>
          </cell>
          <cell r="H135">
            <v>21</v>
          </cell>
          <cell r="I135">
            <v>21</v>
          </cell>
        </row>
        <row r="136">
          <cell r="G136" t="str">
            <v>105427-P.S.R. HACIENDA VALDIVIA</v>
          </cell>
          <cell r="H136">
            <v>43</v>
          </cell>
          <cell r="I136">
            <v>43</v>
          </cell>
        </row>
        <row r="137">
          <cell r="G137" t="str">
            <v>105428-P.S.R. HUATULAME</v>
          </cell>
          <cell r="H137">
            <v>38</v>
          </cell>
          <cell r="I137">
            <v>38</v>
          </cell>
        </row>
        <row r="138">
          <cell r="G138" t="str">
            <v>105430-P.S.R. MIALQUI</v>
          </cell>
          <cell r="H138">
            <v>15</v>
          </cell>
          <cell r="I138">
            <v>15</v>
          </cell>
        </row>
        <row r="139">
          <cell r="G139" t="str">
            <v>105431-P.S.R. PEDREGAL</v>
          </cell>
          <cell r="H139">
            <v>30</v>
          </cell>
          <cell r="I139">
            <v>30</v>
          </cell>
        </row>
        <row r="140">
          <cell r="G140" t="str">
            <v>105432-P.S.R. RAPEL</v>
          </cell>
          <cell r="H140">
            <v>44</v>
          </cell>
          <cell r="I140">
            <v>44</v>
          </cell>
        </row>
        <row r="141">
          <cell r="G141" t="str">
            <v>105435-P.S.R. TULAHUEN</v>
          </cell>
          <cell r="H141">
            <v>48</v>
          </cell>
          <cell r="I141">
            <v>48</v>
          </cell>
        </row>
        <row r="142">
          <cell r="G142" t="str">
            <v>105436-P.S.R. EL MAITEN</v>
          </cell>
          <cell r="H142">
            <v>18</v>
          </cell>
          <cell r="I142">
            <v>18</v>
          </cell>
        </row>
        <row r="143">
          <cell r="G143" t="str">
            <v>105489-P.S.R. RAMADAS DE TULAHUEN</v>
          </cell>
          <cell r="H143">
            <v>14</v>
          </cell>
          <cell r="I143">
            <v>14</v>
          </cell>
        </row>
        <row r="144">
          <cell r="G144" t="str">
            <v>04304-PUNITAQUI</v>
          </cell>
          <cell r="H144">
            <v>679</v>
          </cell>
          <cell r="I144">
            <v>679</v>
          </cell>
        </row>
        <row r="145">
          <cell r="G145" t="str">
            <v>105308-CES. RURAL PUNITAQUI</v>
          </cell>
          <cell r="H145">
            <v>569</v>
          </cell>
          <cell r="I145">
            <v>569</v>
          </cell>
        </row>
        <row r="146">
          <cell r="G146" t="str">
            <v>105440-P.S.R. DIVISADERO</v>
          </cell>
          <cell r="H146">
            <v>20</v>
          </cell>
          <cell r="I146">
            <v>20</v>
          </cell>
        </row>
        <row r="147">
          <cell r="G147" t="str">
            <v>105442-P.S.R. SAN PEDRO DE QUILES</v>
          </cell>
          <cell r="H147">
            <v>12</v>
          </cell>
          <cell r="I147">
            <v>12</v>
          </cell>
        </row>
        <row r="148">
          <cell r="G148" t="str">
            <v xml:space="preserve">105508-P.S.R. EL PARRAL DE QUILES  </v>
          </cell>
          <cell r="H148">
            <v>78</v>
          </cell>
          <cell r="I148">
            <v>78</v>
          </cell>
        </row>
        <row r="149">
          <cell r="G149" t="str">
            <v>04305-RIO HURATDO</v>
          </cell>
          <cell r="H149">
            <v>249</v>
          </cell>
          <cell r="I149">
            <v>249</v>
          </cell>
        </row>
        <row r="150">
          <cell r="G150" t="str">
            <v>105310-CES. RURAL PICHASCA</v>
          </cell>
          <cell r="H150">
            <v>103</v>
          </cell>
          <cell r="I150">
            <v>103</v>
          </cell>
        </row>
        <row r="151">
          <cell r="G151" t="str">
            <v>105409-P.S.R. EL CHAÑAR</v>
          </cell>
          <cell r="H151">
            <v>7</v>
          </cell>
          <cell r="I151">
            <v>7</v>
          </cell>
        </row>
        <row r="152">
          <cell r="G152" t="str">
            <v>105410-P.S.R. HURTADO</v>
          </cell>
          <cell r="H152">
            <v>28</v>
          </cell>
          <cell r="I152">
            <v>28</v>
          </cell>
        </row>
        <row r="153">
          <cell r="G153" t="str">
            <v>105411-P.S.R. LAS BREAS</v>
          </cell>
          <cell r="H153">
            <v>14</v>
          </cell>
          <cell r="I153">
            <v>14</v>
          </cell>
        </row>
        <row r="154">
          <cell r="G154" t="str">
            <v>105413-P.S.R. SAMO ALTO</v>
          </cell>
          <cell r="H154">
            <v>39</v>
          </cell>
          <cell r="I154">
            <v>39</v>
          </cell>
        </row>
        <row r="155">
          <cell r="G155" t="str">
            <v>105414-P.S.R. SERON</v>
          </cell>
          <cell r="H155">
            <v>38</v>
          </cell>
          <cell r="I155">
            <v>38</v>
          </cell>
        </row>
        <row r="156">
          <cell r="G156" t="str">
            <v>105503-P.S.R. TABAQUEROS</v>
          </cell>
          <cell r="H156">
            <v>20</v>
          </cell>
          <cell r="I156">
            <v>20</v>
          </cell>
        </row>
        <row r="157">
          <cell r="G157" t="str">
            <v>Total general</v>
          </cell>
          <cell r="H157">
            <v>25684</v>
          </cell>
          <cell r="I157">
            <v>25684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6</v>
          </cell>
          <cell r="I3" t="str">
            <v>Total general</v>
          </cell>
        </row>
        <row r="4">
          <cell r="G4" t="str">
            <v>04101-LA SERENA</v>
          </cell>
          <cell r="H4">
            <v>8541</v>
          </cell>
          <cell r="I4">
            <v>8541</v>
          </cell>
        </row>
        <row r="5">
          <cell r="G5" t="str">
            <v>105100-HOSPITAL LA SERENA</v>
          </cell>
          <cell r="H5">
            <v>365</v>
          </cell>
          <cell r="I5">
            <v>365</v>
          </cell>
        </row>
        <row r="6">
          <cell r="G6" t="str">
            <v>105300-CES. CARDENAL CARO</v>
          </cell>
          <cell r="H6">
            <v>1556</v>
          </cell>
          <cell r="I6">
            <v>1556</v>
          </cell>
        </row>
        <row r="7">
          <cell r="G7" t="str">
            <v>105301-CES. LAS COMPAÑIAS</v>
          </cell>
          <cell r="H7">
            <v>1074</v>
          </cell>
          <cell r="I7">
            <v>1074</v>
          </cell>
        </row>
        <row r="8">
          <cell r="G8" t="str">
            <v>105302-CES. PEDRO AGUIRRE C.</v>
          </cell>
          <cell r="H8">
            <v>1425</v>
          </cell>
          <cell r="I8">
            <v>1425</v>
          </cell>
        </row>
        <row r="9">
          <cell r="G9" t="str">
            <v>105313-CES. SCHAFFHAUSER</v>
          </cell>
          <cell r="H9">
            <v>1601</v>
          </cell>
          <cell r="I9">
            <v>1601</v>
          </cell>
        </row>
        <row r="10">
          <cell r="G10" t="str">
            <v>105319-CES. CARDENAL R.S.H.</v>
          </cell>
          <cell r="H10">
            <v>1122</v>
          </cell>
          <cell r="I10">
            <v>1122</v>
          </cell>
        </row>
        <row r="11">
          <cell r="G11" t="str">
            <v>105325-CESFAM JUAN PABLO II</v>
          </cell>
          <cell r="H11">
            <v>776</v>
          </cell>
          <cell r="I11">
            <v>776</v>
          </cell>
        </row>
        <row r="12">
          <cell r="G12" t="str">
            <v xml:space="preserve">105400-P.S.R. ALGARROBITO            </v>
          </cell>
          <cell r="H12">
            <v>205</v>
          </cell>
          <cell r="I12">
            <v>205</v>
          </cell>
        </row>
        <row r="13">
          <cell r="G13" t="str">
            <v>105401-P.S.R. LAS ROJAS</v>
          </cell>
          <cell r="H13">
            <v>30</v>
          </cell>
          <cell r="I13">
            <v>30</v>
          </cell>
        </row>
        <row r="14">
          <cell r="G14" t="str">
            <v>105402-P.S.R. EL ROMERO</v>
          </cell>
          <cell r="H14">
            <v>32</v>
          </cell>
          <cell r="I14">
            <v>32</v>
          </cell>
        </row>
        <row r="15">
          <cell r="G15" t="str">
            <v>105499-P.S.R. LAMBERT</v>
          </cell>
          <cell r="H15">
            <v>33</v>
          </cell>
          <cell r="I15">
            <v>33</v>
          </cell>
        </row>
        <row r="16">
          <cell r="G16" t="str">
            <v>105700-CECOF VILLA EL INDIO</v>
          </cell>
          <cell r="H16">
            <v>121</v>
          </cell>
          <cell r="I16">
            <v>121</v>
          </cell>
        </row>
        <row r="17">
          <cell r="G17" t="str">
            <v>105701-CECOF VILLA ALEMANIA</v>
          </cell>
          <cell r="H17">
            <v>64</v>
          </cell>
          <cell r="I17">
            <v>64</v>
          </cell>
        </row>
        <row r="18">
          <cell r="G18" t="str">
            <v>105702-CECOF VILLA LAMBERT</v>
          </cell>
          <cell r="H18">
            <v>137</v>
          </cell>
          <cell r="I18">
            <v>137</v>
          </cell>
        </row>
        <row r="19">
          <cell r="G19" t="str">
            <v>04102-COQUIMBO</v>
          </cell>
          <cell r="H19">
            <v>9844</v>
          </cell>
          <cell r="I19">
            <v>9844</v>
          </cell>
        </row>
        <row r="20">
          <cell r="G20" t="str">
            <v>105101-HOSPITAL COQUIMBO</v>
          </cell>
          <cell r="H20">
            <v>247</v>
          </cell>
          <cell r="I20">
            <v>247</v>
          </cell>
        </row>
        <row r="21">
          <cell r="G21" t="str">
            <v>105303-CES. SAN JUAN</v>
          </cell>
          <cell r="H21">
            <v>1705</v>
          </cell>
          <cell r="I21">
            <v>1705</v>
          </cell>
        </row>
        <row r="22">
          <cell r="G22" t="str">
            <v>105304-CES. SANTA CECILIA</v>
          </cell>
          <cell r="H22">
            <v>1327</v>
          </cell>
          <cell r="I22">
            <v>1327</v>
          </cell>
        </row>
        <row r="23">
          <cell r="G23" t="str">
            <v>105305-CES. TIERRAS BLANCAS</v>
          </cell>
          <cell r="H23">
            <v>3244</v>
          </cell>
          <cell r="I23">
            <v>3244</v>
          </cell>
        </row>
        <row r="24">
          <cell r="G24" t="str">
            <v>105321-CES. RURAL  TONGOY</v>
          </cell>
          <cell r="H24">
            <v>300</v>
          </cell>
          <cell r="I24">
            <v>300</v>
          </cell>
        </row>
        <row r="25">
          <cell r="G25" t="str">
            <v>105323-CES. DR. SERGIO AGUILAR</v>
          </cell>
          <cell r="H25">
            <v>2289</v>
          </cell>
          <cell r="I25">
            <v>2289</v>
          </cell>
        </row>
        <row r="26">
          <cell r="G26" t="str">
            <v xml:space="preserve">105404-P.S.R. EL TANGUE                         </v>
          </cell>
          <cell r="H26">
            <v>100</v>
          </cell>
          <cell r="I26">
            <v>100</v>
          </cell>
        </row>
        <row r="27">
          <cell r="G27" t="str">
            <v>105405-P.S.R. GUANAQUEROS</v>
          </cell>
          <cell r="H27">
            <v>106</v>
          </cell>
          <cell r="I27">
            <v>106</v>
          </cell>
        </row>
        <row r="28">
          <cell r="G28" t="str">
            <v>105406-P.S.R. PAN DE AZUCAR</v>
          </cell>
          <cell r="H28">
            <v>339</v>
          </cell>
          <cell r="I28">
            <v>339</v>
          </cell>
        </row>
        <row r="29">
          <cell r="G29" t="str">
            <v>105407-P.S.R. TAMBILLOS</v>
          </cell>
          <cell r="H29">
            <v>48</v>
          </cell>
          <cell r="I29">
            <v>48</v>
          </cell>
        </row>
        <row r="30">
          <cell r="G30" t="str">
            <v>105705-CECOF EL ALBA</v>
          </cell>
          <cell r="H30">
            <v>139</v>
          </cell>
          <cell r="I30">
            <v>139</v>
          </cell>
        </row>
        <row r="31">
          <cell r="G31" t="str">
            <v>04103-ANDACOLLO</v>
          </cell>
          <cell r="H31">
            <v>428</v>
          </cell>
          <cell r="I31">
            <v>428</v>
          </cell>
        </row>
        <row r="32">
          <cell r="G32" t="str">
            <v>105106-HOSPITAL ANDACOLLO</v>
          </cell>
          <cell r="H32">
            <v>428</v>
          </cell>
          <cell r="I32">
            <v>428</v>
          </cell>
        </row>
        <row r="33">
          <cell r="G33" t="str">
            <v>04104-LA HIGUERA</v>
          </cell>
          <cell r="H33">
            <v>191</v>
          </cell>
          <cell r="I33">
            <v>191</v>
          </cell>
        </row>
        <row r="34">
          <cell r="G34" t="str">
            <v>105314-CES. LA HIGUERA</v>
          </cell>
          <cell r="H34">
            <v>53</v>
          </cell>
          <cell r="I34">
            <v>53</v>
          </cell>
        </row>
        <row r="35">
          <cell r="G35" t="str">
            <v xml:space="preserve">105500-P.S.R. CALETA HORNOS        </v>
          </cell>
          <cell r="H35">
            <v>64</v>
          </cell>
          <cell r="I35">
            <v>64</v>
          </cell>
        </row>
        <row r="36">
          <cell r="G36" t="str">
            <v>105505-P.S.R. LOS CHOROS</v>
          </cell>
          <cell r="H36">
            <v>27</v>
          </cell>
          <cell r="I36">
            <v>27</v>
          </cell>
        </row>
        <row r="37">
          <cell r="G37" t="str">
            <v>105506-P.S.R. EL TRAPICHE</v>
          </cell>
          <cell r="H37">
            <v>47</v>
          </cell>
          <cell r="I37">
            <v>47</v>
          </cell>
        </row>
        <row r="38">
          <cell r="G38" t="str">
            <v>04105-PAIHUANO</v>
          </cell>
          <cell r="H38">
            <v>222</v>
          </cell>
          <cell r="I38">
            <v>222</v>
          </cell>
        </row>
        <row r="39">
          <cell r="G39" t="str">
            <v>105306-CES. PAIHUANO</v>
          </cell>
          <cell r="H39">
            <v>118</v>
          </cell>
          <cell r="I39">
            <v>118</v>
          </cell>
        </row>
        <row r="40">
          <cell r="G40" t="str">
            <v>105475-P.S.R. HORCON</v>
          </cell>
          <cell r="H40">
            <v>39</v>
          </cell>
          <cell r="I40">
            <v>39</v>
          </cell>
        </row>
        <row r="41">
          <cell r="G41" t="str">
            <v>105476-P.S.R. MONTE GRANDE</v>
          </cell>
          <cell r="H41">
            <v>14</v>
          </cell>
          <cell r="I41">
            <v>14</v>
          </cell>
        </row>
        <row r="42">
          <cell r="G42" t="str">
            <v>105477-P.S.R. PISCO ELQUI</v>
          </cell>
          <cell r="H42">
            <v>51</v>
          </cell>
          <cell r="I42">
            <v>51</v>
          </cell>
        </row>
        <row r="43">
          <cell r="G43" t="str">
            <v>04106-VICUÑA</v>
          </cell>
          <cell r="H43">
            <v>1344</v>
          </cell>
          <cell r="I43">
            <v>1344</v>
          </cell>
        </row>
        <row r="44">
          <cell r="G44" t="str">
            <v>105107-HOSPITAL VICUÑA</v>
          </cell>
          <cell r="H44">
            <v>685</v>
          </cell>
          <cell r="I44">
            <v>685</v>
          </cell>
        </row>
        <row r="45">
          <cell r="G45" t="str">
            <v>105467-P.S.R. DIAGUITAS</v>
          </cell>
          <cell r="H45">
            <v>80</v>
          </cell>
          <cell r="I45">
            <v>80</v>
          </cell>
        </row>
        <row r="46">
          <cell r="G46" t="str">
            <v>105468-P.S.R. EL MOLLE</v>
          </cell>
          <cell r="H46">
            <v>40</v>
          </cell>
          <cell r="I46">
            <v>40</v>
          </cell>
        </row>
        <row r="47">
          <cell r="G47" t="str">
            <v>105469-P.S.R. EL TAMBO</v>
          </cell>
          <cell r="H47">
            <v>75</v>
          </cell>
          <cell r="I47">
            <v>75</v>
          </cell>
        </row>
        <row r="48">
          <cell r="G48" t="str">
            <v>105470-P.S.R. HUANTA</v>
          </cell>
          <cell r="H48">
            <v>8</v>
          </cell>
          <cell r="I48">
            <v>8</v>
          </cell>
        </row>
        <row r="49">
          <cell r="G49" t="str">
            <v>105471-P.S.R. PERALILLO</v>
          </cell>
          <cell r="H49">
            <v>133</v>
          </cell>
          <cell r="I49">
            <v>133</v>
          </cell>
        </row>
        <row r="50">
          <cell r="G50" t="str">
            <v>105472-P.S.R. RIVADAVIA</v>
          </cell>
          <cell r="H50">
            <v>51</v>
          </cell>
          <cell r="I50">
            <v>51</v>
          </cell>
        </row>
        <row r="51">
          <cell r="G51" t="str">
            <v>105473-P.S.R. TALCUNA</v>
          </cell>
          <cell r="H51">
            <v>48</v>
          </cell>
          <cell r="I51">
            <v>48</v>
          </cell>
        </row>
        <row r="52">
          <cell r="G52" t="str">
            <v>105474-P.S.R. CHAPILCA</v>
          </cell>
          <cell r="H52">
            <v>24</v>
          </cell>
          <cell r="I52">
            <v>24</v>
          </cell>
        </row>
        <row r="53">
          <cell r="G53" t="str">
            <v>105502-P.S.R. CALINGASTA</v>
          </cell>
          <cell r="H53">
            <v>175</v>
          </cell>
          <cell r="I53">
            <v>175</v>
          </cell>
        </row>
        <row r="54">
          <cell r="G54" t="str">
            <v>105509-P.S.R. GUALLIGUAICA</v>
          </cell>
          <cell r="H54">
            <v>25</v>
          </cell>
          <cell r="I54">
            <v>25</v>
          </cell>
        </row>
        <row r="55">
          <cell r="G55" t="str">
            <v>04201-ILLAPEL</v>
          </cell>
          <cell r="H55">
            <v>1240</v>
          </cell>
          <cell r="I55">
            <v>1240</v>
          </cell>
        </row>
        <row r="56">
          <cell r="G56" t="str">
            <v>105103-HOSPITAL ILLAPEL</v>
          </cell>
          <cell r="H56">
            <v>718</v>
          </cell>
          <cell r="I56">
            <v>718</v>
          </cell>
        </row>
        <row r="57">
          <cell r="G57" t="str">
            <v>105326-CESFAM SAN RAFAEL</v>
          </cell>
          <cell r="H57">
            <v>210</v>
          </cell>
          <cell r="I57">
            <v>210</v>
          </cell>
        </row>
        <row r="58">
          <cell r="G58" t="str">
            <v xml:space="preserve">105443-P.S.R. CARCAMO                   </v>
          </cell>
          <cell r="H58">
            <v>39</v>
          </cell>
          <cell r="I58">
            <v>39</v>
          </cell>
        </row>
        <row r="59">
          <cell r="G59" t="str">
            <v>105444-P.S.R. HUINTIL</v>
          </cell>
          <cell r="H59">
            <v>26</v>
          </cell>
          <cell r="I59">
            <v>26</v>
          </cell>
        </row>
        <row r="60">
          <cell r="G60" t="str">
            <v>105445-P.S.R. LIMAHUIDA</v>
          </cell>
          <cell r="H60">
            <v>21</v>
          </cell>
          <cell r="I60">
            <v>21</v>
          </cell>
        </row>
        <row r="61">
          <cell r="G61" t="str">
            <v>105446-P.S.R. MATANCILLA</v>
          </cell>
          <cell r="H61">
            <v>3</v>
          </cell>
          <cell r="I61">
            <v>3</v>
          </cell>
        </row>
        <row r="62">
          <cell r="G62" t="str">
            <v>105447-P.S.R. PERALILLO</v>
          </cell>
          <cell r="H62">
            <v>25</v>
          </cell>
          <cell r="I62">
            <v>25</v>
          </cell>
        </row>
        <row r="63">
          <cell r="G63" t="str">
            <v>105448-P.S.R. SANTA VIRGINIA</v>
          </cell>
          <cell r="H63">
            <v>15</v>
          </cell>
          <cell r="I63">
            <v>15</v>
          </cell>
        </row>
        <row r="64">
          <cell r="G64" t="str">
            <v>105449-P.S.R. TUNGA NORTE</v>
          </cell>
          <cell r="H64">
            <v>13</v>
          </cell>
          <cell r="I64">
            <v>13</v>
          </cell>
        </row>
        <row r="65">
          <cell r="G65" t="str">
            <v>105485-P.S.R. PLAN DE HORNOS</v>
          </cell>
          <cell r="H65">
            <v>32</v>
          </cell>
          <cell r="I65">
            <v>32</v>
          </cell>
        </row>
        <row r="66">
          <cell r="G66" t="str">
            <v>105486-P.S.R. TUNGA SUR</v>
          </cell>
          <cell r="H66">
            <v>16</v>
          </cell>
          <cell r="I66">
            <v>16</v>
          </cell>
        </row>
        <row r="67">
          <cell r="G67" t="str">
            <v>105487-P.S.R. CAÑAS UNO</v>
          </cell>
          <cell r="H67">
            <v>80</v>
          </cell>
          <cell r="I67">
            <v>80</v>
          </cell>
        </row>
        <row r="68">
          <cell r="G68" t="str">
            <v>105496-P.S.R. PINTACURA SUR</v>
          </cell>
          <cell r="H68">
            <v>23</v>
          </cell>
          <cell r="I68">
            <v>23</v>
          </cell>
        </row>
        <row r="69">
          <cell r="G69" t="str">
            <v>105504-P.S.R. SOCAVON</v>
          </cell>
          <cell r="H69">
            <v>19</v>
          </cell>
          <cell r="I69">
            <v>19</v>
          </cell>
        </row>
        <row r="70">
          <cell r="G70" t="str">
            <v>04202-CANELA</v>
          </cell>
          <cell r="H70">
            <v>414</v>
          </cell>
          <cell r="I70">
            <v>414</v>
          </cell>
        </row>
        <row r="71">
          <cell r="G71" t="str">
            <v>105309-CES. RURAL CANELA</v>
          </cell>
          <cell r="H71">
            <v>196</v>
          </cell>
          <cell r="I71">
            <v>196</v>
          </cell>
        </row>
        <row r="72">
          <cell r="G72" t="str">
            <v xml:space="preserve">105450-P.S.R. MINCHA NORTE            </v>
          </cell>
          <cell r="H72">
            <v>90</v>
          </cell>
          <cell r="I72">
            <v>90</v>
          </cell>
        </row>
        <row r="73">
          <cell r="G73" t="str">
            <v>105451-P.S.R. AGUA FRIA</v>
          </cell>
          <cell r="H73">
            <v>13</v>
          </cell>
          <cell r="I73">
            <v>13</v>
          </cell>
        </row>
        <row r="74">
          <cell r="G74" t="str">
            <v>105482-P.S.R. CANELA ALTA</v>
          </cell>
          <cell r="H74">
            <v>51</v>
          </cell>
          <cell r="I74">
            <v>51</v>
          </cell>
        </row>
        <row r="75">
          <cell r="G75" t="str">
            <v>105483-P.S.R. LOS RULOS</v>
          </cell>
          <cell r="H75">
            <v>12</v>
          </cell>
          <cell r="I75">
            <v>12</v>
          </cell>
        </row>
        <row r="76">
          <cell r="G76" t="str">
            <v>105484-P.S.R. HUENTELAUQUEN</v>
          </cell>
          <cell r="H76">
            <v>28</v>
          </cell>
          <cell r="I76">
            <v>28</v>
          </cell>
        </row>
        <row r="77">
          <cell r="G77" t="str">
            <v>105488-P.S.R. ESPIRITU SANTO</v>
          </cell>
          <cell r="H77">
            <v>5</v>
          </cell>
          <cell r="I77">
            <v>5</v>
          </cell>
        </row>
        <row r="78">
          <cell r="G78" t="str">
            <v>105493-P.S.R. MINCHA SUR</v>
          </cell>
          <cell r="H78">
            <v>11</v>
          </cell>
          <cell r="I78">
            <v>11</v>
          </cell>
        </row>
        <row r="79">
          <cell r="G79" t="str">
            <v>105497-P.S.R. JABONERIA</v>
          </cell>
          <cell r="H79">
            <v>7</v>
          </cell>
          <cell r="I79">
            <v>7</v>
          </cell>
        </row>
        <row r="80">
          <cell r="G80" t="str">
            <v>105498-P.S.R. QUEBRADA DE LINARES</v>
          </cell>
          <cell r="H80">
            <v>1</v>
          </cell>
          <cell r="I80">
            <v>1</v>
          </cell>
        </row>
        <row r="81">
          <cell r="G81" t="str">
            <v>04203-LOS VILOS</v>
          </cell>
          <cell r="H81">
            <v>915</v>
          </cell>
          <cell r="I81">
            <v>915</v>
          </cell>
        </row>
        <row r="82">
          <cell r="G82" t="str">
            <v>105108-HOSPITAL LOS VILOS</v>
          </cell>
          <cell r="H82">
            <v>657</v>
          </cell>
          <cell r="I82">
            <v>657</v>
          </cell>
        </row>
        <row r="83">
          <cell r="G83" t="str">
            <v xml:space="preserve">105478-P.S.R. CAIMANES                   </v>
          </cell>
          <cell r="H83">
            <v>129</v>
          </cell>
          <cell r="I83">
            <v>129</v>
          </cell>
        </row>
        <row r="84">
          <cell r="G84" t="str">
            <v>105479-P.S.R. GUANGUALI</v>
          </cell>
          <cell r="H84">
            <v>23</v>
          </cell>
          <cell r="I84">
            <v>23</v>
          </cell>
        </row>
        <row r="85">
          <cell r="G85" t="str">
            <v>105480-P.S.R. QUILIMARI</v>
          </cell>
          <cell r="H85">
            <v>84</v>
          </cell>
          <cell r="I85">
            <v>84</v>
          </cell>
        </row>
        <row r="86">
          <cell r="G86" t="str">
            <v>105481-P.S.R. TILAMA</v>
          </cell>
          <cell r="H86">
            <v>8</v>
          </cell>
          <cell r="I86">
            <v>8</v>
          </cell>
        </row>
        <row r="87">
          <cell r="G87" t="str">
            <v>105511-P.S.R. LOS CONDORES</v>
          </cell>
          <cell r="H87">
            <v>14</v>
          </cell>
          <cell r="I87">
            <v>14</v>
          </cell>
        </row>
        <row r="88">
          <cell r="G88" t="str">
            <v>04204-SALAMANCA</v>
          </cell>
          <cell r="H88">
            <v>1296</v>
          </cell>
          <cell r="I88">
            <v>1296</v>
          </cell>
        </row>
        <row r="89">
          <cell r="G89" t="str">
            <v>105104-HOSPITAL SALAMANCA</v>
          </cell>
          <cell r="H89">
            <v>660</v>
          </cell>
          <cell r="I89">
            <v>660</v>
          </cell>
        </row>
        <row r="90">
          <cell r="G90" t="str">
            <v xml:space="preserve">105452-P.S.R. CUNCUMEN                 </v>
          </cell>
          <cell r="H90">
            <v>278</v>
          </cell>
          <cell r="I90">
            <v>278</v>
          </cell>
        </row>
        <row r="91">
          <cell r="G91" t="str">
            <v>105453-P.S.R. TRANQUILLA</v>
          </cell>
          <cell r="H91">
            <v>37</v>
          </cell>
          <cell r="I91">
            <v>37</v>
          </cell>
        </row>
        <row r="92">
          <cell r="G92" t="str">
            <v>105454-P.S.R. CUNLAGUA</v>
          </cell>
          <cell r="H92">
            <v>14</v>
          </cell>
          <cell r="I92">
            <v>14</v>
          </cell>
        </row>
        <row r="93">
          <cell r="G93" t="str">
            <v>105455-P.S.R. CHILLEPIN</v>
          </cell>
          <cell r="H93">
            <v>62</v>
          </cell>
          <cell r="I93">
            <v>62</v>
          </cell>
        </row>
        <row r="94">
          <cell r="G94" t="str">
            <v>105456-P.S.R. LLIMPO</v>
          </cell>
          <cell r="H94">
            <v>46</v>
          </cell>
          <cell r="I94">
            <v>46</v>
          </cell>
        </row>
        <row r="95">
          <cell r="G95" t="str">
            <v>105457-P.S.R. SAN AGUSTIN</v>
          </cell>
          <cell r="H95">
            <v>35</v>
          </cell>
          <cell r="I95">
            <v>35</v>
          </cell>
        </row>
        <row r="96">
          <cell r="G96" t="str">
            <v>105458-P.S.R. TAHUINCO</v>
          </cell>
          <cell r="H96">
            <v>40</v>
          </cell>
          <cell r="I96">
            <v>40</v>
          </cell>
        </row>
        <row r="97">
          <cell r="G97" t="str">
            <v>105491-P.S.R. QUELEN BAJO</v>
          </cell>
          <cell r="H97">
            <v>43</v>
          </cell>
          <cell r="I97">
            <v>43</v>
          </cell>
        </row>
        <row r="98">
          <cell r="G98" t="str">
            <v>105492-P.S.R. CAMISA</v>
          </cell>
          <cell r="H98">
            <v>22</v>
          </cell>
          <cell r="I98">
            <v>22</v>
          </cell>
        </row>
        <row r="99">
          <cell r="G99" t="str">
            <v>105501-P.S.R. ARBOLEDA GRANDE</v>
          </cell>
          <cell r="H99">
            <v>59</v>
          </cell>
          <cell r="I99">
            <v>59</v>
          </cell>
        </row>
        <row r="100">
          <cell r="G100" t="str">
            <v>04301-OVALLE</v>
          </cell>
          <cell r="H100">
            <v>4859</v>
          </cell>
          <cell r="I100">
            <v>4859</v>
          </cell>
        </row>
        <row r="101">
          <cell r="G101" t="str">
            <v>105315-CES. RURAL C. DE TAMAYA</v>
          </cell>
          <cell r="H101">
            <v>268</v>
          </cell>
          <cell r="I101">
            <v>268</v>
          </cell>
        </row>
        <row r="102">
          <cell r="G102" t="str">
            <v>105317-CES. JORGE JORDAN D.</v>
          </cell>
          <cell r="H102">
            <v>1304</v>
          </cell>
          <cell r="I102">
            <v>1304</v>
          </cell>
        </row>
        <row r="103">
          <cell r="G103" t="str">
            <v>105322-CES. MARCOS MACUADA</v>
          </cell>
          <cell r="H103">
            <v>1803</v>
          </cell>
          <cell r="I103">
            <v>1803</v>
          </cell>
        </row>
        <row r="104">
          <cell r="G104" t="str">
            <v>105324-CES. SOTAQUI</v>
          </cell>
          <cell r="H104">
            <v>302</v>
          </cell>
          <cell r="I104">
            <v>302</v>
          </cell>
        </row>
        <row r="105">
          <cell r="G105" t="str">
            <v>105415-P.S.R. BARRAZA</v>
          </cell>
          <cell r="H105">
            <v>72</v>
          </cell>
          <cell r="I105">
            <v>72</v>
          </cell>
        </row>
        <row r="106">
          <cell r="G106" t="str">
            <v xml:space="preserve">105416-P.S.R. CAMARICO                  </v>
          </cell>
          <cell r="H106">
            <v>89</v>
          </cell>
          <cell r="I106">
            <v>89</v>
          </cell>
        </row>
        <row r="107">
          <cell r="G107" t="str">
            <v>105417-P.S.R. ALCONES BAJOS</v>
          </cell>
          <cell r="H107">
            <v>28</v>
          </cell>
          <cell r="I107">
            <v>28</v>
          </cell>
        </row>
        <row r="108">
          <cell r="G108" t="str">
            <v>105419-P.S.R. LAS SOSSAS</v>
          </cell>
          <cell r="H108">
            <v>45</v>
          </cell>
          <cell r="I108">
            <v>45</v>
          </cell>
        </row>
        <row r="109">
          <cell r="G109" t="str">
            <v>105420-P.S.R. LIMARI</v>
          </cell>
          <cell r="H109">
            <v>111</v>
          </cell>
          <cell r="I109">
            <v>111</v>
          </cell>
        </row>
        <row r="110">
          <cell r="G110" t="str">
            <v>105422-P.S.R. HORNILLOS</v>
          </cell>
          <cell r="H110">
            <v>23</v>
          </cell>
          <cell r="I110">
            <v>23</v>
          </cell>
        </row>
        <row r="111">
          <cell r="G111" t="str">
            <v>105437-P.S.R. CHALINGA</v>
          </cell>
          <cell r="H111">
            <v>34</v>
          </cell>
          <cell r="I111">
            <v>34</v>
          </cell>
        </row>
        <row r="112">
          <cell r="G112" t="str">
            <v>105439-P.S.R. CERRO BLANCO</v>
          </cell>
          <cell r="H112">
            <v>15</v>
          </cell>
          <cell r="I112">
            <v>15</v>
          </cell>
        </row>
        <row r="113">
          <cell r="G113" t="str">
            <v>105507-P.S.R. HUAMALATA</v>
          </cell>
          <cell r="H113">
            <v>101</v>
          </cell>
          <cell r="I113">
            <v>101</v>
          </cell>
        </row>
        <row r="114">
          <cell r="G114" t="str">
            <v>105510-P.S.R. RECOLETA</v>
          </cell>
          <cell r="H114">
            <v>80</v>
          </cell>
          <cell r="I114">
            <v>80</v>
          </cell>
        </row>
        <row r="115">
          <cell r="G115" t="str">
            <v>105722-CECOF SAN JOSE DE LA DEHESA</v>
          </cell>
          <cell r="H115">
            <v>280</v>
          </cell>
          <cell r="I115">
            <v>280</v>
          </cell>
        </row>
        <row r="116">
          <cell r="G116" t="str">
            <v>105723-CECOF LIMARI</v>
          </cell>
          <cell r="H116">
            <v>304</v>
          </cell>
          <cell r="I116">
            <v>304</v>
          </cell>
        </row>
        <row r="117">
          <cell r="G117" t="str">
            <v>04302-COMBARBALÁ</v>
          </cell>
          <cell r="H117">
            <v>703</v>
          </cell>
          <cell r="I117">
            <v>703</v>
          </cell>
        </row>
        <row r="118">
          <cell r="G118" t="str">
            <v>105105-HOSPITAL COMBARBALA</v>
          </cell>
          <cell r="H118">
            <v>387</v>
          </cell>
          <cell r="I118">
            <v>387</v>
          </cell>
        </row>
        <row r="119">
          <cell r="G119" t="str">
            <v>105433-P.S.R. SAN LORENZO</v>
          </cell>
          <cell r="H119">
            <v>4</v>
          </cell>
          <cell r="I119">
            <v>4</v>
          </cell>
        </row>
        <row r="120">
          <cell r="G120" t="str">
            <v>105434-P.S.R. SAN MARCOS</v>
          </cell>
          <cell r="H120">
            <v>38</v>
          </cell>
          <cell r="I120">
            <v>38</v>
          </cell>
        </row>
        <row r="121">
          <cell r="G121" t="str">
            <v>105441-P.S.R. MANQUEHUA</v>
          </cell>
          <cell r="H121">
            <v>36</v>
          </cell>
          <cell r="I121">
            <v>36</v>
          </cell>
        </row>
        <row r="122">
          <cell r="G122" t="str">
            <v xml:space="preserve">105459-P.S.R. BARRANCAS                </v>
          </cell>
          <cell r="H122">
            <v>35</v>
          </cell>
          <cell r="I122">
            <v>35</v>
          </cell>
        </row>
        <row r="123">
          <cell r="G123" t="str">
            <v>105460-P.S.R. COGOTI 18</v>
          </cell>
          <cell r="H123">
            <v>50</v>
          </cell>
          <cell r="I123">
            <v>50</v>
          </cell>
        </row>
        <row r="124">
          <cell r="G124" t="str">
            <v>105461-P.S.R. EL HUACHO</v>
          </cell>
          <cell r="H124">
            <v>13</v>
          </cell>
          <cell r="I124">
            <v>13</v>
          </cell>
        </row>
        <row r="125">
          <cell r="G125" t="str">
            <v>105462-P.S.R. EL SAUCE</v>
          </cell>
          <cell r="H125">
            <v>30</v>
          </cell>
          <cell r="I125">
            <v>30</v>
          </cell>
        </row>
        <row r="126">
          <cell r="G126" t="str">
            <v>105463-P.S.R. QUILITAPIA</v>
          </cell>
          <cell r="H126">
            <v>54</v>
          </cell>
          <cell r="I126">
            <v>54</v>
          </cell>
        </row>
        <row r="127">
          <cell r="G127" t="str">
            <v>105464-P.S.R. LA LIGUA</v>
          </cell>
          <cell r="H127">
            <v>27</v>
          </cell>
          <cell r="I127">
            <v>27</v>
          </cell>
        </row>
        <row r="128">
          <cell r="G128" t="str">
            <v>105465-P.S.R. RAMADILLA</v>
          </cell>
          <cell r="H128">
            <v>14</v>
          </cell>
          <cell r="I128">
            <v>14</v>
          </cell>
        </row>
        <row r="129">
          <cell r="G129" t="str">
            <v>105466-P.S.R. VALLE HERMOSO</v>
          </cell>
          <cell r="H129">
            <v>12</v>
          </cell>
          <cell r="I129">
            <v>12</v>
          </cell>
        </row>
        <row r="130">
          <cell r="G130" t="str">
            <v>105490-P.S.R. EL DURAZNO</v>
          </cell>
          <cell r="H130">
            <v>3</v>
          </cell>
          <cell r="I130">
            <v>3</v>
          </cell>
        </row>
        <row r="131">
          <cell r="G131" t="str">
            <v>04303-MONTE PATRIA</v>
          </cell>
          <cell r="H131">
            <v>1475</v>
          </cell>
          <cell r="I131">
            <v>1475</v>
          </cell>
        </row>
        <row r="132">
          <cell r="G132" t="str">
            <v>105307-CES. RURAL MONTE PATRIA</v>
          </cell>
          <cell r="H132">
            <v>439</v>
          </cell>
          <cell r="I132">
            <v>439</v>
          </cell>
        </row>
        <row r="133">
          <cell r="G133" t="str">
            <v>105311-CES. RURAL CHAÑARAL ALTO</v>
          </cell>
          <cell r="H133">
            <v>162</v>
          </cell>
          <cell r="I133">
            <v>162</v>
          </cell>
        </row>
        <row r="134">
          <cell r="G134" t="str">
            <v>105312-CES. RURAL CAREN</v>
          </cell>
          <cell r="H134">
            <v>126</v>
          </cell>
          <cell r="I134">
            <v>126</v>
          </cell>
        </row>
        <row r="135">
          <cell r="G135" t="str">
            <v>105318-CES. RURAL EL PALQUI</v>
          </cell>
          <cell r="H135">
            <v>428</v>
          </cell>
          <cell r="I135">
            <v>428</v>
          </cell>
        </row>
        <row r="136">
          <cell r="G136" t="str">
            <v>105425-P.S.R. CHILECITO</v>
          </cell>
          <cell r="H136">
            <v>29</v>
          </cell>
          <cell r="I136">
            <v>29</v>
          </cell>
        </row>
        <row r="137">
          <cell r="G137" t="str">
            <v>105427-P.S.R. HACIENDA VALDIVIA</v>
          </cell>
          <cell r="H137">
            <v>28</v>
          </cell>
          <cell r="I137">
            <v>28</v>
          </cell>
        </row>
        <row r="138">
          <cell r="G138" t="str">
            <v>105428-P.S.R. HUATULAME</v>
          </cell>
          <cell r="H138">
            <v>57</v>
          </cell>
          <cell r="I138">
            <v>57</v>
          </cell>
        </row>
        <row r="139">
          <cell r="G139" t="str">
            <v>105430-P.S.R. MIALQUI</v>
          </cell>
          <cell r="H139">
            <v>21</v>
          </cell>
          <cell r="I139">
            <v>21</v>
          </cell>
        </row>
        <row r="140">
          <cell r="G140" t="str">
            <v>105431-P.S.R. PEDREGAL</v>
          </cell>
          <cell r="H140">
            <v>35</v>
          </cell>
          <cell r="I140">
            <v>35</v>
          </cell>
        </row>
        <row r="141">
          <cell r="G141" t="str">
            <v>105432-P.S.R. RAPEL</v>
          </cell>
          <cell r="H141">
            <v>53</v>
          </cell>
          <cell r="I141">
            <v>53</v>
          </cell>
        </row>
        <row r="142">
          <cell r="G142" t="str">
            <v>105435-P.S.R. TULAHUEN</v>
          </cell>
          <cell r="H142">
            <v>67</v>
          </cell>
          <cell r="I142">
            <v>67</v>
          </cell>
        </row>
        <row r="143">
          <cell r="G143" t="str">
            <v>105436-P.S.R. EL MAITEN</v>
          </cell>
          <cell r="H143">
            <v>21</v>
          </cell>
          <cell r="I143">
            <v>21</v>
          </cell>
        </row>
        <row r="144">
          <cell r="G144" t="str">
            <v>105489-P.S.R. RAMADAS DE TULAHUEN</v>
          </cell>
          <cell r="H144">
            <v>9</v>
          </cell>
          <cell r="I144">
            <v>9</v>
          </cell>
        </row>
        <row r="145">
          <cell r="G145" t="str">
            <v>04304-PUNITAQUI</v>
          </cell>
          <cell r="H145">
            <v>624</v>
          </cell>
          <cell r="I145">
            <v>624</v>
          </cell>
        </row>
        <row r="146">
          <cell r="G146" t="str">
            <v>105308-CES. RURAL PUNITAQUI</v>
          </cell>
          <cell r="H146">
            <v>553</v>
          </cell>
          <cell r="I146">
            <v>553</v>
          </cell>
        </row>
        <row r="147">
          <cell r="G147" t="str">
            <v>105440-P.S.R. DIVISADERO</v>
          </cell>
          <cell r="H147">
            <v>18</v>
          </cell>
          <cell r="I147">
            <v>18</v>
          </cell>
        </row>
        <row r="148">
          <cell r="G148" t="str">
            <v xml:space="preserve">105508-P.S.R. EL PARRAL DE QUILES  </v>
          </cell>
          <cell r="H148">
            <v>53</v>
          </cell>
          <cell r="I148">
            <v>53</v>
          </cell>
        </row>
        <row r="149">
          <cell r="G149" t="str">
            <v>04305-RIO HURATDO</v>
          </cell>
          <cell r="H149">
            <v>262</v>
          </cell>
          <cell r="I149">
            <v>262</v>
          </cell>
        </row>
        <row r="150">
          <cell r="G150" t="str">
            <v>105310-CES. RURAL PICHASCA</v>
          </cell>
          <cell r="H150">
            <v>118</v>
          </cell>
          <cell r="I150">
            <v>118</v>
          </cell>
        </row>
        <row r="151">
          <cell r="G151" t="str">
            <v>105409-P.S.R. EL CHAÑAR</v>
          </cell>
          <cell r="H151">
            <v>18</v>
          </cell>
          <cell r="I151">
            <v>18</v>
          </cell>
        </row>
        <row r="152">
          <cell r="G152" t="str">
            <v>105410-P.S.R. HURTADO</v>
          </cell>
          <cell r="H152">
            <v>23</v>
          </cell>
          <cell r="I152">
            <v>23</v>
          </cell>
        </row>
        <row r="153">
          <cell r="G153" t="str">
            <v>105411-P.S.R. LAS BREAS</v>
          </cell>
          <cell r="H153">
            <v>8</v>
          </cell>
          <cell r="I153">
            <v>8</v>
          </cell>
        </row>
        <row r="154">
          <cell r="G154" t="str">
            <v>105413-P.S.R. SAMO ALTO</v>
          </cell>
          <cell r="H154">
            <v>48</v>
          </cell>
          <cell r="I154">
            <v>48</v>
          </cell>
        </row>
        <row r="155">
          <cell r="G155" t="str">
            <v>105414-P.S.R. SERON</v>
          </cell>
          <cell r="H155">
            <v>29</v>
          </cell>
          <cell r="I155">
            <v>29</v>
          </cell>
        </row>
        <row r="156">
          <cell r="G156" t="str">
            <v>105503-P.S.R. TABAQUEROS</v>
          </cell>
          <cell r="H156">
            <v>18</v>
          </cell>
          <cell r="I156">
            <v>18</v>
          </cell>
        </row>
      </sheetData>
      <sheetData sheetId="13"/>
      <sheetData sheetId="14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6</v>
          </cell>
          <cell r="I3" t="str">
            <v>Total general</v>
          </cell>
        </row>
        <row r="4">
          <cell r="G4" t="str">
            <v>04101-LA SERENA</v>
          </cell>
          <cell r="H4">
            <v>17973</v>
          </cell>
          <cell r="I4">
            <v>17973</v>
          </cell>
        </row>
        <row r="5">
          <cell r="G5" t="str">
            <v>105300-CES. CARDENAL CARO</v>
          </cell>
          <cell r="H5">
            <v>3595</v>
          </cell>
          <cell r="I5">
            <v>3595</v>
          </cell>
        </row>
        <row r="6">
          <cell r="G6" t="str">
            <v>105301-CES. LAS COMPAÑIAS</v>
          </cell>
          <cell r="H6">
            <v>2437</v>
          </cell>
          <cell r="I6">
            <v>2437</v>
          </cell>
        </row>
        <row r="7">
          <cell r="G7" t="str">
            <v>105302-CES. PEDRO AGUIRRE C.</v>
          </cell>
          <cell r="H7">
            <v>3096</v>
          </cell>
          <cell r="I7">
            <v>3096</v>
          </cell>
        </row>
        <row r="8">
          <cell r="G8" t="str">
            <v>105313-CES. SCHAFFHAUSER</v>
          </cell>
          <cell r="H8">
            <v>3325</v>
          </cell>
          <cell r="I8">
            <v>3325</v>
          </cell>
        </row>
        <row r="9">
          <cell r="G9" t="str">
            <v>105319-CES. CARDENAL R.S.H.</v>
          </cell>
          <cell r="H9">
            <v>2437</v>
          </cell>
          <cell r="I9">
            <v>2437</v>
          </cell>
        </row>
        <row r="10">
          <cell r="G10" t="str">
            <v>105325-CESFAM JUAN PABLO II</v>
          </cell>
          <cell r="H10">
            <v>1453</v>
          </cell>
          <cell r="I10">
            <v>1453</v>
          </cell>
        </row>
        <row r="11">
          <cell r="G11" t="str">
            <v xml:space="preserve">105400-P.S.R. ALGARROBITO            </v>
          </cell>
          <cell r="H11">
            <v>598</v>
          </cell>
          <cell r="I11">
            <v>598</v>
          </cell>
        </row>
        <row r="12">
          <cell r="G12" t="str">
            <v>105401-P.S.R. LAS ROJAS</v>
          </cell>
          <cell r="H12">
            <v>101</v>
          </cell>
          <cell r="I12">
            <v>101</v>
          </cell>
        </row>
        <row r="13">
          <cell r="G13" t="str">
            <v>105402-P.S.R. EL ROMERO</v>
          </cell>
          <cell r="H13">
            <v>80</v>
          </cell>
          <cell r="I13">
            <v>80</v>
          </cell>
        </row>
        <row r="14">
          <cell r="G14" t="str">
            <v>105499-P.S.R. LAMBERT</v>
          </cell>
          <cell r="H14">
            <v>75</v>
          </cell>
          <cell r="I14">
            <v>75</v>
          </cell>
        </row>
        <row r="15">
          <cell r="G15" t="str">
            <v>105700-CECOF VILLA EL INDIO</v>
          </cell>
          <cell r="H15">
            <v>382</v>
          </cell>
          <cell r="I15">
            <v>382</v>
          </cell>
        </row>
        <row r="16">
          <cell r="G16" t="str">
            <v>105701-CECOF VILLA ALEMANIA</v>
          </cell>
          <cell r="H16">
            <v>134</v>
          </cell>
          <cell r="I16">
            <v>134</v>
          </cell>
        </row>
        <row r="17">
          <cell r="G17" t="str">
            <v>105702-CECOF VILLA LAMBERT</v>
          </cell>
          <cell r="H17">
            <v>260</v>
          </cell>
          <cell r="I17">
            <v>260</v>
          </cell>
        </row>
        <row r="18">
          <cell r="G18" t="str">
            <v>04102-COQUIMBO</v>
          </cell>
          <cell r="H18">
            <v>19003</v>
          </cell>
          <cell r="I18">
            <v>19003</v>
          </cell>
        </row>
        <row r="19">
          <cell r="G19" t="str">
            <v>105101-HOSPITAL COQUIMBO</v>
          </cell>
          <cell r="H19">
            <v>71</v>
          </cell>
          <cell r="I19">
            <v>71</v>
          </cell>
        </row>
        <row r="20">
          <cell r="G20" t="str">
            <v>105303-CES. SAN JUAN</v>
          </cell>
          <cell r="H20">
            <v>3356</v>
          </cell>
          <cell r="I20">
            <v>3356</v>
          </cell>
        </row>
        <row r="21">
          <cell r="G21" t="str">
            <v>105304-CES. SANTA CECILIA</v>
          </cell>
          <cell r="H21">
            <v>2617</v>
          </cell>
          <cell r="I21">
            <v>2617</v>
          </cell>
        </row>
        <row r="22">
          <cell r="G22" t="str">
            <v>105305-CES. TIERRAS BLANCAS</v>
          </cell>
          <cell r="H22">
            <v>6357</v>
          </cell>
          <cell r="I22">
            <v>6357</v>
          </cell>
        </row>
        <row r="23">
          <cell r="G23" t="str">
            <v>105321-CES. RURAL  TONGOY</v>
          </cell>
          <cell r="H23">
            <v>647</v>
          </cell>
          <cell r="I23">
            <v>647</v>
          </cell>
        </row>
        <row r="24">
          <cell r="G24" t="str">
            <v>105323-CES. DR. SERGIO AGUILAR</v>
          </cell>
          <cell r="H24">
            <v>4471</v>
          </cell>
          <cell r="I24">
            <v>4471</v>
          </cell>
        </row>
        <row r="25">
          <cell r="G25" t="str">
            <v xml:space="preserve">105404-P.S.R. EL TANGUE                         </v>
          </cell>
          <cell r="H25">
            <v>243</v>
          </cell>
          <cell r="I25">
            <v>243</v>
          </cell>
        </row>
        <row r="26">
          <cell r="G26" t="str">
            <v>105405-P.S.R. GUANAQUEROS</v>
          </cell>
          <cell r="H26">
            <v>267</v>
          </cell>
          <cell r="I26">
            <v>267</v>
          </cell>
        </row>
        <row r="27">
          <cell r="G27" t="str">
            <v>105406-P.S.R. PAN DE AZUCAR</v>
          </cell>
          <cell r="H27">
            <v>668</v>
          </cell>
          <cell r="I27">
            <v>668</v>
          </cell>
        </row>
        <row r="28">
          <cell r="G28" t="str">
            <v>105407-P.S.R. TAMBILLOS</v>
          </cell>
          <cell r="H28">
            <v>89</v>
          </cell>
          <cell r="I28">
            <v>89</v>
          </cell>
        </row>
        <row r="29">
          <cell r="G29" t="str">
            <v>105705-CECOF EL ALBA</v>
          </cell>
          <cell r="H29">
            <v>217</v>
          </cell>
          <cell r="I29">
            <v>217</v>
          </cell>
        </row>
        <row r="30">
          <cell r="G30" t="str">
            <v>04103-ANDACOLLO</v>
          </cell>
          <cell r="H30">
            <v>1113</v>
          </cell>
          <cell r="I30">
            <v>1113</v>
          </cell>
        </row>
        <row r="31">
          <cell r="G31" t="str">
            <v>105106-HOSPITAL ANDACOLLO</v>
          </cell>
          <cell r="H31">
            <v>1113</v>
          </cell>
          <cell r="I31">
            <v>1113</v>
          </cell>
        </row>
        <row r="32">
          <cell r="G32" t="str">
            <v>04104-LA HIGUERA</v>
          </cell>
          <cell r="H32">
            <v>412</v>
          </cell>
          <cell r="I32">
            <v>412</v>
          </cell>
        </row>
        <row r="33">
          <cell r="G33" t="str">
            <v>105314-CES. LA HIGUERA</v>
          </cell>
          <cell r="H33">
            <v>146</v>
          </cell>
          <cell r="I33">
            <v>146</v>
          </cell>
        </row>
        <row r="34">
          <cell r="G34" t="str">
            <v xml:space="preserve">105500-P.S.R. CALETA HORNOS        </v>
          </cell>
          <cell r="H34">
            <v>106</v>
          </cell>
          <cell r="I34">
            <v>106</v>
          </cell>
        </row>
        <row r="35">
          <cell r="G35" t="str">
            <v>105505-P.S.R. LOS CHOROS</v>
          </cell>
          <cell r="H35">
            <v>77</v>
          </cell>
          <cell r="I35">
            <v>77</v>
          </cell>
        </row>
        <row r="36">
          <cell r="G36" t="str">
            <v>105506-P.S.R. EL TRAPICHE</v>
          </cell>
          <cell r="H36">
            <v>83</v>
          </cell>
          <cell r="I36">
            <v>83</v>
          </cell>
        </row>
        <row r="37">
          <cell r="G37" t="str">
            <v>04105-PAIHUANO</v>
          </cell>
          <cell r="H37">
            <v>657</v>
          </cell>
          <cell r="I37">
            <v>657</v>
          </cell>
        </row>
        <row r="38">
          <cell r="G38" t="str">
            <v>105306-CES. PAIHUANO</v>
          </cell>
          <cell r="H38">
            <v>334</v>
          </cell>
          <cell r="I38">
            <v>334</v>
          </cell>
        </row>
        <row r="39">
          <cell r="G39" t="str">
            <v>105475-P.S.R. HORCON</v>
          </cell>
          <cell r="H39">
            <v>100</v>
          </cell>
          <cell r="I39">
            <v>100</v>
          </cell>
        </row>
        <row r="40">
          <cell r="G40" t="str">
            <v>105476-P.S.R. MONTE GRANDE</v>
          </cell>
          <cell r="H40">
            <v>72</v>
          </cell>
          <cell r="I40">
            <v>72</v>
          </cell>
        </row>
        <row r="41">
          <cell r="G41" t="str">
            <v>105477-P.S.R. PISCO ELQUI</v>
          </cell>
          <cell r="H41">
            <v>151</v>
          </cell>
          <cell r="I41">
            <v>151</v>
          </cell>
        </row>
        <row r="42">
          <cell r="G42" t="str">
            <v>04106-VICUÑA</v>
          </cell>
          <cell r="H42">
            <v>2709</v>
          </cell>
          <cell r="I42">
            <v>2709</v>
          </cell>
        </row>
        <row r="43">
          <cell r="G43" t="str">
            <v>105107-HOSPITAL VICUÑA</v>
          </cell>
          <cell r="H43">
            <v>1356</v>
          </cell>
          <cell r="I43">
            <v>1356</v>
          </cell>
        </row>
        <row r="44">
          <cell r="G44" t="str">
            <v>105467-P.S.R. DIAGUITAS</v>
          </cell>
          <cell r="H44">
            <v>160</v>
          </cell>
          <cell r="I44">
            <v>160</v>
          </cell>
        </row>
        <row r="45">
          <cell r="G45" t="str">
            <v>105468-P.S.R. EL MOLLE</v>
          </cell>
          <cell r="H45">
            <v>85</v>
          </cell>
          <cell r="I45">
            <v>85</v>
          </cell>
        </row>
        <row r="46">
          <cell r="G46" t="str">
            <v>105469-P.S.R. EL TAMBO</v>
          </cell>
          <cell r="H46">
            <v>187</v>
          </cell>
          <cell r="I46">
            <v>187</v>
          </cell>
        </row>
        <row r="47">
          <cell r="G47" t="str">
            <v>105470-P.S.R. HUANTA</v>
          </cell>
          <cell r="H47">
            <v>25</v>
          </cell>
          <cell r="I47">
            <v>25</v>
          </cell>
        </row>
        <row r="48">
          <cell r="G48" t="str">
            <v>105471-P.S.R. PERALILLO</v>
          </cell>
          <cell r="H48">
            <v>237</v>
          </cell>
          <cell r="I48">
            <v>237</v>
          </cell>
        </row>
        <row r="49">
          <cell r="G49" t="str">
            <v>105472-P.S.R. RIVADAVIA</v>
          </cell>
          <cell r="H49">
            <v>127</v>
          </cell>
          <cell r="I49">
            <v>127</v>
          </cell>
        </row>
        <row r="50">
          <cell r="G50" t="str">
            <v>105473-P.S.R. TALCUNA</v>
          </cell>
          <cell r="H50">
            <v>103</v>
          </cell>
          <cell r="I50">
            <v>103</v>
          </cell>
        </row>
        <row r="51">
          <cell r="G51" t="str">
            <v>105474-P.S.R. CHAPILCA</v>
          </cell>
          <cell r="H51">
            <v>57</v>
          </cell>
          <cell r="I51">
            <v>57</v>
          </cell>
        </row>
        <row r="52">
          <cell r="G52" t="str">
            <v>105502-P.S.R. CALINGASTA</v>
          </cell>
          <cell r="H52">
            <v>307</v>
          </cell>
          <cell r="I52">
            <v>307</v>
          </cell>
        </row>
        <row r="53">
          <cell r="G53" t="str">
            <v>105509-P.S.R. GUALLIGUAICA</v>
          </cell>
          <cell r="H53">
            <v>65</v>
          </cell>
          <cell r="I53">
            <v>65</v>
          </cell>
        </row>
        <row r="54">
          <cell r="G54" t="str">
            <v>04201-ILLAPEL</v>
          </cell>
          <cell r="H54">
            <v>2994</v>
          </cell>
          <cell r="I54">
            <v>2994</v>
          </cell>
        </row>
        <row r="55">
          <cell r="G55" t="str">
            <v>105103-HOSPITAL ILLAPEL</v>
          </cell>
          <cell r="H55">
            <v>1401</v>
          </cell>
          <cell r="I55">
            <v>1401</v>
          </cell>
        </row>
        <row r="56">
          <cell r="G56" t="str">
            <v>105326-CESFAM SAN RAFAEL</v>
          </cell>
          <cell r="H56">
            <v>561</v>
          </cell>
          <cell r="I56">
            <v>561</v>
          </cell>
        </row>
        <row r="57">
          <cell r="G57" t="str">
            <v xml:space="preserve">105443-P.S.R. CARCAMO                   </v>
          </cell>
          <cell r="H57">
            <v>152</v>
          </cell>
          <cell r="I57">
            <v>152</v>
          </cell>
        </row>
        <row r="58">
          <cell r="G58" t="str">
            <v>105444-P.S.R. HUINTIL</v>
          </cell>
          <cell r="H58">
            <v>73</v>
          </cell>
          <cell r="I58">
            <v>73</v>
          </cell>
        </row>
        <row r="59">
          <cell r="G59" t="str">
            <v>105445-P.S.R. LIMAHUIDA</v>
          </cell>
          <cell r="H59">
            <v>88</v>
          </cell>
          <cell r="I59">
            <v>88</v>
          </cell>
        </row>
        <row r="60">
          <cell r="G60" t="str">
            <v>105446-P.S.R. MATANCILLA</v>
          </cell>
          <cell r="H60">
            <v>20</v>
          </cell>
          <cell r="I60">
            <v>20</v>
          </cell>
        </row>
        <row r="61">
          <cell r="G61" t="str">
            <v>105447-P.S.R. PERALILLO</v>
          </cell>
          <cell r="H61">
            <v>81</v>
          </cell>
          <cell r="I61">
            <v>81</v>
          </cell>
        </row>
        <row r="62">
          <cell r="G62" t="str">
            <v>105448-P.S.R. SANTA VIRGINIA</v>
          </cell>
          <cell r="H62">
            <v>91</v>
          </cell>
          <cell r="I62">
            <v>91</v>
          </cell>
        </row>
        <row r="63">
          <cell r="G63" t="str">
            <v>105449-P.S.R. TUNGA NORTE</v>
          </cell>
          <cell r="H63">
            <v>41</v>
          </cell>
          <cell r="I63">
            <v>41</v>
          </cell>
        </row>
        <row r="64">
          <cell r="G64" t="str">
            <v>105485-P.S.R. PLAN DE HORNOS</v>
          </cell>
          <cell r="H64">
            <v>130</v>
          </cell>
          <cell r="I64">
            <v>130</v>
          </cell>
        </row>
        <row r="65">
          <cell r="G65" t="str">
            <v>105486-P.S.R. TUNGA SUR</v>
          </cell>
          <cell r="H65">
            <v>49</v>
          </cell>
          <cell r="I65">
            <v>49</v>
          </cell>
        </row>
        <row r="66">
          <cell r="G66" t="str">
            <v>105487-P.S.R. CAÑAS UNO</v>
          </cell>
          <cell r="H66">
            <v>191</v>
          </cell>
          <cell r="I66">
            <v>191</v>
          </cell>
        </row>
        <row r="67">
          <cell r="G67" t="str">
            <v>105496-P.S.R. PINTACURA SUR</v>
          </cell>
          <cell r="H67">
            <v>67</v>
          </cell>
          <cell r="I67">
            <v>67</v>
          </cell>
        </row>
        <row r="68">
          <cell r="G68" t="str">
            <v>105504-P.S.R. SOCAVON</v>
          </cell>
          <cell r="H68">
            <v>49</v>
          </cell>
          <cell r="I68">
            <v>49</v>
          </cell>
        </row>
        <row r="69">
          <cell r="G69" t="str">
            <v>04202-CANELA</v>
          </cell>
          <cell r="H69">
            <v>1381</v>
          </cell>
          <cell r="I69">
            <v>1381</v>
          </cell>
        </row>
        <row r="70">
          <cell r="G70" t="str">
            <v>105309-CES. RURAL CANELA</v>
          </cell>
          <cell r="H70">
            <v>540</v>
          </cell>
          <cell r="I70">
            <v>540</v>
          </cell>
        </row>
        <row r="71">
          <cell r="G71" t="str">
            <v xml:space="preserve">105450-P.S.R. MINCHA NORTE            </v>
          </cell>
          <cell r="H71">
            <v>329</v>
          </cell>
          <cell r="I71">
            <v>329</v>
          </cell>
        </row>
        <row r="72">
          <cell r="G72" t="str">
            <v>105451-P.S.R. AGUA FRIA</v>
          </cell>
          <cell r="H72">
            <v>77</v>
          </cell>
          <cell r="I72">
            <v>77</v>
          </cell>
        </row>
        <row r="73">
          <cell r="G73" t="str">
            <v>105482-P.S.R. CANELA ALTA</v>
          </cell>
          <cell r="H73">
            <v>170</v>
          </cell>
          <cell r="I73">
            <v>170</v>
          </cell>
        </row>
        <row r="74">
          <cell r="G74" t="str">
            <v>105483-P.S.R. LOS RULOS</v>
          </cell>
          <cell r="H74">
            <v>58</v>
          </cell>
          <cell r="I74">
            <v>58</v>
          </cell>
        </row>
        <row r="75">
          <cell r="G75" t="str">
            <v>105484-P.S.R. HUENTELAUQUEN</v>
          </cell>
          <cell r="H75">
            <v>113</v>
          </cell>
          <cell r="I75">
            <v>113</v>
          </cell>
        </row>
        <row r="76">
          <cell r="G76" t="str">
            <v>105488-P.S.R. ESPIRITU SANTO</v>
          </cell>
          <cell r="H76">
            <v>16</v>
          </cell>
          <cell r="I76">
            <v>16</v>
          </cell>
        </row>
        <row r="77">
          <cell r="G77" t="str">
            <v>105493-P.S.R. MINCHA SUR</v>
          </cell>
          <cell r="H77">
            <v>42</v>
          </cell>
          <cell r="I77">
            <v>42</v>
          </cell>
        </row>
        <row r="78">
          <cell r="G78" t="str">
            <v>105497-P.S.R. JABONERIA</v>
          </cell>
          <cell r="H78">
            <v>21</v>
          </cell>
          <cell r="I78">
            <v>21</v>
          </cell>
        </row>
        <row r="79">
          <cell r="G79" t="str">
            <v>105498-P.S.R. QUEBRADA DE LINARES</v>
          </cell>
          <cell r="H79">
            <v>15</v>
          </cell>
          <cell r="I79">
            <v>15</v>
          </cell>
        </row>
        <row r="80">
          <cell r="G80" t="str">
            <v>04203-LOS VILOS</v>
          </cell>
          <cell r="H80">
            <v>2338</v>
          </cell>
          <cell r="I80">
            <v>2338</v>
          </cell>
        </row>
        <row r="81">
          <cell r="G81" t="str">
            <v>105108-HOSPITAL LOS VILOS</v>
          </cell>
          <cell r="H81">
            <v>1461</v>
          </cell>
          <cell r="I81">
            <v>1461</v>
          </cell>
        </row>
        <row r="82">
          <cell r="G82" t="str">
            <v xml:space="preserve">105478-P.S.R. CAIMANES                   </v>
          </cell>
          <cell r="H82">
            <v>422</v>
          </cell>
          <cell r="I82">
            <v>422</v>
          </cell>
        </row>
        <row r="83">
          <cell r="G83" t="str">
            <v>105479-P.S.R. GUANGUALI</v>
          </cell>
          <cell r="H83">
            <v>119</v>
          </cell>
          <cell r="I83">
            <v>119</v>
          </cell>
        </row>
        <row r="84">
          <cell r="G84" t="str">
            <v>105480-P.S.R. QUILIMARI</v>
          </cell>
          <cell r="H84">
            <v>228</v>
          </cell>
          <cell r="I84">
            <v>228</v>
          </cell>
        </row>
        <row r="85">
          <cell r="G85" t="str">
            <v>105481-P.S.R. TILAMA</v>
          </cell>
          <cell r="H85">
            <v>40</v>
          </cell>
          <cell r="I85">
            <v>40</v>
          </cell>
        </row>
        <row r="86">
          <cell r="G86" t="str">
            <v>105511-P.S.R. LOS CONDORES</v>
          </cell>
          <cell r="H86">
            <v>68</v>
          </cell>
          <cell r="I86">
            <v>68</v>
          </cell>
        </row>
        <row r="87">
          <cell r="G87" t="str">
            <v>04204-SALAMANCA</v>
          </cell>
          <cell r="H87">
            <v>3244</v>
          </cell>
          <cell r="I87">
            <v>3244</v>
          </cell>
        </row>
        <row r="88">
          <cell r="G88" t="str">
            <v>105104-HOSPITAL SALAMANCA</v>
          </cell>
          <cell r="H88">
            <v>1436</v>
          </cell>
          <cell r="I88">
            <v>1436</v>
          </cell>
        </row>
        <row r="89">
          <cell r="G89" t="str">
            <v xml:space="preserve">105452-P.S.R. CUNCUMEN                 </v>
          </cell>
          <cell r="H89">
            <v>843</v>
          </cell>
          <cell r="I89">
            <v>843</v>
          </cell>
        </row>
        <row r="90">
          <cell r="G90" t="str">
            <v>105453-P.S.R. TRANQUILLA</v>
          </cell>
          <cell r="H90">
            <v>116</v>
          </cell>
          <cell r="I90">
            <v>116</v>
          </cell>
        </row>
        <row r="91">
          <cell r="G91" t="str">
            <v>105454-P.S.R. CUNLAGUA</v>
          </cell>
          <cell r="H91">
            <v>62</v>
          </cell>
          <cell r="I91">
            <v>62</v>
          </cell>
        </row>
        <row r="92">
          <cell r="G92" t="str">
            <v>105455-P.S.R. CHILLEPIN</v>
          </cell>
          <cell r="H92">
            <v>147</v>
          </cell>
          <cell r="I92">
            <v>147</v>
          </cell>
        </row>
        <row r="93">
          <cell r="G93" t="str">
            <v>105456-P.S.R. LLIMPO</v>
          </cell>
          <cell r="H93">
            <v>104</v>
          </cell>
          <cell r="I93">
            <v>104</v>
          </cell>
        </row>
        <row r="94">
          <cell r="G94" t="str">
            <v>105457-P.S.R. SAN AGUSTIN</v>
          </cell>
          <cell r="H94">
            <v>99</v>
          </cell>
          <cell r="I94">
            <v>99</v>
          </cell>
        </row>
        <row r="95">
          <cell r="G95" t="str">
            <v>105458-P.S.R. TAHUINCO</v>
          </cell>
          <cell r="H95">
            <v>93</v>
          </cell>
          <cell r="I95">
            <v>93</v>
          </cell>
        </row>
        <row r="96">
          <cell r="G96" t="str">
            <v>105491-P.S.R. QUELEN BAJO</v>
          </cell>
          <cell r="H96">
            <v>97</v>
          </cell>
          <cell r="I96">
            <v>97</v>
          </cell>
        </row>
        <row r="97">
          <cell r="G97" t="str">
            <v>105492-P.S.R. CAMISA</v>
          </cell>
          <cell r="H97">
            <v>95</v>
          </cell>
          <cell r="I97">
            <v>95</v>
          </cell>
        </row>
        <row r="98">
          <cell r="G98" t="str">
            <v>105501-P.S.R. ARBOLEDA GRANDE</v>
          </cell>
          <cell r="H98">
            <v>152</v>
          </cell>
          <cell r="I98">
            <v>152</v>
          </cell>
        </row>
        <row r="99">
          <cell r="G99" t="str">
            <v>04301-OVALLE</v>
          </cell>
          <cell r="H99">
            <v>11570</v>
          </cell>
          <cell r="I99">
            <v>11570</v>
          </cell>
        </row>
        <row r="100">
          <cell r="G100" t="str">
            <v>105315-CES. RURAL C. DE TAMAYA</v>
          </cell>
          <cell r="H100">
            <v>677</v>
          </cell>
          <cell r="I100">
            <v>677</v>
          </cell>
        </row>
        <row r="101">
          <cell r="G101" t="str">
            <v>105317-CES. JORGE JORDAN D.</v>
          </cell>
          <cell r="H101">
            <v>2595</v>
          </cell>
          <cell r="I101">
            <v>2595</v>
          </cell>
        </row>
        <row r="102">
          <cell r="G102" t="str">
            <v>105322-CES. MARCOS MACUADA</v>
          </cell>
          <cell r="H102">
            <v>4364</v>
          </cell>
          <cell r="I102">
            <v>4364</v>
          </cell>
        </row>
        <row r="103">
          <cell r="G103" t="str">
            <v>105324-CES. SOTAQUI</v>
          </cell>
          <cell r="H103">
            <v>704</v>
          </cell>
          <cell r="I103">
            <v>704</v>
          </cell>
        </row>
        <row r="104">
          <cell r="G104" t="str">
            <v>105415-P.S.R. BARRAZA</v>
          </cell>
          <cell r="H104">
            <v>234</v>
          </cell>
          <cell r="I104">
            <v>234</v>
          </cell>
        </row>
        <row r="105">
          <cell r="G105" t="str">
            <v xml:space="preserve">105416-P.S.R. CAMARICO                  </v>
          </cell>
          <cell r="H105">
            <v>265</v>
          </cell>
          <cell r="I105">
            <v>265</v>
          </cell>
        </row>
        <row r="106">
          <cell r="G106" t="str">
            <v>105417-P.S.R. ALCONES BAJOS</v>
          </cell>
          <cell r="H106">
            <v>165</v>
          </cell>
          <cell r="I106">
            <v>165</v>
          </cell>
        </row>
        <row r="107">
          <cell r="G107" t="str">
            <v>105419-P.S.R. LAS SOSSAS</v>
          </cell>
          <cell r="H107">
            <v>95</v>
          </cell>
          <cell r="I107">
            <v>95</v>
          </cell>
        </row>
        <row r="108">
          <cell r="G108" t="str">
            <v>105420-P.S.R. LIMARI</v>
          </cell>
          <cell r="H108">
            <v>379</v>
          </cell>
          <cell r="I108">
            <v>379</v>
          </cell>
        </row>
        <row r="109">
          <cell r="G109" t="str">
            <v>105422-P.S.R. HORNILLOS</v>
          </cell>
          <cell r="H109">
            <v>84</v>
          </cell>
          <cell r="I109">
            <v>84</v>
          </cell>
        </row>
        <row r="110">
          <cell r="G110" t="str">
            <v>105437-P.S.R. CHALINGA</v>
          </cell>
          <cell r="H110">
            <v>157</v>
          </cell>
          <cell r="I110">
            <v>157</v>
          </cell>
        </row>
        <row r="111">
          <cell r="G111" t="str">
            <v>105439-P.S.R. CERRO BLANCO</v>
          </cell>
          <cell r="H111">
            <v>79</v>
          </cell>
          <cell r="I111">
            <v>79</v>
          </cell>
        </row>
        <row r="112">
          <cell r="G112" t="str">
            <v>105507-P.S.R. HUAMALATA</v>
          </cell>
          <cell r="H112">
            <v>290</v>
          </cell>
          <cell r="I112">
            <v>290</v>
          </cell>
        </row>
        <row r="113">
          <cell r="G113" t="str">
            <v>105510-P.S.R. RECOLETA</v>
          </cell>
          <cell r="H113">
            <v>242</v>
          </cell>
          <cell r="I113">
            <v>242</v>
          </cell>
        </row>
        <row r="114">
          <cell r="G114" t="str">
            <v>105722-CECOF SAN JOSE DE LA DEHESA</v>
          </cell>
          <cell r="H114">
            <v>627</v>
          </cell>
          <cell r="I114">
            <v>627</v>
          </cell>
        </row>
        <row r="115">
          <cell r="G115" t="str">
            <v>105723-CECOF LIMARI</v>
          </cell>
          <cell r="H115">
            <v>613</v>
          </cell>
          <cell r="I115">
            <v>613</v>
          </cell>
        </row>
        <row r="116">
          <cell r="G116" t="str">
            <v>04302-COMBARBALÁ</v>
          </cell>
          <cell r="H116">
            <v>2027</v>
          </cell>
          <cell r="I116">
            <v>2027</v>
          </cell>
        </row>
        <row r="117">
          <cell r="G117" t="str">
            <v>105105-HOSPITAL COMBARBALA</v>
          </cell>
          <cell r="H117">
            <v>904</v>
          </cell>
          <cell r="I117">
            <v>904</v>
          </cell>
        </row>
        <row r="118">
          <cell r="G118" t="str">
            <v>105433-P.S.R. SAN LORENZO</v>
          </cell>
          <cell r="H118">
            <v>21</v>
          </cell>
          <cell r="I118">
            <v>21</v>
          </cell>
        </row>
        <row r="119">
          <cell r="G119" t="str">
            <v>105434-P.S.R. SAN MARCOS</v>
          </cell>
          <cell r="H119">
            <v>125</v>
          </cell>
          <cell r="I119">
            <v>125</v>
          </cell>
        </row>
        <row r="120">
          <cell r="G120" t="str">
            <v>105441-P.S.R. MANQUEHUA</v>
          </cell>
          <cell r="H120">
            <v>112</v>
          </cell>
          <cell r="I120">
            <v>112</v>
          </cell>
        </row>
        <row r="121">
          <cell r="G121" t="str">
            <v xml:space="preserve">105459-P.S.R. BARRANCAS                </v>
          </cell>
          <cell r="H121">
            <v>126</v>
          </cell>
          <cell r="I121">
            <v>126</v>
          </cell>
        </row>
        <row r="122">
          <cell r="G122" t="str">
            <v>105460-P.S.R. COGOTI 18</v>
          </cell>
          <cell r="H122">
            <v>188</v>
          </cell>
          <cell r="I122">
            <v>188</v>
          </cell>
        </row>
        <row r="123">
          <cell r="G123" t="str">
            <v>105461-P.S.R. EL HUACHO</v>
          </cell>
          <cell r="H123">
            <v>46</v>
          </cell>
          <cell r="I123">
            <v>46</v>
          </cell>
        </row>
        <row r="124">
          <cell r="G124" t="str">
            <v>105462-P.S.R. EL SAUCE</v>
          </cell>
          <cell r="H124">
            <v>96</v>
          </cell>
          <cell r="I124">
            <v>96</v>
          </cell>
        </row>
        <row r="125">
          <cell r="G125" t="str">
            <v>105463-P.S.R. QUILITAPIA</v>
          </cell>
          <cell r="H125">
            <v>145</v>
          </cell>
          <cell r="I125">
            <v>145</v>
          </cell>
        </row>
        <row r="126">
          <cell r="G126" t="str">
            <v>105464-P.S.R. LA LIGUA</v>
          </cell>
          <cell r="H126">
            <v>100</v>
          </cell>
          <cell r="I126">
            <v>100</v>
          </cell>
        </row>
        <row r="127">
          <cell r="G127" t="str">
            <v>105465-P.S.R. RAMADILLA</v>
          </cell>
          <cell r="H127">
            <v>49</v>
          </cell>
          <cell r="I127">
            <v>49</v>
          </cell>
        </row>
        <row r="128">
          <cell r="G128" t="str">
            <v>105466-P.S.R. VALLE HERMOSO</v>
          </cell>
          <cell r="H128">
            <v>65</v>
          </cell>
          <cell r="I128">
            <v>65</v>
          </cell>
        </row>
        <row r="129">
          <cell r="G129" t="str">
            <v>105490-P.S.R. EL DURAZNO</v>
          </cell>
          <cell r="H129">
            <v>50</v>
          </cell>
          <cell r="I129">
            <v>50</v>
          </cell>
        </row>
        <row r="130">
          <cell r="G130" t="str">
            <v>04303-MONTE PATRIA</v>
          </cell>
          <cell r="H130">
            <v>3545</v>
          </cell>
          <cell r="I130">
            <v>3545</v>
          </cell>
        </row>
        <row r="131">
          <cell r="G131" t="str">
            <v>105307-CES. RURAL MONTE PATRIA</v>
          </cell>
          <cell r="H131">
            <v>902</v>
          </cell>
          <cell r="I131">
            <v>902</v>
          </cell>
        </row>
        <row r="132">
          <cell r="G132" t="str">
            <v>105311-CES. RURAL CHAÑARAL ALTO</v>
          </cell>
          <cell r="H132">
            <v>430</v>
          </cell>
          <cell r="I132">
            <v>430</v>
          </cell>
        </row>
        <row r="133">
          <cell r="G133" t="str">
            <v>105312-CES. RURAL CAREN</v>
          </cell>
          <cell r="H133">
            <v>402</v>
          </cell>
          <cell r="I133">
            <v>402</v>
          </cell>
        </row>
        <row r="134">
          <cell r="G134" t="str">
            <v>105318-CES. RURAL EL PALQUI</v>
          </cell>
          <cell r="H134">
            <v>971</v>
          </cell>
          <cell r="I134">
            <v>971</v>
          </cell>
        </row>
        <row r="135">
          <cell r="G135" t="str">
            <v>105425-P.S.R. CHILECITO</v>
          </cell>
          <cell r="H135">
            <v>81</v>
          </cell>
          <cell r="I135">
            <v>81</v>
          </cell>
        </row>
        <row r="136">
          <cell r="G136" t="str">
            <v>105427-P.S.R. HACIENDA VALDIVIA</v>
          </cell>
          <cell r="H136">
            <v>96</v>
          </cell>
          <cell r="I136">
            <v>96</v>
          </cell>
        </row>
        <row r="137">
          <cell r="G137" t="str">
            <v>105428-P.S.R. HUATULAME</v>
          </cell>
          <cell r="H137">
            <v>115</v>
          </cell>
          <cell r="I137">
            <v>115</v>
          </cell>
        </row>
        <row r="138">
          <cell r="G138" t="str">
            <v>105430-P.S.R. MIALQUI</v>
          </cell>
          <cell r="H138">
            <v>42</v>
          </cell>
          <cell r="I138">
            <v>42</v>
          </cell>
        </row>
        <row r="139">
          <cell r="G139" t="str">
            <v>105431-P.S.R. PEDREGAL</v>
          </cell>
          <cell r="H139">
            <v>113</v>
          </cell>
          <cell r="I139">
            <v>113</v>
          </cell>
        </row>
        <row r="140">
          <cell r="G140" t="str">
            <v>105432-P.S.R. RAPEL</v>
          </cell>
          <cell r="H140">
            <v>146</v>
          </cell>
          <cell r="I140">
            <v>146</v>
          </cell>
        </row>
        <row r="141">
          <cell r="G141" t="str">
            <v>105435-P.S.R. TULAHUEN</v>
          </cell>
          <cell r="H141">
            <v>148</v>
          </cell>
          <cell r="I141">
            <v>148</v>
          </cell>
        </row>
        <row r="142">
          <cell r="G142" t="str">
            <v>105436-P.S.R. EL MAITEN</v>
          </cell>
          <cell r="H142">
            <v>60</v>
          </cell>
          <cell r="I142">
            <v>60</v>
          </cell>
        </row>
        <row r="143">
          <cell r="G143" t="str">
            <v>105489-P.S.R. RAMADAS DE TULAHUEN</v>
          </cell>
          <cell r="H143">
            <v>39</v>
          </cell>
          <cell r="I143">
            <v>39</v>
          </cell>
        </row>
        <row r="144">
          <cell r="G144" t="str">
            <v>04304-PUNITAQUI</v>
          </cell>
          <cell r="H144">
            <v>1612</v>
          </cell>
          <cell r="I144">
            <v>1612</v>
          </cell>
        </row>
        <row r="145">
          <cell r="G145" t="str">
            <v>105308-CES. RURAL PUNITAQUI</v>
          </cell>
          <cell r="H145">
            <v>1325</v>
          </cell>
          <cell r="I145">
            <v>1325</v>
          </cell>
        </row>
        <row r="146">
          <cell r="G146" t="str">
            <v>105440-P.S.R. DIVISADERO</v>
          </cell>
          <cell r="H146">
            <v>52</v>
          </cell>
          <cell r="I146">
            <v>52</v>
          </cell>
        </row>
        <row r="147">
          <cell r="G147" t="str">
            <v>105442-P.S.R. SAN PEDRO DE QUILES</v>
          </cell>
          <cell r="H147">
            <v>21</v>
          </cell>
          <cell r="I147">
            <v>21</v>
          </cell>
        </row>
        <row r="148">
          <cell r="G148" t="str">
            <v xml:space="preserve">105508-P.S.R. EL PARRAL DE QUILES  </v>
          </cell>
          <cell r="H148">
            <v>214</v>
          </cell>
          <cell r="I148">
            <v>214</v>
          </cell>
        </row>
        <row r="149">
          <cell r="G149" t="str">
            <v>04305-RIO HURATDO</v>
          </cell>
          <cell r="H149">
            <v>782</v>
          </cell>
          <cell r="I149">
            <v>782</v>
          </cell>
        </row>
        <row r="150">
          <cell r="G150" t="str">
            <v>105310-CES. RURAL PICHASCA</v>
          </cell>
          <cell r="H150">
            <v>310</v>
          </cell>
          <cell r="I150">
            <v>310</v>
          </cell>
        </row>
        <row r="151">
          <cell r="G151" t="str">
            <v>105409-P.S.R. EL CHAÑAR</v>
          </cell>
          <cell r="H151">
            <v>36</v>
          </cell>
          <cell r="I151">
            <v>36</v>
          </cell>
        </row>
        <row r="152">
          <cell r="G152" t="str">
            <v>105410-P.S.R. HURTADO</v>
          </cell>
          <cell r="H152">
            <v>83</v>
          </cell>
          <cell r="I152">
            <v>83</v>
          </cell>
        </row>
        <row r="153">
          <cell r="G153" t="str">
            <v>105411-P.S.R. LAS BREAS</v>
          </cell>
          <cell r="H153">
            <v>42</v>
          </cell>
          <cell r="I153">
            <v>42</v>
          </cell>
        </row>
        <row r="154">
          <cell r="G154" t="str">
            <v>105413-P.S.R. SAMO ALTO</v>
          </cell>
          <cell r="H154">
            <v>135</v>
          </cell>
          <cell r="I154">
            <v>135</v>
          </cell>
        </row>
        <row r="155">
          <cell r="G155" t="str">
            <v>105414-P.S.R. SERON</v>
          </cell>
          <cell r="H155">
            <v>117</v>
          </cell>
          <cell r="I155">
            <v>117</v>
          </cell>
        </row>
        <row r="156">
          <cell r="G156" t="str">
            <v>105503-P.S.R. TABAQUEROS</v>
          </cell>
          <cell r="H156">
            <v>59</v>
          </cell>
          <cell r="I156">
            <v>59</v>
          </cell>
        </row>
        <row r="157">
          <cell r="G157" t="str">
            <v>Total general</v>
          </cell>
          <cell r="H157">
            <v>71360</v>
          </cell>
          <cell r="I157">
            <v>71360</v>
          </cell>
        </row>
      </sheetData>
      <sheetData sheetId="15"/>
      <sheetData sheetId="16"/>
      <sheetData sheetId="17"/>
      <sheetData sheetId="18"/>
      <sheetData sheetId="19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6</v>
          </cell>
          <cell r="I3" t="str">
            <v>Total general</v>
          </cell>
        </row>
        <row r="4">
          <cell r="G4" t="str">
            <v>04101-LA SERENA</v>
          </cell>
          <cell r="H4">
            <v>3204</v>
          </cell>
          <cell r="I4">
            <v>3204</v>
          </cell>
        </row>
        <row r="5">
          <cell r="G5" t="str">
            <v>105300-CES. CARDENAL CARO</v>
          </cell>
          <cell r="H5">
            <v>658</v>
          </cell>
          <cell r="I5">
            <v>658</v>
          </cell>
        </row>
        <row r="6">
          <cell r="G6" t="str">
            <v>105301-CES. LAS COMPAÑIAS</v>
          </cell>
          <cell r="H6">
            <v>455</v>
          </cell>
          <cell r="I6">
            <v>455</v>
          </cell>
        </row>
        <row r="7">
          <cell r="G7" t="str">
            <v>105302-CES. PEDRO AGUIRRE C.</v>
          </cell>
          <cell r="H7">
            <v>518</v>
          </cell>
          <cell r="I7">
            <v>518</v>
          </cell>
        </row>
        <row r="8">
          <cell r="G8" t="str">
            <v>105313-CES. SCHAFFHAUSER</v>
          </cell>
          <cell r="H8">
            <v>421</v>
          </cell>
          <cell r="I8">
            <v>421</v>
          </cell>
        </row>
        <row r="9">
          <cell r="G9" t="str">
            <v>105319-CES. CARDENAL R.S.H.</v>
          </cell>
          <cell r="H9">
            <v>599</v>
          </cell>
          <cell r="I9">
            <v>599</v>
          </cell>
        </row>
        <row r="10">
          <cell r="G10" t="str">
            <v>105325-CESFAM JUAN PABLO II</v>
          </cell>
          <cell r="H10">
            <v>457</v>
          </cell>
          <cell r="I10">
            <v>457</v>
          </cell>
        </row>
        <row r="11">
          <cell r="G11" t="str">
            <v xml:space="preserve">105400-P.S.R. ALGARROBITO            </v>
          </cell>
          <cell r="H11">
            <v>74</v>
          </cell>
          <cell r="I11">
            <v>74</v>
          </cell>
        </row>
        <row r="12">
          <cell r="G12" t="str">
            <v>105401-P.S.R. LAS ROJAS</v>
          </cell>
          <cell r="H12">
            <v>13</v>
          </cell>
          <cell r="I12">
            <v>13</v>
          </cell>
        </row>
        <row r="13">
          <cell r="G13" t="str">
            <v>105402-P.S.R. EL ROMERO</v>
          </cell>
          <cell r="H13">
            <v>7</v>
          </cell>
          <cell r="I13">
            <v>7</v>
          </cell>
        </row>
        <row r="14">
          <cell r="G14" t="str">
            <v>105499-P.S.R. LAMBERT</v>
          </cell>
          <cell r="H14">
            <v>2</v>
          </cell>
          <cell r="I14">
            <v>2</v>
          </cell>
        </row>
        <row r="15">
          <cell r="G15" t="str">
            <v>04102-COQUIMBO</v>
          </cell>
          <cell r="H15">
            <v>3145</v>
          </cell>
          <cell r="I15">
            <v>3145</v>
          </cell>
        </row>
        <row r="16">
          <cell r="G16" t="str">
            <v>105303-CES. SAN JUAN</v>
          </cell>
          <cell r="H16">
            <v>481</v>
          </cell>
          <cell r="I16">
            <v>481</v>
          </cell>
        </row>
        <row r="17">
          <cell r="G17" t="str">
            <v>105304-CES. SANTA CECILIA</v>
          </cell>
          <cell r="H17">
            <v>475</v>
          </cell>
          <cell r="I17">
            <v>475</v>
          </cell>
        </row>
        <row r="18">
          <cell r="G18" t="str">
            <v>105305-CES. TIERRAS BLANCAS</v>
          </cell>
          <cell r="H18">
            <v>1204</v>
          </cell>
          <cell r="I18">
            <v>1204</v>
          </cell>
        </row>
        <row r="19">
          <cell r="G19" t="str">
            <v>105321-CES. RURAL  TONGOY</v>
          </cell>
          <cell r="H19">
            <v>119</v>
          </cell>
          <cell r="I19">
            <v>119</v>
          </cell>
        </row>
        <row r="20">
          <cell r="G20" t="str">
            <v>105323-CES. DR. SERGIO AGUILAR</v>
          </cell>
          <cell r="H20">
            <v>737</v>
          </cell>
          <cell r="I20">
            <v>737</v>
          </cell>
        </row>
        <row r="21">
          <cell r="G21" t="str">
            <v xml:space="preserve">105404-P.S.R. EL TANGUE                         </v>
          </cell>
          <cell r="H21">
            <v>27</v>
          </cell>
          <cell r="I21">
            <v>27</v>
          </cell>
        </row>
        <row r="22">
          <cell r="G22" t="str">
            <v>105405-P.S.R. GUANAQUEROS</v>
          </cell>
          <cell r="H22">
            <v>36</v>
          </cell>
          <cell r="I22">
            <v>36</v>
          </cell>
        </row>
        <row r="23">
          <cell r="G23" t="str">
            <v>105406-P.S.R. PAN DE AZUCAR</v>
          </cell>
          <cell r="H23">
            <v>49</v>
          </cell>
          <cell r="I23">
            <v>49</v>
          </cell>
        </row>
        <row r="24">
          <cell r="G24" t="str">
            <v>105407-P.S.R. TAMBILLOS</v>
          </cell>
          <cell r="H24">
            <v>17</v>
          </cell>
          <cell r="I24">
            <v>17</v>
          </cell>
        </row>
        <row r="25">
          <cell r="G25" t="str">
            <v>04103-ANDACOLLO</v>
          </cell>
          <cell r="H25">
            <v>269</v>
          </cell>
          <cell r="I25">
            <v>269</v>
          </cell>
        </row>
        <row r="26">
          <cell r="G26" t="str">
            <v>105106-HOSPITAL ANDACOLLO</v>
          </cell>
          <cell r="H26">
            <v>269</v>
          </cell>
          <cell r="I26">
            <v>269</v>
          </cell>
        </row>
        <row r="27">
          <cell r="G27" t="str">
            <v>04104-LA HIGUERA</v>
          </cell>
          <cell r="H27">
            <v>180</v>
          </cell>
          <cell r="I27">
            <v>180</v>
          </cell>
        </row>
        <row r="28">
          <cell r="G28" t="str">
            <v>105314-CES. LA HIGUERA</v>
          </cell>
          <cell r="H28">
            <v>58</v>
          </cell>
          <cell r="I28">
            <v>58</v>
          </cell>
        </row>
        <row r="29">
          <cell r="G29" t="str">
            <v xml:space="preserve">105500-P.S.R. CALETA HORNOS        </v>
          </cell>
          <cell r="H29">
            <v>58</v>
          </cell>
          <cell r="I29">
            <v>58</v>
          </cell>
        </row>
        <row r="30">
          <cell r="G30" t="str">
            <v>105505-P.S.R. LOS CHOROS</v>
          </cell>
          <cell r="H30">
            <v>26</v>
          </cell>
          <cell r="I30">
            <v>26</v>
          </cell>
        </row>
        <row r="31">
          <cell r="G31" t="str">
            <v>105506-P.S.R. EL TRAPICHE</v>
          </cell>
          <cell r="H31">
            <v>38</v>
          </cell>
          <cell r="I31">
            <v>38</v>
          </cell>
        </row>
        <row r="32">
          <cell r="G32" t="str">
            <v>04105-PAIHUANO</v>
          </cell>
          <cell r="H32">
            <v>56</v>
          </cell>
          <cell r="I32">
            <v>56</v>
          </cell>
        </row>
        <row r="33">
          <cell r="G33" t="str">
            <v>105306-CES. PAIHUANO</v>
          </cell>
          <cell r="H33">
            <v>20</v>
          </cell>
          <cell r="I33">
            <v>20</v>
          </cell>
        </row>
        <row r="34">
          <cell r="G34" t="str">
            <v>105475-P.S.R. HORCON</v>
          </cell>
          <cell r="H34">
            <v>3</v>
          </cell>
          <cell r="I34">
            <v>3</v>
          </cell>
        </row>
        <row r="35">
          <cell r="G35" t="str">
            <v>105476-P.S.R. MONTE GRANDE</v>
          </cell>
          <cell r="H35">
            <v>2</v>
          </cell>
          <cell r="I35">
            <v>2</v>
          </cell>
        </row>
        <row r="36">
          <cell r="G36" t="str">
            <v>105477-P.S.R. PISCO ELQUI</v>
          </cell>
          <cell r="H36">
            <v>31</v>
          </cell>
          <cell r="I36">
            <v>31</v>
          </cell>
        </row>
        <row r="37">
          <cell r="G37" t="str">
            <v>04106-VICUÑA</v>
          </cell>
          <cell r="H37">
            <v>704</v>
          </cell>
          <cell r="I37">
            <v>704</v>
          </cell>
        </row>
        <row r="38">
          <cell r="G38" t="str">
            <v>105107-HOSPITAL VICUÑA</v>
          </cell>
          <cell r="H38">
            <v>419</v>
          </cell>
          <cell r="I38">
            <v>419</v>
          </cell>
        </row>
        <row r="39">
          <cell r="G39" t="str">
            <v>105467-P.S.R. DIAGUITAS</v>
          </cell>
          <cell r="H39">
            <v>43</v>
          </cell>
          <cell r="I39">
            <v>43</v>
          </cell>
        </row>
        <row r="40">
          <cell r="G40" t="str">
            <v>105468-P.S.R. EL MOLLE</v>
          </cell>
          <cell r="H40">
            <v>26</v>
          </cell>
          <cell r="I40">
            <v>26</v>
          </cell>
        </row>
        <row r="41">
          <cell r="G41" t="str">
            <v>105469-P.S.R. EL TAMBO</v>
          </cell>
          <cell r="H41">
            <v>49</v>
          </cell>
          <cell r="I41">
            <v>49</v>
          </cell>
        </row>
        <row r="42">
          <cell r="G42" t="str">
            <v>105470-P.S.R. HUANTA</v>
          </cell>
          <cell r="H42">
            <v>7</v>
          </cell>
          <cell r="I42">
            <v>7</v>
          </cell>
        </row>
        <row r="43">
          <cell r="G43" t="str">
            <v>105471-P.S.R. PERALILLO</v>
          </cell>
          <cell r="H43">
            <v>40</v>
          </cell>
          <cell r="I43">
            <v>40</v>
          </cell>
        </row>
        <row r="44">
          <cell r="G44" t="str">
            <v>105472-P.S.R. RIVADAVIA</v>
          </cell>
          <cell r="H44">
            <v>25</v>
          </cell>
          <cell r="I44">
            <v>25</v>
          </cell>
        </row>
        <row r="45">
          <cell r="G45" t="str">
            <v>105473-P.S.R. TALCUNA</v>
          </cell>
          <cell r="H45">
            <v>14</v>
          </cell>
          <cell r="I45">
            <v>14</v>
          </cell>
        </row>
        <row r="46">
          <cell r="G46" t="str">
            <v>105474-P.S.R. CHAPILCA</v>
          </cell>
          <cell r="H46">
            <v>17</v>
          </cell>
          <cell r="I46">
            <v>17</v>
          </cell>
        </row>
        <row r="47">
          <cell r="G47" t="str">
            <v>105502-P.S.R. CALINGASTA</v>
          </cell>
          <cell r="H47">
            <v>56</v>
          </cell>
          <cell r="I47">
            <v>56</v>
          </cell>
        </row>
        <row r="48">
          <cell r="G48" t="str">
            <v>105509-P.S.R. GUALLIGUAICA</v>
          </cell>
          <cell r="H48">
            <v>8</v>
          </cell>
          <cell r="I48">
            <v>8</v>
          </cell>
        </row>
        <row r="49">
          <cell r="G49" t="str">
            <v>04201-ILLAPEL</v>
          </cell>
          <cell r="H49">
            <v>667</v>
          </cell>
          <cell r="I49">
            <v>667</v>
          </cell>
        </row>
        <row r="50">
          <cell r="G50" t="str">
            <v>105103-HOSPITAL ILLAPEL</v>
          </cell>
          <cell r="H50">
            <v>334</v>
          </cell>
          <cell r="I50">
            <v>334</v>
          </cell>
        </row>
        <row r="51">
          <cell r="G51" t="str">
            <v>105326-CESFAM SAN RAFAEL</v>
          </cell>
          <cell r="H51">
            <v>210</v>
          </cell>
          <cell r="I51">
            <v>210</v>
          </cell>
        </row>
        <row r="52">
          <cell r="G52" t="str">
            <v xml:space="preserve">105443-P.S.R. CARCAMO                   </v>
          </cell>
          <cell r="H52">
            <v>14</v>
          </cell>
          <cell r="I52">
            <v>14</v>
          </cell>
        </row>
        <row r="53">
          <cell r="G53" t="str">
            <v>105444-P.S.R. HUINTIL</v>
          </cell>
          <cell r="H53">
            <v>10</v>
          </cell>
          <cell r="I53">
            <v>10</v>
          </cell>
        </row>
        <row r="54">
          <cell r="G54" t="str">
            <v>105445-P.S.R. LIMAHUIDA</v>
          </cell>
          <cell r="H54">
            <v>4</v>
          </cell>
          <cell r="I54">
            <v>4</v>
          </cell>
        </row>
        <row r="55">
          <cell r="G55" t="str">
            <v>105446-P.S.R. MATANCILLA</v>
          </cell>
          <cell r="H55">
            <v>4</v>
          </cell>
          <cell r="I55">
            <v>4</v>
          </cell>
        </row>
        <row r="56">
          <cell r="G56" t="str">
            <v>105447-P.S.R. PERALILLO</v>
          </cell>
          <cell r="H56">
            <v>9</v>
          </cell>
          <cell r="I56">
            <v>9</v>
          </cell>
        </row>
        <row r="57">
          <cell r="G57" t="str">
            <v>105448-P.S.R. SANTA VIRGINIA</v>
          </cell>
          <cell r="H57">
            <v>6</v>
          </cell>
          <cell r="I57">
            <v>6</v>
          </cell>
        </row>
        <row r="58">
          <cell r="G58" t="str">
            <v>105449-P.S.R. TUNGA NORTE</v>
          </cell>
          <cell r="H58">
            <v>6</v>
          </cell>
          <cell r="I58">
            <v>6</v>
          </cell>
        </row>
        <row r="59">
          <cell r="G59" t="str">
            <v>105485-P.S.R. PLAN DE HORNOS</v>
          </cell>
          <cell r="H59">
            <v>14</v>
          </cell>
          <cell r="I59">
            <v>14</v>
          </cell>
        </row>
        <row r="60">
          <cell r="G60" t="str">
            <v>105486-P.S.R. TUNGA SUR</v>
          </cell>
          <cell r="H60">
            <v>5</v>
          </cell>
          <cell r="I60">
            <v>5</v>
          </cell>
        </row>
        <row r="61">
          <cell r="G61" t="str">
            <v>105487-P.S.R. CAÑAS UNO</v>
          </cell>
          <cell r="H61">
            <v>45</v>
          </cell>
          <cell r="I61">
            <v>45</v>
          </cell>
        </row>
        <row r="62">
          <cell r="G62" t="str">
            <v>105496-P.S.R. PINTACURA SUR</v>
          </cell>
          <cell r="H62">
            <v>2</v>
          </cell>
          <cell r="I62">
            <v>2</v>
          </cell>
        </row>
        <row r="63">
          <cell r="G63" t="str">
            <v>105504-P.S.R. SOCAVON</v>
          </cell>
          <cell r="H63">
            <v>4</v>
          </cell>
          <cell r="I63">
            <v>4</v>
          </cell>
        </row>
        <row r="64">
          <cell r="G64" t="str">
            <v>04202-CANELA</v>
          </cell>
          <cell r="H64">
            <v>181</v>
          </cell>
          <cell r="I64">
            <v>181</v>
          </cell>
        </row>
        <row r="65">
          <cell r="G65" t="str">
            <v>105309-CES. RURAL CANELA</v>
          </cell>
          <cell r="H65">
            <v>98</v>
          </cell>
          <cell r="I65">
            <v>98</v>
          </cell>
        </row>
        <row r="66">
          <cell r="G66" t="str">
            <v xml:space="preserve">105450-P.S.R. MINCHA NORTE            </v>
          </cell>
          <cell r="H66">
            <v>43</v>
          </cell>
          <cell r="I66">
            <v>43</v>
          </cell>
        </row>
        <row r="67">
          <cell r="G67" t="str">
            <v>105451-P.S.R. AGUA FRIA</v>
          </cell>
          <cell r="H67">
            <v>7</v>
          </cell>
          <cell r="I67">
            <v>7</v>
          </cell>
        </row>
        <row r="68">
          <cell r="G68" t="str">
            <v>105482-P.S.R. CANELA ALTA</v>
          </cell>
          <cell r="H68">
            <v>4</v>
          </cell>
          <cell r="I68">
            <v>4</v>
          </cell>
        </row>
        <row r="69">
          <cell r="G69" t="str">
            <v>105483-P.S.R. LOS RULOS</v>
          </cell>
          <cell r="H69">
            <v>7</v>
          </cell>
          <cell r="I69">
            <v>7</v>
          </cell>
        </row>
        <row r="70">
          <cell r="G70" t="str">
            <v>105484-P.S.R. HUENTELAUQUEN</v>
          </cell>
          <cell r="H70">
            <v>11</v>
          </cell>
          <cell r="I70">
            <v>11</v>
          </cell>
        </row>
        <row r="71">
          <cell r="G71" t="str">
            <v>105488-P.S.R. ESPIRITU SANTO</v>
          </cell>
          <cell r="H71">
            <v>1</v>
          </cell>
          <cell r="I71">
            <v>1</v>
          </cell>
        </row>
        <row r="72">
          <cell r="G72" t="str">
            <v>105493-P.S.R. MINCHA SUR</v>
          </cell>
          <cell r="H72">
            <v>5</v>
          </cell>
          <cell r="I72">
            <v>5</v>
          </cell>
        </row>
        <row r="73">
          <cell r="G73" t="str">
            <v>105497-P.S.R. JABONERIA</v>
          </cell>
          <cell r="H73">
            <v>2</v>
          </cell>
          <cell r="I73">
            <v>2</v>
          </cell>
        </row>
        <row r="74">
          <cell r="G74" t="str">
            <v>105498-P.S.R. QUEBRADA DE LINARES</v>
          </cell>
          <cell r="H74">
            <v>3</v>
          </cell>
          <cell r="I74">
            <v>3</v>
          </cell>
        </row>
        <row r="75">
          <cell r="G75" t="str">
            <v>04203-LOS VILOS</v>
          </cell>
          <cell r="H75">
            <v>301</v>
          </cell>
          <cell r="I75">
            <v>301</v>
          </cell>
        </row>
        <row r="76">
          <cell r="G76" t="str">
            <v>105108-HOSPITAL LOS VILOS</v>
          </cell>
          <cell r="H76">
            <v>195</v>
          </cell>
          <cell r="I76">
            <v>195</v>
          </cell>
        </row>
        <row r="77">
          <cell r="G77" t="str">
            <v xml:space="preserve">105478-P.S.R. CAIMANES                   </v>
          </cell>
          <cell r="H77">
            <v>45</v>
          </cell>
          <cell r="I77">
            <v>45</v>
          </cell>
        </row>
        <row r="78">
          <cell r="G78" t="str">
            <v>105479-P.S.R. GUANGUALI</v>
          </cell>
          <cell r="H78">
            <v>16</v>
          </cell>
          <cell r="I78">
            <v>16</v>
          </cell>
        </row>
        <row r="79">
          <cell r="G79" t="str">
            <v>105480-P.S.R. QUILIMARI</v>
          </cell>
          <cell r="H79">
            <v>22</v>
          </cell>
          <cell r="I79">
            <v>22</v>
          </cell>
        </row>
        <row r="80">
          <cell r="G80" t="str">
            <v>105481-P.S.R. TILAMA</v>
          </cell>
          <cell r="H80">
            <v>8</v>
          </cell>
          <cell r="I80">
            <v>8</v>
          </cell>
        </row>
        <row r="81">
          <cell r="G81" t="str">
            <v>105511-P.S.R. LOS CONDORES</v>
          </cell>
          <cell r="H81">
            <v>15</v>
          </cell>
          <cell r="I81">
            <v>15</v>
          </cell>
        </row>
        <row r="82">
          <cell r="G82" t="str">
            <v>04204-SALAMANCA</v>
          </cell>
          <cell r="H82">
            <v>522</v>
          </cell>
          <cell r="I82">
            <v>522</v>
          </cell>
        </row>
        <row r="83">
          <cell r="G83" t="str">
            <v>105104-HOSPITAL SALAMANCA</v>
          </cell>
          <cell r="H83">
            <v>327</v>
          </cell>
          <cell r="I83">
            <v>327</v>
          </cell>
        </row>
        <row r="84">
          <cell r="G84" t="str">
            <v xml:space="preserve">105452-P.S.R. CUNCUMEN                 </v>
          </cell>
          <cell r="H84">
            <v>106</v>
          </cell>
          <cell r="I84">
            <v>106</v>
          </cell>
        </row>
        <row r="85">
          <cell r="G85" t="str">
            <v>105453-P.S.R. TRANQUILLA</v>
          </cell>
          <cell r="H85">
            <v>8</v>
          </cell>
          <cell r="I85">
            <v>8</v>
          </cell>
        </row>
        <row r="86">
          <cell r="G86" t="str">
            <v>105454-P.S.R. CUNLAGUA</v>
          </cell>
          <cell r="H86">
            <v>7</v>
          </cell>
          <cell r="I86">
            <v>7</v>
          </cell>
        </row>
        <row r="87">
          <cell r="G87" t="str">
            <v>105455-P.S.R. CHILLEPIN</v>
          </cell>
          <cell r="H87">
            <v>8</v>
          </cell>
          <cell r="I87">
            <v>8</v>
          </cell>
        </row>
        <row r="88">
          <cell r="G88" t="str">
            <v>105456-P.S.R. LLIMPO</v>
          </cell>
          <cell r="H88">
            <v>10</v>
          </cell>
          <cell r="I88">
            <v>10</v>
          </cell>
        </row>
        <row r="89">
          <cell r="G89" t="str">
            <v>105457-P.S.R. SAN AGUSTIN</v>
          </cell>
          <cell r="H89">
            <v>20</v>
          </cell>
          <cell r="I89">
            <v>20</v>
          </cell>
        </row>
        <row r="90">
          <cell r="G90" t="str">
            <v>105458-P.S.R. TAHUINCO</v>
          </cell>
          <cell r="H90">
            <v>9</v>
          </cell>
          <cell r="I90">
            <v>9</v>
          </cell>
        </row>
        <row r="91">
          <cell r="G91" t="str">
            <v>105491-P.S.R. QUELEN BAJO</v>
          </cell>
          <cell r="H91">
            <v>9</v>
          </cell>
          <cell r="I91">
            <v>9</v>
          </cell>
        </row>
        <row r="92">
          <cell r="G92" t="str">
            <v>105492-P.S.R. CAMISA</v>
          </cell>
          <cell r="H92">
            <v>10</v>
          </cell>
          <cell r="I92">
            <v>10</v>
          </cell>
        </row>
        <row r="93">
          <cell r="G93" t="str">
            <v>105501-P.S.R. ARBOLEDA GRANDE</v>
          </cell>
          <cell r="H93">
            <v>8</v>
          </cell>
          <cell r="I93">
            <v>8</v>
          </cell>
        </row>
        <row r="94">
          <cell r="G94" t="str">
            <v>04301-OVALLE</v>
          </cell>
          <cell r="H94">
            <v>1959</v>
          </cell>
          <cell r="I94">
            <v>1959</v>
          </cell>
        </row>
        <row r="95">
          <cell r="G95" t="str">
            <v>105315-CES. RURAL C. DE TAMAYA</v>
          </cell>
          <cell r="H95">
            <v>135</v>
          </cell>
          <cell r="I95">
            <v>135</v>
          </cell>
        </row>
        <row r="96">
          <cell r="G96" t="str">
            <v>105317-CES. JORGE JORDAN D.</v>
          </cell>
          <cell r="H96">
            <v>360</v>
          </cell>
          <cell r="I96">
            <v>360</v>
          </cell>
        </row>
        <row r="97">
          <cell r="G97" t="str">
            <v>105322-CES. MARCOS MACUADA</v>
          </cell>
          <cell r="H97">
            <v>689</v>
          </cell>
          <cell r="I97">
            <v>689</v>
          </cell>
        </row>
        <row r="98">
          <cell r="G98" t="str">
            <v>105324-CES. SOTAQUI</v>
          </cell>
          <cell r="H98">
            <v>132</v>
          </cell>
          <cell r="I98">
            <v>132</v>
          </cell>
        </row>
        <row r="99">
          <cell r="G99" t="str">
            <v>105415-P.S.R. BARRAZA</v>
          </cell>
          <cell r="H99">
            <v>21</v>
          </cell>
          <cell r="I99">
            <v>21</v>
          </cell>
        </row>
        <row r="100">
          <cell r="G100" t="str">
            <v xml:space="preserve">105416-P.S.R. CAMARICO                  </v>
          </cell>
          <cell r="H100">
            <v>48</v>
          </cell>
          <cell r="I100">
            <v>48</v>
          </cell>
        </row>
        <row r="101">
          <cell r="G101" t="str">
            <v>105417-P.S.R. ALCONES BAJOS</v>
          </cell>
          <cell r="H101">
            <v>28</v>
          </cell>
          <cell r="I101">
            <v>28</v>
          </cell>
        </row>
        <row r="102">
          <cell r="G102" t="str">
            <v>105419-P.S.R. LAS SOSSAS</v>
          </cell>
          <cell r="H102">
            <v>17</v>
          </cell>
          <cell r="I102">
            <v>17</v>
          </cell>
        </row>
        <row r="103">
          <cell r="G103" t="str">
            <v>105420-P.S.R. LIMARI</v>
          </cell>
          <cell r="H103">
            <v>69</v>
          </cell>
          <cell r="I103">
            <v>69</v>
          </cell>
        </row>
        <row r="104">
          <cell r="G104" t="str">
            <v>105422-P.S.R. HORNILLOS</v>
          </cell>
          <cell r="H104">
            <v>9</v>
          </cell>
          <cell r="I104">
            <v>9</v>
          </cell>
        </row>
        <row r="105">
          <cell r="G105" t="str">
            <v>105437-P.S.R. CHALINGA</v>
          </cell>
          <cell r="H105">
            <v>29</v>
          </cell>
          <cell r="I105">
            <v>29</v>
          </cell>
        </row>
        <row r="106">
          <cell r="G106" t="str">
            <v>105439-P.S.R. CERRO BLANCO</v>
          </cell>
          <cell r="H106">
            <v>7</v>
          </cell>
          <cell r="I106">
            <v>7</v>
          </cell>
        </row>
        <row r="107">
          <cell r="G107" t="str">
            <v>105507-P.S.R. HUAMALATA</v>
          </cell>
          <cell r="H107">
            <v>50</v>
          </cell>
          <cell r="I107">
            <v>50</v>
          </cell>
        </row>
        <row r="108">
          <cell r="G108" t="str">
            <v>105510-P.S.R. RECOLETA</v>
          </cell>
          <cell r="H108">
            <v>40</v>
          </cell>
          <cell r="I108">
            <v>40</v>
          </cell>
        </row>
        <row r="109">
          <cell r="G109" t="str">
            <v>105722-CECOF SAN JOSE DE LA DEHESA</v>
          </cell>
          <cell r="H109">
            <v>161</v>
          </cell>
          <cell r="I109">
            <v>161</v>
          </cell>
        </row>
        <row r="110">
          <cell r="G110" t="str">
            <v>105723-CECOF LIMARI</v>
          </cell>
          <cell r="H110">
            <v>164</v>
          </cell>
          <cell r="I110">
            <v>164</v>
          </cell>
        </row>
        <row r="111">
          <cell r="G111" t="str">
            <v>04302-COMBARBALÁ</v>
          </cell>
          <cell r="H111">
            <v>294</v>
          </cell>
          <cell r="I111">
            <v>294</v>
          </cell>
        </row>
        <row r="112">
          <cell r="G112" t="str">
            <v>105105-HOSPITAL COMBARBALA</v>
          </cell>
          <cell r="H112">
            <v>152</v>
          </cell>
          <cell r="I112">
            <v>152</v>
          </cell>
        </row>
        <row r="113">
          <cell r="G113" t="str">
            <v>105433-P.S.R. SAN LORENZO</v>
          </cell>
          <cell r="H113">
            <v>2</v>
          </cell>
          <cell r="I113">
            <v>2</v>
          </cell>
        </row>
        <row r="114">
          <cell r="G114" t="str">
            <v>105434-P.S.R. SAN MARCOS</v>
          </cell>
          <cell r="H114">
            <v>9</v>
          </cell>
          <cell r="I114">
            <v>9</v>
          </cell>
        </row>
        <row r="115">
          <cell r="G115" t="str">
            <v>105441-P.S.R. MANQUEHUA</v>
          </cell>
          <cell r="H115">
            <v>9</v>
          </cell>
          <cell r="I115">
            <v>9</v>
          </cell>
        </row>
        <row r="116">
          <cell r="G116" t="str">
            <v xml:space="preserve">105459-P.S.R. BARRANCAS                </v>
          </cell>
          <cell r="H116">
            <v>16</v>
          </cell>
          <cell r="I116">
            <v>16</v>
          </cell>
        </row>
        <row r="117">
          <cell r="G117" t="str">
            <v>105460-P.S.R. COGOTI 18</v>
          </cell>
          <cell r="H117">
            <v>23</v>
          </cell>
          <cell r="I117">
            <v>23</v>
          </cell>
        </row>
        <row r="118">
          <cell r="G118" t="str">
            <v>105461-P.S.R. EL HUACHO</v>
          </cell>
          <cell r="H118">
            <v>5</v>
          </cell>
          <cell r="I118">
            <v>5</v>
          </cell>
        </row>
        <row r="119">
          <cell r="G119" t="str">
            <v>105462-P.S.R. EL SAUCE</v>
          </cell>
          <cell r="H119">
            <v>17</v>
          </cell>
          <cell r="I119">
            <v>17</v>
          </cell>
        </row>
        <row r="120">
          <cell r="G120" t="str">
            <v>105463-P.S.R. QUILITAPIA</v>
          </cell>
          <cell r="H120">
            <v>19</v>
          </cell>
          <cell r="I120">
            <v>19</v>
          </cell>
        </row>
        <row r="121">
          <cell r="G121" t="str">
            <v>105464-P.S.R. LA LIGUA</v>
          </cell>
          <cell r="H121">
            <v>17</v>
          </cell>
          <cell r="I121">
            <v>17</v>
          </cell>
        </row>
        <row r="122">
          <cell r="G122" t="str">
            <v>105465-P.S.R. RAMADILLA</v>
          </cell>
          <cell r="H122">
            <v>7</v>
          </cell>
          <cell r="I122">
            <v>7</v>
          </cell>
        </row>
        <row r="123">
          <cell r="G123" t="str">
            <v>105466-P.S.R. VALLE HERMOSO</v>
          </cell>
          <cell r="H123">
            <v>14</v>
          </cell>
          <cell r="I123">
            <v>14</v>
          </cell>
        </row>
        <row r="124">
          <cell r="G124" t="str">
            <v>105490-P.S.R. EL DURAZNO</v>
          </cell>
          <cell r="H124">
            <v>4</v>
          </cell>
          <cell r="I124">
            <v>4</v>
          </cell>
        </row>
        <row r="125">
          <cell r="G125" t="str">
            <v>04303-MONTE PATRIA</v>
          </cell>
          <cell r="H125">
            <v>598</v>
          </cell>
          <cell r="I125">
            <v>598</v>
          </cell>
        </row>
        <row r="126">
          <cell r="G126" t="str">
            <v>105307-CES. RURAL MONTE PATRIA</v>
          </cell>
          <cell r="H126">
            <v>297</v>
          </cell>
          <cell r="I126">
            <v>297</v>
          </cell>
        </row>
        <row r="127">
          <cell r="G127" t="str">
            <v>105311-CES. RURAL CHAÑARAL ALTO</v>
          </cell>
          <cell r="H127">
            <v>80</v>
          </cell>
          <cell r="I127">
            <v>80</v>
          </cell>
        </row>
        <row r="128">
          <cell r="G128" t="str">
            <v>105312-CES. RURAL CAREN</v>
          </cell>
          <cell r="H128">
            <v>88</v>
          </cell>
          <cell r="I128">
            <v>88</v>
          </cell>
        </row>
        <row r="129">
          <cell r="G129" t="str">
            <v>105318-CES. RURAL EL PALQUI</v>
          </cell>
          <cell r="H129">
            <v>117</v>
          </cell>
          <cell r="I129">
            <v>117</v>
          </cell>
        </row>
        <row r="130">
          <cell r="G130" t="str">
            <v>105427-P.S.R. HACIENDA VALDIVIA</v>
          </cell>
          <cell r="H130">
            <v>14</v>
          </cell>
          <cell r="I130">
            <v>14</v>
          </cell>
        </row>
        <row r="131">
          <cell r="G131" t="str">
            <v>105428-P.S.R. HUATULAME</v>
          </cell>
          <cell r="H131">
            <v>2</v>
          </cell>
          <cell r="I131">
            <v>2</v>
          </cell>
        </row>
        <row r="132">
          <cell r="G132" t="str">
            <v>04304-PUNITAQUI</v>
          </cell>
          <cell r="H132">
            <v>254</v>
          </cell>
          <cell r="I132">
            <v>254</v>
          </cell>
        </row>
        <row r="133">
          <cell r="G133" t="str">
            <v>105308-CES. RURAL PUNITAQUI</v>
          </cell>
          <cell r="H133">
            <v>245</v>
          </cell>
          <cell r="I133">
            <v>245</v>
          </cell>
        </row>
        <row r="134">
          <cell r="G134" t="str">
            <v>105440-P.S.R. DIVISADERO</v>
          </cell>
          <cell r="H134">
            <v>6</v>
          </cell>
          <cell r="I134">
            <v>6</v>
          </cell>
        </row>
        <row r="135">
          <cell r="G135" t="str">
            <v xml:space="preserve">105508-P.S.R. EL PARRAL DE QUILES  </v>
          </cell>
          <cell r="H135">
            <v>3</v>
          </cell>
          <cell r="I135">
            <v>3</v>
          </cell>
        </row>
        <row r="136">
          <cell r="G136" t="str">
            <v>04305-RIO HURATDO</v>
          </cell>
          <cell r="H136">
            <v>146</v>
          </cell>
          <cell r="I136">
            <v>146</v>
          </cell>
        </row>
        <row r="137">
          <cell r="G137" t="str">
            <v>105310-CES. RURAL PICHASCA</v>
          </cell>
          <cell r="H137">
            <v>146</v>
          </cell>
          <cell r="I137">
            <v>146</v>
          </cell>
        </row>
        <row r="138">
          <cell r="G138" t="str">
            <v>Total general</v>
          </cell>
          <cell r="H138">
            <v>12480</v>
          </cell>
          <cell r="I138">
            <v>12480</v>
          </cell>
        </row>
      </sheetData>
      <sheetData sheetId="20"/>
      <sheetData sheetId="21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6</v>
          </cell>
          <cell r="I3" t="str">
            <v>Total general</v>
          </cell>
        </row>
        <row r="4">
          <cell r="G4" t="str">
            <v>04101-LA SERENA</v>
          </cell>
          <cell r="H4">
            <v>5893</v>
          </cell>
          <cell r="I4">
            <v>5893</v>
          </cell>
        </row>
        <row r="5">
          <cell r="G5" t="str">
            <v>105300-CES. CARDENAL CARO</v>
          </cell>
          <cell r="H5">
            <v>1264</v>
          </cell>
          <cell r="I5">
            <v>1264</v>
          </cell>
        </row>
        <row r="6">
          <cell r="G6" t="str">
            <v>105301-CES. LAS COMPAÑIAS</v>
          </cell>
          <cell r="H6">
            <v>1122</v>
          </cell>
          <cell r="I6">
            <v>1122</v>
          </cell>
        </row>
        <row r="7">
          <cell r="G7" t="str">
            <v>105302-CES. PEDRO AGUIRRE C.</v>
          </cell>
          <cell r="H7">
            <v>621</v>
          </cell>
          <cell r="I7">
            <v>621</v>
          </cell>
        </row>
        <row r="8">
          <cell r="G8" t="str">
            <v>105313-CES. SCHAFFHAUSER</v>
          </cell>
          <cell r="H8">
            <v>1060</v>
          </cell>
          <cell r="I8">
            <v>1060</v>
          </cell>
        </row>
        <row r="9">
          <cell r="G9" t="str">
            <v>105319-CES. CARDENAL R.S.H.</v>
          </cell>
          <cell r="H9">
            <v>626</v>
          </cell>
          <cell r="I9">
            <v>626</v>
          </cell>
        </row>
        <row r="10">
          <cell r="G10" t="str">
            <v>105325-CESFAM JUAN PABLO II</v>
          </cell>
          <cell r="H10">
            <v>505</v>
          </cell>
          <cell r="I10">
            <v>505</v>
          </cell>
        </row>
        <row r="11">
          <cell r="G11" t="str">
            <v xml:space="preserve">105400-P.S.R. ALGARROBITO            </v>
          </cell>
          <cell r="H11">
            <v>176</v>
          </cell>
          <cell r="I11">
            <v>176</v>
          </cell>
        </row>
        <row r="12">
          <cell r="G12" t="str">
            <v>105401-P.S.R. LAS ROJAS</v>
          </cell>
          <cell r="H12">
            <v>34</v>
          </cell>
          <cell r="I12">
            <v>34</v>
          </cell>
        </row>
        <row r="13">
          <cell r="G13" t="str">
            <v>105402-P.S.R. EL ROMERO</v>
          </cell>
          <cell r="H13">
            <v>30</v>
          </cell>
          <cell r="I13">
            <v>30</v>
          </cell>
        </row>
        <row r="14">
          <cell r="G14" t="str">
            <v>105499-P.S.R. LAMBERT</v>
          </cell>
          <cell r="H14">
            <v>24</v>
          </cell>
          <cell r="I14">
            <v>24</v>
          </cell>
        </row>
        <row r="15">
          <cell r="G15" t="str">
            <v>105700-CECOF VILLA EL INDIO</v>
          </cell>
          <cell r="H15">
            <v>199</v>
          </cell>
          <cell r="I15">
            <v>199</v>
          </cell>
        </row>
        <row r="16">
          <cell r="G16" t="str">
            <v>105701-CECOF VILLA ALEMANIA</v>
          </cell>
          <cell r="H16">
            <v>91</v>
          </cell>
          <cell r="I16">
            <v>91</v>
          </cell>
        </row>
        <row r="17">
          <cell r="G17" t="str">
            <v>105702-CECOF VILLA LAMBERT</v>
          </cell>
          <cell r="H17">
            <v>141</v>
          </cell>
          <cell r="I17">
            <v>141</v>
          </cell>
        </row>
        <row r="18">
          <cell r="G18" t="str">
            <v>04102-COQUIMBO</v>
          </cell>
          <cell r="H18">
            <v>5289</v>
          </cell>
          <cell r="I18">
            <v>5289</v>
          </cell>
        </row>
        <row r="19">
          <cell r="G19" t="str">
            <v>105303-CES. SAN JUAN</v>
          </cell>
          <cell r="H19">
            <v>906</v>
          </cell>
          <cell r="I19">
            <v>906</v>
          </cell>
        </row>
        <row r="20">
          <cell r="G20" t="str">
            <v>105304-CES. SANTA CECILIA</v>
          </cell>
          <cell r="H20">
            <v>644</v>
          </cell>
          <cell r="I20">
            <v>644</v>
          </cell>
        </row>
        <row r="21">
          <cell r="G21" t="str">
            <v>105305-CES. TIERRAS BLANCAS</v>
          </cell>
          <cell r="H21">
            <v>1808</v>
          </cell>
          <cell r="I21">
            <v>1808</v>
          </cell>
        </row>
        <row r="22">
          <cell r="G22" t="str">
            <v>105321-CES. RURAL  TONGOY</v>
          </cell>
          <cell r="H22">
            <v>345</v>
          </cell>
          <cell r="I22">
            <v>345</v>
          </cell>
        </row>
        <row r="23">
          <cell r="G23" t="str">
            <v>105323-CES. DR. SERGIO AGUILAR</v>
          </cell>
          <cell r="H23">
            <v>970</v>
          </cell>
          <cell r="I23">
            <v>970</v>
          </cell>
        </row>
        <row r="24">
          <cell r="G24" t="str">
            <v xml:space="preserve">105404-P.S.R. EL TANGUE                         </v>
          </cell>
          <cell r="H24">
            <v>46</v>
          </cell>
          <cell r="I24">
            <v>46</v>
          </cell>
        </row>
        <row r="25">
          <cell r="G25" t="str">
            <v>105405-P.S.R. GUANAQUEROS</v>
          </cell>
          <cell r="H25">
            <v>122</v>
          </cell>
          <cell r="I25">
            <v>122</v>
          </cell>
        </row>
        <row r="26">
          <cell r="G26" t="str">
            <v>105406-P.S.R. PAN DE AZUCAR</v>
          </cell>
          <cell r="H26">
            <v>270</v>
          </cell>
          <cell r="I26">
            <v>270</v>
          </cell>
        </row>
        <row r="27">
          <cell r="G27" t="str">
            <v>105407-P.S.R. TAMBILLOS</v>
          </cell>
          <cell r="H27">
            <v>26</v>
          </cell>
          <cell r="I27">
            <v>26</v>
          </cell>
        </row>
        <row r="28">
          <cell r="G28" t="str">
            <v>105705-CECOF EL ALBA</v>
          </cell>
          <cell r="H28">
            <v>152</v>
          </cell>
          <cell r="I28">
            <v>152</v>
          </cell>
        </row>
        <row r="29">
          <cell r="G29" t="str">
            <v>04103-ANDACOLLO</v>
          </cell>
          <cell r="H29">
            <v>312</v>
          </cell>
          <cell r="I29">
            <v>312</v>
          </cell>
        </row>
        <row r="30">
          <cell r="G30" t="str">
            <v>105106-HOSPITAL ANDACOLLO</v>
          </cell>
          <cell r="H30">
            <v>312</v>
          </cell>
          <cell r="I30">
            <v>312</v>
          </cell>
        </row>
        <row r="31">
          <cell r="G31" t="str">
            <v>04104-LA HIGUERA</v>
          </cell>
          <cell r="H31">
            <v>206</v>
          </cell>
          <cell r="I31">
            <v>206</v>
          </cell>
        </row>
        <row r="32">
          <cell r="G32" t="str">
            <v>105314-CES. LA HIGUERA</v>
          </cell>
          <cell r="H32">
            <v>64</v>
          </cell>
          <cell r="I32">
            <v>64</v>
          </cell>
        </row>
        <row r="33">
          <cell r="G33" t="str">
            <v xml:space="preserve">105500-P.S.R. CALETA HORNOS        </v>
          </cell>
          <cell r="H33">
            <v>70</v>
          </cell>
          <cell r="I33">
            <v>70</v>
          </cell>
        </row>
        <row r="34">
          <cell r="G34" t="str">
            <v>105505-P.S.R. LOS CHOROS</v>
          </cell>
          <cell r="H34">
            <v>36</v>
          </cell>
          <cell r="I34">
            <v>36</v>
          </cell>
        </row>
        <row r="35">
          <cell r="G35" t="str">
            <v>105506-P.S.R. EL TRAPICHE</v>
          </cell>
          <cell r="H35">
            <v>36</v>
          </cell>
          <cell r="I35">
            <v>36</v>
          </cell>
        </row>
        <row r="36">
          <cell r="G36" t="str">
            <v>04105-PAIHUANO</v>
          </cell>
          <cell r="H36">
            <v>214</v>
          </cell>
          <cell r="I36">
            <v>214</v>
          </cell>
        </row>
        <row r="37">
          <cell r="G37" t="str">
            <v>105306-CES. PAIHUANO</v>
          </cell>
          <cell r="H37">
            <v>214</v>
          </cell>
          <cell r="I37">
            <v>214</v>
          </cell>
        </row>
        <row r="38">
          <cell r="G38" t="str">
            <v>04106-VICUÑA</v>
          </cell>
          <cell r="H38">
            <v>1143</v>
          </cell>
          <cell r="I38">
            <v>1143</v>
          </cell>
        </row>
        <row r="39">
          <cell r="G39" t="str">
            <v>105107-HOSPITAL VICUÑA</v>
          </cell>
          <cell r="H39">
            <v>533</v>
          </cell>
          <cell r="I39">
            <v>533</v>
          </cell>
        </row>
        <row r="40">
          <cell r="G40" t="str">
            <v>105467-P.S.R. DIAGUITAS</v>
          </cell>
          <cell r="H40">
            <v>101</v>
          </cell>
          <cell r="I40">
            <v>101</v>
          </cell>
        </row>
        <row r="41">
          <cell r="G41" t="str">
            <v>105468-P.S.R. EL MOLLE</v>
          </cell>
          <cell r="H41">
            <v>38</v>
          </cell>
          <cell r="I41">
            <v>38</v>
          </cell>
        </row>
        <row r="42">
          <cell r="G42" t="str">
            <v>105469-P.S.R. EL TAMBO</v>
          </cell>
          <cell r="H42">
            <v>55</v>
          </cell>
          <cell r="I42">
            <v>55</v>
          </cell>
        </row>
        <row r="43">
          <cell r="G43" t="str">
            <v>105470-P.S.R. HUANTA</v>
          </cell>
          <cell r="H43">
            <v>8</v>
          </cell>
          <cell r="I43">
            <v>8</v>
          </cell>
        </row>
        <row r="44">
          <cell r="G44" t="str">
            <v>105471-P.S.R. PERALILLO</v>
          </cell>
          <cell r="H44">
            <v>90</v>
          </cell>
          <cell r="I44">
            <v>90</v>
          </cell>
        </row>
        <row r="45">
          <cell r="G45" t="str">
            <v>105472-P.S.R. RIVADAVIA</v>
          </cell>
          <cell r="H45">
            <v>32</v>
          </cell>
          <cell r="I45">
            <v>32</v>
          </cell>
        </row>
        <row r="46">
          <cell r="G46" t="str">
            <v>105473-P.S.R. TALCUNA</v>
          </cell>
          <cell r="H46">
            <v>49</v>
          </cell>
          <cell r="I46">
            <v>49</v>
          </cell>
        </row>
        <row r="47">
          <cell r="G47" t="str">
            <v>105474-P.S.R. CHAPILCA</v>
          </cell>
          <cell r="H47">
            <v>46</v>
          </cell>
          <cell r="I47">
            <v>46</v>
          </cell>
        </row>
        <row r="48">
          <cell r="G48" t="str">
            <v>105502-P.S.R. CALINGASTA</v>
          </cell>
          <cell r="H48">
            <v>160</v>
          </cell>
          <cell r="I48">
            <v>160</v>
          </cell>
        </row>
        <row r="49">
          <cell r="G49" t="str">
            <v>105509-P.S.R. GUALLIGUAICA</v>
          </cell>
          <cell r="H49">
            <v>31</v>
          </cell>
          <cell r="I49">
            <v>31</v>
          </cell>
        </row>
        <row r="50">
          <cell r="G50" t="str">
            <v>04201-ILLAPEL</v>
          </cell>
          <cell r="H50">
            <v>1226</v>
          </cell>
          <cell r="I50">
            <v>1226</v>
          </cell>
        </row>
        <row r="51">
          <cell r="G51" t="str">
            <v>105103-HOSPITAL ILLAPEL</v>
          </cell>
          <cell r="H51">
            <v>719</v>
          </cell>
          <cell r="I51">
            <v>719</v>
          </cell>
        </row>
        <row r="52">
          <cell r="G52" t="str">
            <v>105326-CESFAM SAN RAFAEL</v>
          </cell>
          <cell r="H52">
            <v>311</v>
          </cell>
          <cell r="I52">
            <v>311</v>
          </cell>
        </row>
        <row r="53">
          <cell r="G53" t="str">
            <v xml:space="preserve">105443-P.S.R. CARCAMO                   </v>
          </cell>
          <cell r="H53">
            <v>20</v>
          </cell>
          <cell r="I53">
            <v>20</v>
          </cell>
        </row>
        <row r="54">
          <cell r="G54" t="str">
            <v>105444-P.S.R. HUINTIL</v>
          </cell>
          <cell r="H54">
            <v>7</v>
          </cell>
          <cell r="I54">
            <v>7</v>
          </cell>
        </row>
        <row r="55">
          <cell r="G55" t="str">
            <v>105445-P.S.R. LIMAHUIDA</v>
          </cell>
          <cell r="H55">
            <v>11</v>
          </cell>
          <cell r="I55">
            <v>11</v>
          </cell>
        </row>
        <row r="56">
          <cell r="G56" t="str">
            <v>105446-P.S.R. MATANCILLA</v>
          </cell>
          <cell r="H56">
            <v>7</v>
          </cell>
          <cell r="I56">
            <v>7</v>
          </cell>
        </row>
        <row r="57">
          <cell r="G57" t="str">
            <v>105447-P.S.R. PERALILLO</v>
          </cell>
          <cell r="H57">
            <v>9</v>
          </cell>
          <cell r="I57">
            <v>9</v>
          </cell>
        </row>
        <row r="58">
          <cell r="G58" t="str">
            <v>105448-P.S.R. SANTA VIRGINIA</v>
          </cell>
          <cell r="H58">
            <v>9</v>
          </cell>
          <cell r="I58">
            <v>9</v>
          </cell>
        </row>
        <row r="59">
          <cell r="G59" t="str">
            <v>105449-P.S.R. TUNGA NORTE</v>
          </cell>
          <cell r="H59">
            <v>14</v>
          </cell>
          <cell r="I59">
            <v>14</v>
          </cell>
        </row>
        <row r="60">
          <cell r="G60" t="str">
            <v>105485-P.S.R. PLAN DE HORNOS</v>
          </cell>
          <cell r="H60">
            <v>8</v>
          </cell>
          <cell r="I60">
            <v>8</v>
          </cell>
        </row>
        <row r="61">
          <cell r="G61" t="str">
            <v>105486-P.S.R. TUNGA SUR</v>
          </cell>
          <cell r="H61">
            <v>42</v>
          </cell>
          <cell r="I61">
            <v>42</v>
          </cell>
        </row>
        <row r="62">
          <cell r="G62" t="str">
            <v>105487-P.S.R. CAÑAS UNO</v>
          </cell>
          <cell r="H62">
            <v>39</v>
          </cell>
          <cell r="I62">
            <v>39</v>
          </cell>
        </row>
        <row r="63">
          <cell r="G63" t="str">
            <v>105496-P.S.R. PINTACURA SUR</v>
          </cell>
          <cell r="H63">
            <v>16</v>
          </cell>
          <cell r="I63">
            <v>16</v>
          </cell>
        </row>
        <row r="64">
          <cell r="G64" t="str">
            <v>105504-P.S.R. SOCAVON</v>
          </cell>
          <cell r="H64">
            <v>14</v>
          </cell>
          <cell r="I64">
            <v>14</v>
          </cell>
        </row>
        <row r="65">
          <cell r="G65" t="str">
            <v>04202-CANELA</v>
          </cell>
          <cell r="H65">
            <v>174</v>
          </cell>
          <cell r="I65">
            <v>174</v>
          </cell>
        </row>
        <row r="66">
          <cell r="G66" t="str">
            <v>105309-CES. RURAL CANELA</v>
          </cell>
          <cell r="H66">
            <v>46</v>
          </cell>
          <cell r="I66">
            <v>46</v>
          </cell>
        </row>
        <row r="67">
          <cell r="G67" t="str">
            <v xml:space="preserve">105450-P.S.R. MINCHA NORTE            </v>
          </cell>
          <cell r="H67">
            <v>50</v>
          </cell>
          <cell r="I67">
            <v>50</v>
          </cell>
        </row>
        <row r="68">
          <cell r="G68" t="str">
            <v>105451-P.S.R. AGUA FRIA</v>
          </cell>
          <cell r="H68">
            <v>16</v>
          </cell>
          <cell r="I68">
            <v>16</v>
          </cell>
        </row>
        <row r="69">
          <cell r="G69" t="str">
            <v>105482-P.S.R. CANELA ALTA</v>
          </cell>
          <cell r="H69">
            <v>16</v>
          </cell>
          <cell r="I69">
            <v>16</v>
          </cell>
        </row>
        <row r="70">
          <cell r="G70" t="str">
            <v>105483-P.S.R. LOS RULOS</v>
          </cell>
          <cell r="H70">
            <v>4</v>
          </cell>
          <cell r="I70">
            <v>4</v>
          </cell>
        </row>
        <row r="71">
          <cell r="G71" t="str">
            <v>105484-P.S.R. HUENTELAUQUEN</v>
          </cell>
          <cell r="H71">
            <v>20</v>
          </cell>
          <cell r="I71">
            <v>20</v>
          </cell>
        </row>
        <row r="72">
          <cell r="G72" t="str">
            <v>105488-P.S.R. ESPIRITU SANTO</v>
          </cell>
          <cell r="H72">
            <v>11</v>
          </cell>
          <cell r="I72">
            <v>11</v>
          </cell>
        </row>
        <row r="73">
          <cell r="G73" t="str">
            <v>105493-P.S.R. MINCHA SUR</v>
          </cell>
          <cell r="H73">
            <v>8</v>
          </cell>
          <cell r="I73">
            <v>8</v>
          </cell>
        </row>
        <row r="74">
          <cell r="G74" t="str">
            <v>105497-P.S.R. JABONERIA</v>
          </cell>
          <cell r="H74">
            <v>3</v>
          </cell>
          <cell r="I74">
            <v>3</v>
          </cell>
        </row>
        <row r="75">
          <cell r="G75" t="str">
            <v>04203-LOS VILOS</v>
          </cell>
          <cell r="H75">
            <v>477</v>
          </cell>
          <cell r="I75">
            <v>477</v>
          </cell>
        </row>
        <row r="76">
          <cell r="G76" t="str">
            <v>105108-HOSPITAL LOS VILOS</v>
          </cell>
          <cell r="H76">
            <v>251</v>
          </cell>
          <cell r="I76">
            <v>251</v>
          </cell>
        </row>
        <row r="77">
          <cell r="G77" t="str">
            <v xml:space="preserve">105478-P.S.R. CAIMANES                   </v>
          </cell>
          <cell r="H77">
            <v>75</v>
          </cell>
          <cell r="I77">
            <v>75</v>
          </cell>
        </row>
        <row r="78">
          <cell r="G78" t="str">
            <v>105479-P.S.R. GUANGUALI</v>
          </cell>
          <cell r="H78">
            <v>38</v>
          </cell>
          <cell r="I78">
            <v>38</v>
          </cell>
        </row>
        <row r="79">
          <cell r="G79" t="str">
            <v>105480-P.S.R. QUILIMARI</v>
          </cell>
          <cell r="H79">
            <v>79</v>
          </cell>
          <cell r="I79">
            <v>79</v>
          </cell>
        </row>
        <row r="80">
          <cell r="G80" t="str">
            <v>105481-P.S.R. TILAMA</v>
          </cell>
          <cell r="H80">
            <v>19</v>
          </cell>
          <cell r="I80">
            <v>19</v>
          </cell>
        </row>
        <row r="81">
          <cell r="G81" t="str">
            <v>105511-P.S.R. LOS CONDORES</v>
          </cell>
          <cell r="H81">
            <v>15</v>
          </cell>
          <cell r="I81">
            <v>15</v>
          </cell>
        </row>
        <row r="82">
          <cell r="G82" t="str">
            <v>04204-SALAMANCA</v>
          </cell>
          <cell r="H82">
            <v>864</v>
          </cell>
          <cell r="I82">
            <v>864</v>
          </cell>
        </row>
        <row r="83">
          <cell r="G83" t="str">
            <v>105104-HOSPITAL SALAMANCA</v>
          </cell>
          <cell r="H83">
            <v>363</v>
          </cell>
          <cell r="I83">
            <v>363</v>
          </cell>
        </row>
        <row r="84">
          <cell r="G84" t="str">
            <v xml:space="preserve">105452-P.S.R. CUNCUMEN                 </v>
          </cell>
          <cell r="H84">
            <v>260</v>
          </cell>
          <cell r="I84">
            <v>260</v>
          </cell>
        </row>
        <row r="85">
          <cell r="G85" t="str">
            <v>105453-P.S.R. TRANQUILLA</v>
          </cell>
          <cell r="H85">
            <v>28</v>
          </cell>
          <cell r="I85">
            <v>28</v>
          </cell>
        </row>
        <row r="86">
          <cell r="G86" t="str">
            <v>105454-P.S.R. CUNLAGUA</v>
          </cell>
          <cell r="H86">
            <v>10</v>
          </cell>
          <cell r="I86">
            <v>10</v>
          </cell>
        </row>
        <row r="87">
          <cell r="G87" t="str">
            <v>105455-P.S.R. CHILLEPIN</v>
          </cell>
          <cell r="H87">
            <v>43</v>
          </cell>
          <cell r="I87">
            <v>43</v>
          </cell>
        </row>
        <row r="88">
          <cell r="G88" t="str">
            <v>105456-P.S.R. LLIMPO</v>
          </cell>
          <cell r="H88">
            <v>30</v>
          </cell>
          <cell r="I88">
            <v>30</v>
          </cell>
        </row>
        <row r="89">
          <cell r="G89" t="str">
            <v>105457-P.S.R. SAN AGUSTIN</v>
          </cell>
          <cell r="H89">
            <v>22</v>
          </cell>
          <cell r="I89">
            <v>22</v>
          </cell>
        </row>
        <row r="90">
          <cell r="G90" t="str">
            <v>105458-P.S.R. TAHUINCO</v>
          </cell>
          <cell r="H90">
            <v>15</v>
          </cell>
          <cell r="I90">
            <v>15</v>
          </cell>
        </row>
        <row r="91">
          <cell r="G91" t="str">
            <v>105491-P.S.R. QUELEN BAJO</v>
          </cell>
          <cell r="H91">
            <v>28</v>
          </cell>
          <cell r="I91">
            <v>28</v>
          </cell>
        </row>
        <row r="92">
          <cell r="G92" t="str">
            <v>105492-P.S.R. CAMISA</v>
          </cell>
          <cell r="H92">
            <v>29</v>
          </cell>
          <cell r="I92">
            <v>29</v>
          </cell>
        </row>
        <row r="93">
          <cell r="G93" t="str">
            <v>105501-P.S.R. ARBOLEDA GRANDE</v>
          </cell>
          <cell r="H93">
            <v>36</v>
          </cell>
          <cell r="I93">
            <v>36</v>
          </cell>
        </row>
        <row r="94">
          <cell r="G94" t="str">
            <v>04301-OVALLE</v>
          </cell>
          <cell r="H94">
            <v>3528</v>
          </cell>
          <cell r="I94">
            <v>3528</v>
          </cell>
        </row>
        <row r="95">
          <cell r="G95" t="str">
            <v>105315-CES. RURAL C. DE TAMAYA</v>
          </cell>
          <cell r="H95">
            <v>177</v>
          </cell>
          <cell r="I95">
            <v>177</v>
          </cell>
        </row>
        <row r="96">
          <cell r="G96" t="str">
            <v>105317-CES. JORGE JORDAN D.</v>
          </cell>
          <cell r="H96">
            <v>950</v>
          </cell>
          <cell r="I96">
            <v>950</v>
          </cell>
        </row>
        <row r="97">
          <cell r="G97" t="str">
            <v>105322-CES. MARCOS MACUADA</v>
          </cell>
          <cell r="H97">
            <v>1225</v>
          </cell>
          <cell r="I97">
            <v>1225</v>
          </cell>
        </row>
        <row r="98">
          <cell r="G98" t="str">
            <v>105324-CES. SOTAQUI</v>
          </cell>
          <cell r="H98">
            <v>180</v>
          </cell>
          <cell r="I98">
            <v>180</v>
          </cell>
        </row>
        <row r="99">
          <cell r="G99" t="str">
            <v>105415-P.S.R. BARRAZA</v>
          </cell>
          <cell r="H99">
            <v>70</v>
          </cell>
          <cell r="I99">
            <v>70</v>
          </cell>
        </row>
        <row r="100">
          <cell r="G100" t="str">
            <v xml:space="preserve">105416-P.S.R. CAMARICO                  </v>
          </cell>
          <cell r="H100">
            <v>55</v>
          </cell>
          <cell r="I100">
            <v>55</v>
          </cell>
        </row>
        <row r="101">
          <cell r="G101" t="str">
            <v>105417-P.S.R. ALCONES BAJOS</v>
          </cell>
          <cell r="H101">
            <v>52</v>
          </cell>
          <cell r="I101">
            <v>52</v>
          </cell>
        </row>
        <row r="102">
          <cell r="G102" t="str">
            <v>105419-P.S.R. LAS SOSSAS</v>
          </cell>
          <cell r="H102">
            <v>44</v>
          </cell>
          <cell r="I102">
            <v>44</v>
          </cell>
        </row>
        <row r="103">
          <cell r="G103" t="str">
            <v>105420-P.S.R. LIMARI</v>
          </cell>
          <cell r="H103">
            <v>53</v>
          </cell>
          <cell r="I103">
            <v>53</v>
          </cell>
        </row>
        <row r="104">
          <cell r="G104" t="str">
            <v>105422-P.S.R. HORNILLOS</v>
          </cell>
          <cell r="H104">
            <v>9</v>
          </cell>
          <cell r="I104">
            <v>9</v>
          </cell>
        </row>
        <row r="105">
          <cell r="G105" t="str">
            <v>105437-P.S.R. CHALINGA</v>
          </cell>
          <cell r="H105">
            <v>27</v>
          </cell>
          <cell r="I105">
            <v>27</v>
          </cell>
        </row>
        <row r="106">
          <cell r="G106" t="str">
            <v>105439-P.S.R. CERRO BLANCO</v>
          </cell>
          <cell r="H106">
            <v>7</v>
          </cell>
          <cell r="I106">
            <v>7</v>
          </cell>
        </row>
        <row r="107">
          <cell r="G107" t="str">
            <v>105507-P.S.R. HUAMALATA</v>
          </cell>
          <cell r="H107">
            <v>70</v>
          </cell>
          <cell r="I107">
            <v>70</v>
          </cell>
        </row>
        <row r="108">
          <cell r="G108" t="str">
            <v>105510-P.S.R. RECOLETA</v>
          </cell>
          <cell r="H108">
            <v>63</v>
          </cell>
          <cell r="I108">
            <v>63</v>
          </cell>
        </row>
        <row r="109">
          <cell r="G109" t="str">
            <v>105722-CECOF SAN JOSE DE LA DEHESA</v>
          </cell>
          <cell r="H109">
            <v>380</v>
          </cell>
          <cell r="I109">
            <v>380</v>
          </cell>
        </row>
        <row r="110">
          <cell r="G110" t="str">
            <v>105723-CECOF LIMARI</v>
          </cell>
          <cell r="H110">
            <v>166</v>
          </cell>
          <cell r="I110">
            <v>166</v>
          </cell>
        </row>
        <row r="111">
          <cell r="G111" t="str">
            <v>04302-COMBARBALÁ</v>
          </cell>
          <cell r="H111">
            <v>304</v>
          </cell>
          <cell r="I111">
            <v>304</v>
          </cell>
        </row>
        <row r="112">
          <cell r="G112" t="str">
            <v>105105-HOSPITAL COMBARBALA</v>
          </cell>
          <cell r="H112">
            <v>98</v>
          </cell>
          <cell r="I112">
            <v>98</v>
          </cell>
        </row>
        <row r="113">
          <cell r="G113" t="str">
            <v>105433-P.S.R. SAN LORENZO</v>
          </cell>
          <cell r="H113">
            <v>7</v>
          </cell>
          <cell r="I113">
            <v>7</v>
          </cell>
        </row>
        <row r="114">
          <cell r="G114" t="str">
            <v>105434-P.S.R. SAN MARCOS</v>
          </cell>
          <cell r="H114">
            <v>23</v>
          </cell>
          <cell r="I114">
            <v>23</v>
          </cell>
        </row>
        <row r="115">
          <cell r="G115" t="str">
            <v>105441-P.S.R. MANQUEHUA</v>
          </cell>
          <cell r="H115">
            <v>19</v>
          </cell>
          <cell r="I115">
            <v>19</v>
          </cell>
        </row>
        <row r="116">
          <cell r="G116" t="str">
            <v xml:space="preserve">105459-P.S.R. BARRANCAS                </v>
          </cell>
          <cell r="H116">
            <v>8</v>
          </cell>
          <cell r="I116">
            <v>8</v>
          </cell>
        </row>
        <row r="117">
          <cell r="G117" t="str">
            <v>105460-P.S.R. COGOTI 18</v>
          </cell>
          <cell r="H117">
            <v>28</v>
          </cell>
          <cell r="I117">
            <v>28</v>
          </cell>
        </row>
        <row r="118">
          <cell r="G118" t="str">
            <v>105461-P.S.R. EL HUACHO</v>
          </cell>
          <cell r="H118">
            <v>14</v>
          </cell>
          <cell r="I118">
            <v>14</v>
          </cell>
        </row>
        <row r="119">
          <cell r="G119" t="str">
            <v>105462-P.S.R. EL SAUCE</v>
          </cell>
          <cell r="H119">
            <v>16</v>
          </cell>
          <cell r="I119">
            <v>16</v>
          </cell>
        </row>
        <row r="120">
          <cell r="G120" t="str">
            <v>105463-P.S.R. QUILITAPIA</v>
          </cell>
          <cell r="H120">
            <v>32</v>
          </cell>
          <cell r="I120">
            <v>32</v>
          </cell>
        </row>
        <row r="121">
          <cell r="G121" t="str">
            <v>105464-P.S.R. LA LIGUA</v>
          </cell>
          <cell r="H121">
            <v>27</v>
          </cell>
          <cell r="I121">
            <v>27</v>
          </cell>
        </row>
        <row r="122">
          <cell r="G122" t="str">
            <v>105465-P.S.R. RAMADILLA</v>
          </cell>
          <cell r="H122">
            <v>8</v>
          </cell>
          <cell r="I122">
            <v>8</v>
          </cell>
        </row>
        <row r="123">
          <cell r="G123" t="str">
            <v>105466-P.S.R. VALLE HERMOSO</v>
          </cell>
          <cell r="H123">
            <v>10</v>
          </cell>
          <cell r="I123">
            <v>10</v>
          </cell>
        </row>
        <row r="124">
          <cell r="G124" t="str">
            <v>105490-P.S.R. EL DURAZNO</v>
          </cell>
          <cell r="H124">
            <v>14</v>
          </cell>
          <cell r="I124">
            <v>14</v>
          </cell>
        </row>
        <row r="125">
          <cell r="G125" t="str">
            <v>04303-MONTE PATRIA</v>
          </cell>
          <cell r="H125">
            <v>785</v>
          </cell>
          <cell r="I125">
            <v>785</v>
          </cell>
        </row>
        <row r="126">
          <cell r="G126" t="str">
            <v>105307-CES. RURAL MONTE PATRIA</v>
          </cell>
          <cell r="H126">
            <v>312</v>
          </cell>
          <cell r="I126">
            <v>312</v>
          </cell>
        </row>
        <row r="127">
          <cell r="G127" t="str">
            <v>105311-CES. RURAL CHAÑARAL ALTO</v>
          </cell>
          <cell r="H127">
            <v>57</v>
          </cell>
          <cell r="I127">
            <v>57</v>
          </cell>
        </row>
        <row r="128">
          <cell r="G128" t="str">
            <v>105312-CES. RURAL CAREN</v>
          </cell>
          <cell r="H128">
            <v>44</v>
          </cell>
          <cell r="I128">
            <v>44</v>
          </cell>
        </row>
        <row r="129">
          <cell r="G129" t="str">
            <v>105318-CES. RURAL EL PALQUI</v>
          </cell>
          <cell r="H129">
            <v>221</v>
          </cell>
          <cell r="I129">
            <v>221</v>
          </cell>
        </row>
        <row r="130">
          <cell r="G130" t="str">
            <v>105425-P.S.R. CHILECITO</v>
          </cell>
          <cell r="H130">
            <v>23</v>
          </cell>
          <cell r="I130">
            <v>23</v>
          </cell>
        </row>
        <row r="131">
          <cell r="G131" t="str">
            <v>105427-P.S.R. HACIENDA VALDIVIA</v>
          </cell>
          <cell r="H131">
            <v>22</v>
          </cell>
          <cell r="I131">
            <v>22</v>
          </cell>
        </row>
        <row r="132">
          <cell r="G132" t="str">
            <v>105428-P.S.R. HUATULAME</v>
          </cell>
          <cell r="H132">
            <v>12</v>
          </cell>
          <cell r="I132">
            <v>12</v>
          </cell>
        </row>
        <row r="133">
          <cell r="G133" t="str">
            <v>105430-P.S.R. MIALQUI</v>
          </cell>
          <cell r="H133">
            <v>23</v>
          </cell>
          <cell r="I133">
            <v>23</v>
          </cell>
        </row>
        <row r="134">
          <cell r="G134" t="str">
            <v>105431-P.S.R. PEDREGAL</v>
          </cell>
          <cell r="H134">
            <v>8</v>
          </cell>
          <cell r="I134">
            <v>8</v>
          </cell>
        </row>
        <row r="135">
          <cell r="G135" t="str">
            <v>105432-P.S.R. RAPEL</v>
          </cell>
          <cell r="H135">
            <v>44</v>
          </cell>
          <cell r="I135">
            <v>44</v>
          </cell>
        </row>
        <row r="136">
          <cell r="G136" t="str">
            <v>105435-P.S.R. TULAHUEN</v>
          </cell>
          <cell r="H136">
            <v>11</v>
          </cell>
          <cell r="I136">
            <v>11</v>
          </cell>
        </row>
        <row r="137">
          <cell r="G137" t="str">
            <v>105436-P.S.R. EL MAITEN</v>
          </cell>
          <cell r="H137">
            <v>6</v>
          </cell>
          <cell r="I137">
            <v>6</v>
          </cell>
        </row>
        <row r="138">
          <cell r="G138" t="str">
            <v>105489-P.S.R. RAMADAS DE TULAHUEN</v>
          </cell>
          <cell r="H138">
            <v>2</v>
          </cell>
          <cell r="I138">
            <v>2</v>
          </cell>
        </row>
        <row r="139">
          <cell r="G139" t="str">
            <v>04304-PUNITAQUI</v>
          </cell>
          <cell r="H139">
            <v>394</v>
          </cell>
          <cell r="I139">
            <v>394</v>
          </cell>
        </row>
        <row r="140">
          <cell r="G140" t="str">
            <v>105308-CES. RURAL PUNITAQUI</v>
          </cell>
          <cell r="H140">
            <v>375</v>
          </cell>
          <cell r="I140">
            <v>375</v>
          </cell>
        </row>
        <row r="141">
          <cell r="G141" t="str">
            <v xml:space="preserve">105508-P.S.R. EL PARRAL DE QUILES  </v>
          </cell>
          <cell r="H141">
            <v>19</v>
          </cell>
          <cell r="I141">
            <v>19</v>
          </cell>
        </row>
        <row r="142">
          <cell r="G142" t="str">
            <v>04305-RIO HURATDO</v>
          </cell>
          <cell r="H142">
            <v>279</v>
          </cell>
          <cell r="I142">
            <v>279</v>
          </cell>
        </row>
        <row r="143">
          <cell r="G143" t="str">
            <v>105310-CES. RURAL PICHASCA</v>
          </cell>
          <cell r="H143">
            <v>94</v>
          </cell>
          <cell r="I143">
            <v>94</v>
          </cell>
        </row>
        <row r="144">
          <cell r="G144" t="str">
            <v>105409-P.S.R. EL CHAÑAR</v>
          </cell>
          <cell r="H144">
            <v>17</v>
          </cell>
          <cell r="I144">
            <v>17</v>
          </cell>
        </row>
        <row r="145">
          <cell r="G145" t="str">
            <v>105410-P.S.R. HURTADO</v>
          </cell>
          <cell r="H145">
            <v>28</v>
          </cell>
          <cell r="I145">
            <v>28</v>
          </cell>
        </row>
        <row r="146">
          <cell r="G146" t="str">
            <v>105411-P.S.R. LAS BREAS</v>
          </cell>
          <cell r="H146">
            <v>34</v>
          </cell>
          <cell r="I146">
            <v>34</v>
          </cell>
        </row>
        <row r="147">
          <cell r="G147" t="str">
            <v>105413-P.S.R. SAMO ALTO</v>
          </cell>
          <cell r="H147">
            <v>44</v>
          </cell>
          <cell r="I147">
            <v>44</v>
          </cell>
        </row>
        <row r="148">
          <cell r="G148" t="str">
            <v>105414-P.S.R. SERON</v>
          </cell>
          <cell r="H148">
            <v>39</v>
          </cell>
          <cell r="I148">
            <v>39</v>
          </cell>
        </row>
        <row r="149">
          <cell r="G149" t="str">
            <v>105503-P.S.R. TABAQUEROS</v>
          </cell>
          <cell r="H149">
            <v>23</v>
          </cell>
          <cell r="I149">
            <v>23</v>
          </cell>
        </row>
        <row r="150">
          <cell r="G150" t="str">
            <v>Total general</v>
          </cell>
          <cell r="H150">
            <v>21088</v>
          </cell>
          <cell r="I150">
            <v>21088</v>
          </cell>
        </row>
      </sheetData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1"/>
      <sheetName val="DEN1"/>
      <sheetName val="ACT DEN1"/>
      <sheetName val="NUM2"/>
      <sheetName val="DEN2"/>
      <sheetName val="ACT DEN2"/>
      <sheetName val="NUM3"/>
      <sheetName val="NUM4"/>
      <sheetName val="DEN4"/>
      <sheetName val="NUM5"/>
      <sheetName val="NUM6"/>
      <sheetName val="DEN6"/>
      <sheetName val="NUM7"/>
      <sheetName val="ACT NUM7"/>
      <sheetName val="NUM8"/>
      <sheetName val="ACT NUM8"/>
      <sheetName val="NUM9"/>
      <sheetName val="DEN9"/>
      <sheetName val="NUM10"/>
      <sheetName val="NUM11"/>
      <sheetName val="ACT NUM11"/>
      <sheetName val="NUM12"/>
      <sheetName val="ACT NUM12_ERROR"/>
      <sheetName val="NUM13"/>
      <sheetName val="ACT NUM12"/>
      <sheetName val="Hoja3"/>
    </sheetNames>
    <sheetDataSet>
      <sheetData sheetId="0">
        <row r="2">
          <cell r="G2" t="str">
            <v>Suma de Total</v>
          </cell>
        </row>
      </sheetData>
      <sheetData sheetId="1"/>
      <sheetData sheetId="2">
        <row r="2">
          <cell r="G2" t="str">
            <v>Suma de Total</v>
          </cell>
          <cell r="H2" t="str">
            <v>Etiquetas de columna</v>
          </cell>
          <cell r="AB2" t="str">
            <v>Suma de Total</v>
          </cell>
          <cell r="AC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 t="str">
            <v>Total general</v>
          </cell>
          <cell r="AB3" t="str">
            <v>Etiquetas de fila</v>
          </cell>
          <cell r="AC3">
            <v>1</v>
          </cell>
          <cell r="AD3">
            <v>2</v>
          </cell>
          <cell r="AE3">
            <v>3</v>
          </cell>
          <cell r="AF3">
            <v>4</v>
          </cell>
          <cell r="AG3">
            <v>5</v>
          </cell>
          <cell r="AH3">
            <v>6</v>
          </cell>
          <cell r="AI3">
            <v>7</v>
          </cell>
          <cell r="AJ3">
            <v>8</v>
          </cell>
          <cell r="AK3">
            <v>9</v>
          </cell>
          <cell r="AL3">
            <v>10</v>
          </cell>
          <cell r="AM3">
            <v>11</v>
          </cell>
          <cell r="AN3" t="str">
            <v>Total general</v>
          </cell>
        </row>
        <row r="4">
          <cell r="G4" t="str">
            <v>04101-LA SERENA</v>
          </cell>
          <cell r="H4">
            <v>6</v>
          </cell>
          <cell r="I4">
            <v>22</v>
          </cell>
          <cell r="J4">
            <v>28</v>
          </cell>
          <cell r="K4">
            <v>18</v>
          </cell>
          <cell r="L4">
            <v>7</v>
          </cell>
          <cell r="M4">
            <v>5</v>
          </cell>
          <cell r="N4">
            <v>17</v>
          </cell>
          <cell r="O4">
            <v>10</v>
          </cell>
          <cell r="P4">
            <v>7</v>
          </cell>
          <cell r="Q4">
            <v>13</v>
          </cell>
          <cell r="R4">
            <v>5</v>
          </cell>
          <cell r="S4">
            <v>138</v>
          </cell>
          <cell r="AB4" t="str">
            <v>04101-LA SERENA</v>
          </cell>
          <cell r="AC4">
            <v>0</v>
          </cell>
          <cell r="AD4">
            <v>5</v>
          </cell>
          <cell r="AE4">
            <v>2</v>
          </cell>
          <cell r="AF4">
            <v>6</v>
          </cell>
          <cell r="AG4">
            <v>3</v>
          </cell>
          <cell r="AH4">
            <v>24</v>
          </cell>
          <cell r="AI4">
            <v>5</v>
          </cell>
          <cell r="AJ4">
            <v>9</v>
          </cell>
          <cell r="AK4">
            <v>5</v>
          </cell>
          <cell r="AL4">
            <v>1</v>
          </cell>
          <cell r="AM4">
            <v>3</v>
          </cell>
          <cell r="AN4">
            <v>63</v>
          </cell>
        </row>
        <row r="5">
          <cell r="G5" t="str">
            <v>105300-CES. CARDENAL CARO</v>
          </cell>
          <cell r="H5">
            <v>0</v>
          </cell>
          <cell r="I5">
            <v>0</v>
          </cell>
          <cell r="J5">
            <v>0</v>
          </cell>
          <cell r="K5">
            <v>5</v>
          </cell>
          <cell r="L5">
            <v>0</v>
          </cell>
          <cell r="M5">
            <v>1</v>
          </cell>
          <cell r="N5">
            <v>1</v>
          </cell>
          <cell r="O5">
            <v>1</v>
          </cell>
          <cell r="P5">
            <v>1</v>
          </cell>
          <cell r="Q5">
            <v>0</v>
          </cell>
          <cell r="R5">
            <v>0</v>
          </cell>
          <cell r="S5">
            <v>9</v>
          </cell>
          <cell r="AB5" t="str">
            <v>105300-CES. CARDENAL CARO</v>
          </cell>
          <cell r="AC5">
            <v>0</v>
          </cell>
          <cell r="AD5">
            <v>0</v>
          </cell>
          <cell r="AE5">
            <v>1</v>
          </cell>
          <cell r="AF5">
            <v>5</v>
          </cell>
          <cell r="AG5">
            <v>1</v>
          </cell>
          <cell r="AH5">
            <v>0</v>
          </cell>
          <cell r="AI5">
            <v>2</v>
          </cell>
          <cell r="AJ5">
            <v>4</v>
          </cell>
          <cell r="AK5">
            <v>0</v>
          </cell>
          <cell r="AL5">
            <v>0</v>
          </cell>
          <cell r="AM5">
            <v>0</v>
          </cell>
          <cell r="AN5">
            <v>13</v>
          </cell>
        </row>
        <row r="6">
          <cell r="G6" t="str">
            <v>105301-CES. LAS COMPAÑIAS</v>
          </cell>
          <cell r="H6">
            <v>3</v>
          </cell>
          <cell r="I6">
            <v>7</v>
          </cell>
          <cell r="J6">
            <v>6</v>
          </cell>
          <cell r="K6">
            <v>4</v>
          </cell>
          <cell r="L6">
            <v>2</v>
          </cell>
          <cell r="M6">
            <v>3</v>
          </cell>
          <cell r="N6">
            <v>1</v>
          </cell>
          <cell r="O6">
            <v>1</v>
          </cell>
          <cell r="P6">
            <v>0</v>
          </cell>
          <cell r="Q6">
            <v>1</v>
          </cell>
          <cell r="R6">
            <v>0</v>
          </cell>
          <cell r="S6">
            <v>28</v>
          </cell>
          <cell r="AB6" t="str">
            <v>105301-CES. LAS COMPAÑIAS</v>
          </cell>
          <cell r="AC6">
            <v>0</v>
          </cell>
          <cell r="AD6">
            <v>3</v>
          </cell>
          <cell r="AE6">
            <v>0</v>
          </cell>
          <cell r="AF6">
            <v>0</v>
          </cell>
          <cell r="AG6">
            <v>2</v>
          </cell>
          <cell r="AH6">
            <v>4</v>
          </cell>
          <cell r="AI6">
            <v>3</v>
          </cell>
          <cell r="AJ6">
            <v>2</v>
          </cell>
          <cell r="AK6">
            <v>3</v>
          </cell>
          <cell r="AL6">
            <v>0</v>
          </cell>
          <cell r="AM6">
            <v>3</v>
          </cell>
          <cell r="AN6">
            <v>20</v>
          </cell>
        </row>
        <row r="7">
          <cell r="G7" t="str">
            <v>105302-CES. PEDRO AGUIRRE C.</v>
          </cell>
          <cell r="H7">
            <v>0</v>
          </cell>
          <cell r="I7">
            <v>3</v>
          </cell>
          <cell r="J7">
            <v>4</v>
          </cell>
          <cell r="K7">
            <v>2</v>
          </cell>
          <cell r="L7">
            <v>1</v>
          </cell>
          <cell r="M7">
            <v>0</v>
          </cell>
          <cell r="N7">
            <v>0</v>
          </cell>
          <cell r="O7">
            <v>2</v>
          </cell>
          <cell r="P7">
            <v>0</v>
          </cell>
          <cell r="Q7">
            <v>1</v>
          </cell>
          <cell r="R7">
            <v>2</v>
          </cell>
          <cell r="S7">
            <v>15</v>
          </cell>
          <cell r="AB7" t="str">
            <v>105302-CES. PEDRO AGUIRRE C.</v>
          </cell>
          <cell r="AC7">
            <v>0</v>
          </cell>
          <cell r="AD7">
            <v>0</v>
          </cell>
          <cell r="AE7">
            <v>0</v>
          </cell>
          <cell r="AF7">
            <v>1</v>
          </cell>
          <cell r="AG7">
            <v>0</v>
          </cell>
          <cell r="AH7">
            <v>3</v>
          </cell>
          <cell r="AI7">
            <v>0</v>
          </cell>
          <cell r="AJ7">
            <v>2</v>
          </cell>
          <cell r="AK7">
            <v>2</v>
          </cell>
          <cell r="AL7">
            <v>1</v>
          </cell>
          <cell r="AM7">
            <v>0</v>
          </cell>
          <cell r="AN7">
            <v>9</v>
          </cell>
        </row>
        <row r="8">
          <cell r="G8" t="str">
            <v>105313-CES. SCHAFFHAUSER</v>
          </cell>
          <cell r="I8">
            <v>8</v>
          </cell>
          <cell r="J8">
            <v>10</v>
          </cell>
          <cell r="K8">
            <v>3</v>
          </cell>
          <cell r="L8">
            <v>1</v>
          </cell>
          <cell r="M8">
            <v>1</v>
          </cell>
          <cell r="N8">
            <v>8</v>
          </cell>
          <cell r="O8">
            <v>1</v>
          </cell>
          <cell r="R8">
            <v>0</v>
          </cell>
          <cell r="S8">
            <v>32</v>
          </cell>
          <cell r="AB8" t="str">
            <v>105319-CES. CARDENAL R.S.H.</v>
          </cell>
          <cell r="AC8">
            <v>0</v>
          </cell>
          <cell r="AH8">
            <v>17</v>
          </cell>
          <cell r="AI8">
            <v>0</v>
          </cell>
          <cell r="AJ8">
            <v>0</v>
          </cell>
          <cell r="AK8">
            <v>0</v>
          </cell>
          <cell r="AN8">
            <v>17</v>
          </cell>
        </row>
        <row r="9">
          <cell r="G9" t="str">
            <v>105319-CES. CARDENAL R.S.H.</v>
          </cell>
          <cell r="H9">
            <v>0</v>
          </cell>
          <cell r="I9">
            <v>1</v>
          </cell>
          <cell r="J9">
            <v>1</v>
          </cell>
          <cell r="K9">
            <v>4</v>
          </cell>
          <cell r="L9">
            <v>2</v>
          </cell>
          <cell r="M9">
            <v>0</v>
          </cell>
          <cell r="N9">
            <v>7</v>
          </cell>
          <cell r="O9">
            <v>2</v>
          </cell>
          <cell r="P9">
            <v>4</v>
          </cell>
          <cell r="Q9">
            <v>4</v>
          </cell>
          <cell r="R9">
            <v>2</v>
          </cell>
          <cell r="S9">
            <v>27</v>
          </cell>
          <cell r="AB9" t="str">
            <v>105325-CESFAM JUAN PABLO II</v>
          </cell>
          <cell r="AD9">
            <v>2</v>
          </cell>
          <cell r="AE9">
            <v>0</v>
          </cell>
          <cell r="AJ9">
            <v>1</v>
          </cell>
          <cell r="AN9">
            <v>3</v>
          </cell>
        </row>
        <row r="10">
          <cell r="G10" t="str">
            <v>105325-CESFAM JUAN PABLO II</v>
          </cell>
          <cell r="I10">
            <v>0</v>
          </cell>
          <cell r="J10">
            <v>4</v>
          </cell>
          <cell r="M10">
            <v>0</v>
          </cell>
          <cell r="O10">
            <v>2</v>
          </cell>
          <cell r="P10">
            <v>2</v>
          </cell>
          <cell r="Q10">
            <v>3</v>
          </cell>
          <cell r="R10">
            <v>1</v>
          </cell>
          <cell r="S10">
            <v>12</v>
          </cell>
          <cell r="AB10" t="str">
            <v>105700-CECOF VILLA EL INDIO</v>
          </cell>
          <cell r="AC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N10">
            <v>0</v>
          </cell>
        </row>
        <row r="11">
          <cell r="G11" t="str">
            <v xml:space="preserve">105400-P.S.R. ALGARROBITO            </v>
          </cell>
          <cell r="H11">
            <v>0</v>
          </cell>
          <cell r="I11">
            <v>1</v>
          </cell>
          <cell r="J11">
            <v>3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2</v>
          </cell>
          <cell r="S11">
            <v>6</v>
          </cell>
          <cell r="AB11" t="str">
            <v>105701-CECOF VILLA ALEMANIA</v>
          </cell>
          <cell r="AC11">
            <v>0</v>
          </cell>
          <cell r="AE11">
            <v>1</v>
          </cell>
          <cell r="AF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N11">
            <v>1</v>
          </cell>
        </row>
        <row r="12">
          <cell r="G12" t="str">
            <v>105401-P.S.R. LAS ROJAS</v>
          </cell>
          <cell r="I12">
            <v>0</v>
          </cell>
          <cell r="P12">
            <v>0</v>
          </cell>
          <cell r="S12">
            <v>0</v>
          </cell>
          <cell r="AB12" t="str">
            <v>04102-COQUIMBO</v>
          </cell>
          <cell r="AC12">
            <v>0</v>
          </cell>
          <cell r="AD12">
            <v>2</v>
          </cell>
          <cell r="AE12">
            <v>0</v>
          </cell>
          <cell r="AF12">
            <v>4</v>
          </cell>
          <cell r="AG12">
            <v>6</v>
          </cell>
          <cell r="AH12">
            <v>5</v>
          </cell>
          <cell r="AI12">
            <v>1</v>
          </cell>
          <cell r="AJ12">
            <v>2</v>
          </cell>
          <cell r="AK12">
            <v>0</v>
          </cell>
          <cell r="AL12">
            <v>3</v>
          </cell>
          <cell r="AM12">
            <v>1</v>
          </cell>
          <cell r="AN12">
            <v>24</v>
          </cell>
        </row>
        <row r="13">
          <cell r="G13" t="str">
            <v>105402-P.S.R. EL ROMERO</v>
          </cell>
          <cell r="H13">
            <v>0</v>
          </cell>
          <cell r="M13">
            <v>0</v>
          </cell>
          <cell r="S13">
            <v>0</v>
          </cell>
          <cell r="AB13" t="str">
            <v>105303-CES. SAN JUAN</v>
          </cell>
          <cell r="AC13">
            <v>0</v>
          </cell>
          <cell r="AD13">
            <v>0</v>
          </cell>
          <cell r="AG13">
            <v>0</v>
          </cell>
          <cell r="AI13">
            <v>1</v>
          </cell>
          <cell r="AJ13">
            <v>0</v>
          </cell>
          <cell r="AK13">
            <v>0</v>
          </cell>
          <cell r="AL13">
            <v>0</v>
          </cell>
          <cell r="AN13">
            <v>1</v>
          </cell>
        </row>
        <row r="14">
          <cell r="G14" t="str">
            <v>105499-P.S.R. LAMBERT</v>
          </cell>
          <cell r="H14">
            <v>0</v>
          </cell>
          <cell r="I14">
            <v>2</v>
          </cell>
          <cell r="N14">
            <v>0</v>
          </cell>
          <cell r="Q14">
            <v>0</v>
          </cell>
          <cell r="S14">
            <v>2</v>
          </cell>
          <cell r="AB14" t="str">
            <v>105304-CES. SANTA CECILIA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</row>
        <row r="15">
          <cell r="G15" t="str">
            <v>105700-CECOF VILLA EL INDIO</v>
          </cell>
          <cell r="H15">
            <v>2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Q15">
            <v>2</v>
          </cell>
          <cell r="S15">
            <v>4</v>
          </cell>
          <cell r="AB15" t="str">
            <v>105305-CES. TIERRAS BLANCAS</v>
          </cell>
          <cell r="AC15">
            <v>0</v>
          </cell>
          <cell r="AD15">
            <v>1</v>
          </cell>
          <cell r="AE15">
            <v>0</v>
          </cell>
          <cell r="AF15">
            <v>0</v>
          </cell>
          <cell r="AG15">
            <v>2</v>
          </cell>
          <cell r="AH15">
            <v>4</v>
          </cell>
          <cell r="AI15">
            <v>0</v>
          </cell>
          <cell r="AJ15">
            <v>1</v>
          </cell>
          <cell r="AK15">
            <v>0</v>
          </cell>
          <cell r="AL15">
            <v>0</v>
          </cell>
          <cell r="AM15">
            <v>0</v>
          </cell>
          <cell r="AN15">
            <v>8</v>
          </cell>
        </row>
        <row r="16">
          <cell r="G16" t="str">
            <v>105701-CECOF VILLA ALEMANIA</v>
          </cell>
          <cell r="I16">
            <v>0</v>
          </cell>
          <cell r="J16">
            <v>0</v>
          </cell>
          <cell r="K16">
            <v>0</v>
          </cell>
          <cell r="N16">
            <v>0</v>
          </cell>
          <cell r="O16">
            <v>1</v>
          </cell>
          <cell r="S16">
            <v>1</v>
          </cell>
          <cell r="AB16" t="str">
            <v>105321-CES. RURAL  TONGOY</v>
          </cell>
          <cell r="AC16">
            <v>0</v>
          </cell>
          <cell r="AD16">
            <v>0</v>
          </cell>
          <cell r="AF16">
            <v>0</v>
          </cell>
          <cell r="AH16">
            <v>0</v>
          </cell>
          <cell r="AJ16">
            <v>0</v>
          </cell>
          <cell r="AK16">
            <v>0</v>
          </cell>
          <cell r="AL16">
            <v>1</v>
          </cell>
          <cell r="AN16">
            <v>1</v>
          </cell>
        </row>
        <row r="17">
          <cell r="G17" t="str">
            <v>105702-CECOF VILLA LAMBERT</v>
          </cell>
          <cell r="H17">
            <v>1</v>
          </cell>
          <cell r="I17">
            <v>0</v>
          </cell>
          <cell r="J17">
            <v>0</v>
          </cell>
          <cell r="L17">
            <v>1</v>
          </cell>
          <cell r="M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2</v>
          </cell>
          <cell r="AB17" t="str">
            <v>105323-CES. DR. SERGIO AGUILAR</v>
          </cell>
          <cell r="AD17">
            <v>1</v>
          </cell>
          <cell r="AE17">
            <v>0</v>
          </cell>
          <cell r="AF17">
            <v>4</v>
          </cell>
          <cell r="AG17">
            <v>4</v>
          </cell>
          <cell r="AH17">
            <v>1</v>
          </cell>
          <cell r="AI17">
            <v>0</v>
          </cell>
          <cell r="AJ17">
            <v>1</v>
          </cell>
          <cell r="AK17">
            <v>0</v>
          </cell>
          <cell r="AL17">
            <v>2</v>
          </cell>
          <cell r="AM17">
            <v>1</v>
          </cell>
          <cell r="AN17">
            <v>14</v>
          </cell>
        </row>
        <row r="18">
          <cell r="G18" t="str">
            <v>04102-COQUIMBO</v>
          </cell>
          <cell r="H18">
            <v>9</v>
          </cell>
          <cell r="I18">
            <v>12</v>
          </cell>
          <cell r="J18">
            <v>10</v>
          </cell>
          <cell r="K18">
            <v>23</v>
          </cell>
          <cell r="L18">
            <v>12</v>
          </cell>
          <cell r="M18">
            <v>12</v>
          </cell>
          <cell r="N18">
            <v>18</v>
          </cell>
          <cell r="O18">
            <v>20</v>
          </cell>
          <cell r="P18">
            <v>11</v>
          </cell>
          <cell r="Q18">
            <v>8</v>
          </cell>
          <cell r="R18">
            <v>4</v>
          </cell>
          <cell r="S18">
            <v>139</v>
          </cell>
          <cell r="AB18" t="str">
            <v xml:space="preserve">105404-P.S.R. EL TANGUE                         </v>
          </cell>
          <cell r="AI18">
            <v>0</v>
          </cell>
          <cell r="AL18">
            <v>0</v>
          </cell>
          <cell r="AN18">
            <v>0</v>
          </cell>
        </row>
        <row r="19">
          <cell r="G19" t="str">
            <v>105303-CES. SAN JUAN</v>
          </cell>
          <cell r="H19">
            <v>3</v>
          </cell>
          <cell r="I19">
            <v>4</v>
          </cell>
          <cell r="K19">
            <v>10</v>
          </cell>
          <cell r="N19">
            <v>5</v>
          </cell>
          <cell r="O19">
            <v>3</v>
          </cell>
          <cell r="P19">
            <v>4</v>
          </cell>
          <cell r="Q19">
            <v>0</v>
          </cell>
          <cell r="R19">
            <v>3</v>
          </cell>
          <cell r="S19">
            <v>32</v>
          </cell>
          <cell r="AB19" t="str">
            <v>105405-P.S.R. GUANAQUEROS</v>
          </cell>
          <cell r="AC19">
            <v>0</v>
          </cell>
          <cell r="AE19">
            <v>0</v>
          </cell>
          <cell r="AI19">
            <v>0</v>
          </cell>
          <cell r="AJ19">
            <v>0</v>
          </cell>
          <cell r="AM19">
            <v>0</v>
          </cell>
          <cell r="AN19">
            <v>0</v>
          </cell>
        </row>
        <row r="20">
          <cell r="G20" t="str">
            <v>105304-CES. SANTA CECILIA</v>
          </cell>
          <cell r="H20">
            <v>1</v>
          </cell>
          <cell r="I20">
            <v>0</v>
          </cell>
          <cell r="J20">
            <v>0</v>
          </cell>
          <cell r="K20">
            <v>2</v>
          </cell>
          <cell r="L20">
            <v>0</v>
          </cell>
          <cell r="M20">
            <v>1</v>
          </cell>
          <cell r="N20">
            <v>0</v>
          </cell>
          <cell r="O20">
            <v>9</v>
          </cell>
          <cell r="P20">
            <v>1</v>
          </cell>
          <cell r="Q20">
            <v>0</v>
          </cell>
          <cell r="R20">
            <v>0</v>
          </cell>
          <cell r="S20">
            <v>14</v>
          </cell>
          <cell r="AB20" t="str">
            <v>105406-P.S.R. PAN DE AZUCAR</v>
          </cell>
          <cell r="AC20">
            <v>0</v>
          </cell>
          <cell r="AF20">
            <v>0</v>
          </cell>
          <cell r="AG20">
            <v>0</v>
          </cell>
          <cell r="AJ20">
            <v>0</v>
          </cell>
          <cell r="AM20">
            <v>0</v>
          </cell>
          <cell r="AN20">
            <v>0</v>
          </cell>
        </row>
        <row r="21">
          <cell r="G21" t="str">
            <v>105305-CES. TIERRAS BLANCAS</v>
          </cell>
          <cell r="H21">
            <v>4</v>
          </cell>
          <cell r="I21">
            <v>5</v>
          </cell>
          <cell r="J21">
            <v>9</v>
          </cell>
          <cell r="K21">
            <v>4</v>
          </cell>
          <cell r="L21">
            <v>8</v>
          </cell>
          <cell r="M21">
            <v>7</v>
          </cell>
          <cell r="N21">
            <v>5</v>
          </cell>
          <cell r="O21">
            <v>5</v>
          </cell>
          <cell r="P21">
            <v>5</v>
          </cell>
          <cell r="Q21">
            <v>1</v>
          </cell>
          <cell r="R21">
            <v>1</v>
          </cell>
          <cell r="S21">
            <v>54</v>
          </cell>
          <cell r="AB21" t="str">
            <v>105407-P.S.R. TAMBILLOS</v>
          </cell>
          <cell r="AE21">
            <v>0</v>
          </cell>
          <cell r="AN21">
            <v>0</v>
          </cell>
        </row>
        <row r="22">
          <cell r="G22" t="str">
            <v>105321-CES. RURAL  TONGOY</v>
          </cell>
          <cell r="H22">
            <v>0</v>
          </cell>
          <cell r="I22">
            <v>0</v>
          </cell>
          <cell r="J22">
            <v>0</v>
          </cell>
          <cell r="K22">
            <v>1</v>
          </cell>
          <cell r="L22">
            <v>0</v>
          </cell>
          <cell r="M22">
            <v>1</v>
          </cell>
          <cell r="O22">
            <v>1</v>
          </cell>
          <cell r="P22">
            <v>0</v>
          </cell>
          <cell r="Q22">
            <v>0</v>
          </cell>
          <cell r="R22">
            <v>0</v>
          </cell>
          <cell r="S22">
            <v>3</v>
          </cell>
          <cell r="AB22" t="str">
            <v>105705-CECOF EL ALBA</v>
          </cell>
          <cell r="AC22">
            <v>0</v>
          </cell>
          <cell r="AH22">
            <v>0</v>
          </cell>
          <cell r="AK22">
            <v>0</v>
          </cell>
          <cell r="AN22">
            <v>0</v>
          </cell>
        </row>
        <row r="23">
          <cell r="G23" t="str">
            <v>105323-CES. DR. SERGIO AGUILAR</v>
          </cell>
          <cell r="H23">
            <v>1</v>
          </cell>
          <cell r="I23">
            <v>2</v>
          </cell>
          <cell r="J23">
            <v>1</v>
          </cell>
          <cell r="K23">
            <v>4</v>
          </cell>
          <cell r="L23">
            <v>3</v>
          </cell>
          <cell r="M23">
            <v>2</v>
          </cell>
          <cell r="N23">
            <v>6</v>
          </cell>
          <cell r="O23">
            <v>1</v>
          </cell>
          <cell r="P23">
            <v>1</v>
          </cell>
          <cell r="Q23">
            <v>3</v>
          </cell>
          <cell r="R23">
            <v>0</v>
          </cell>
          <cell r="S23">
            <v>24</v>
          </cell>
          <cell r="AB23" t="str">
            <v>04103-ANDACOLLO</v>
          </cell>
          <cell r="AC23">
            <v>0</v>
          </cell>
          <cell r="AD23">
            <v>0</v>
          </cell>
          <cell r="AE23">
            <v>1</v>
          </cell>
          <cell r="AF23">
            <v>0</v>
          </cell>
          <cell r="AG23">
            <v>2</v>
          </cell>
          <cell r="AH23">
            <v>0</v>
          </cell>
          <cell r="AI23">
            <v>0</v>
          </cell>
          <cell r="AJ23">
            <v>1</v>
          </cell>
          <cell r="AK23">
            <v>1</v>
          </cell>
          <cell r="AL23">
            <v>0</v>
          </cell>
          <cell r="AM23">
            <v>0</v>
          </cell>
          <cell r="AN23">
            <v>5</v>
          </cell>
        </row>
        <row r="24">
          <cell r="G24" t="str">
            <v xml:space="preserve">105404-P.S.R. EL TANGUE                         </v>
          </cell>
          <cell r="I24">
            <v>0</v>
          </cell>
          <cell r="J24">
            <v>0</v>
          </cell>
          <cell r="K24">
            <v>1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Q24">
            <v>1</v>
          </cell>
          <cell r="S24">
            <v>2</v>
          </cell>
          <cell r="AB24" t="str">
            <v>105106-HOSPITAL ANDACOLLO</v>
          </cell>
          <cell r="AC24">
            <v>0</v>
          </cell>
          <cell r="AD24">
            <v>0</v>
          </cell>
          <cell r="AE24">
            <v>1</v>
          </cell>
          <cell r="AF24">
            <v>0</v>
          </cell>
          <cell r="AG24">
            <v>2</v>
          </cell>
          <cell r="AH24">
            <v>0</v>
          </cell>
          <cell r="AI24">
            <v>0</v>
          </cell>
          <cell r="AJ24">
            <v>1</v>
          </cell>
          <cell r="AK24">
            <v>1</v>
          </cell>
          <cell r="AL24">
            <v>0</v>
          </cell>
          <cell r="AM24">
            <v>0</v>
          </cell>
          <cell r="AN24">
            <v>5</v>
          </cell>
        </row>
        <row r="25">
          <cell r="G25" t="str">
            <v>105405-P.S.R. GUANAQUEROS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S25">
            <v>0</v>
          </cell>
          <cell r="AB25" t="str">
            <v>04104-LA HIGUERA</v>
          </cell>
          <cell r="AF25">
            <v>0</v>
          </cell>
          <cell r="AG25">
            <v>0</v>
          </cell>
          <cell r="AH25">
            <v>0</v>
          </cell>
          <cell r="AJ25">
            <v>0</v>
          </cell>
          <cell r="AN25">
            <v>0</v>
          </cell>
        </row>
        <row r="26">
          <cell r="G26" t="str">
            <v>105406-P.S.R. PAN DE AZUCAR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2</v>
          </cell>
          <cell r="O26">
            <v>0</v>
          </cell>
          <cell r="P26">
            <v>0</v>
          </cell>
          <cell r="Q26">
            <v>1</v>
          </cell>
          <cell r="R26">
            <v>0</v>
          </cell>
          <cell r="S26">
            <v>3</v>
          </cell>
          <cell r="AB26" t="str">
            <v>105500-P.S.R. CALETA HORNOS</v>
          </cell>
          <cell r="AG26">
            <v>0</v>
          </cell>
          <cell r="AN26">
            <v>0</v>
          </cell>
        </row>
        <row r="27">
          <cell r="G27" t="str">
            <v>105407-P.S.R. TAMBILLOS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S27">
            <v>0</v>
          </cell>
          <cell r="AB27" t="str">
            <v>105505-P.S.R. LOS CHOROS</v>
          </cell>
          <cell r="AF27">
            <v>0</v>
          </cell>
          <cell r="AH27">
            <v>0</v>
          </cell>
          <cell r="AN27">
            <v>0</v>
          </cell>
        </row>
        <row r="28">
          <cell r="G28" t="str">
            <v>105705-CECOF EL ALBA</v>
          </cell>
          <cell r="H28">
            <v>0</v>
          </cell>
          <cell r="I28">
            <v>1</v>
          </cell>
          <cell r="J28">
            <v>0</v>
          </cell>
          <cell r="K28">
            <v>1</v>
          </cell>
          <cell r="L28">
            <v>1</v>
          </cell>
          <cell r="M28">
            <v>1</v>
          </cell>
          <cell r="N28">
            <v>0</v>
          </cell>
          <cell r="O28">
            <v>1</v>
          </cell>
          <cell r="P28">
            <v>0</v>
          </cell>
          <cell r="Q28">
            <v>2</v>
          </cell>
          <cell r="R28">
            <v>0</v>
          </cell>
          <cell r="S28">
            <v>7</v>
          </cell>
          <cell r="AB28" t="str">
            <v>105506-P.S.R. EL TRAPICHE</v>
          </cell>
          <cell r="AJ28">
            <v>0</v>
          </cell>
          <cell r="AN28">
            <v>0</v>
          </cell>
        </row>
        <row r="29">
          <cell r="G29" t="str">
            <v>04103-ANDACOLLO</v>
          </cell>
          <cell r="H29">
            <v>1</v>
          </cell>
          <cell r="I29">
            <v>0</v>
          </cell>
          <cell r="J29">
            <v>1</v>
          </cell>
          <cell r="K29">
            <v>0</v>
          </cell>
          <cell r="L29">
            <v>3</v>
          </cell>
          <cell r="M29">
            <v>2</v>
          </cell>
          <cell r="N29">
            <v>1</v>
          </cell>
          <cell r="O29">
            <v>2</v>
          </cell>
          <cell r="P29">
            <v>3</v>
          </cell>
          <cell r="Q29">
            <v>2</v>
          </cell>
          <cell r="R29">
            <v>0</v>
          </cell>
          <cell r="S29">
            <v>15</v>
          </cell>
          <cell r="AB29" t="str">
            <v>04105-PAIHUANO</v>
          </cell>
          <cell r="AH29">
            <v>0</v>
          </cell>
          <cell r="AI29">
            <v>0</v>
          </cell>
          <cell r="AK29">
            <v>0</v>
          </cell>
          <cell r="AL29">
            <v>0</v>
          </cell>
          <cell r="AN29">
            <v>0</v>
          </cell>
        </row>
        <row r="30">
          <cell r="G30" t="str">
            <v>105106-HOSPITAL ANDACOLLO</v>
          </cell>
          <cell r="H30">
            <v>1</v>
          </cell>
          <cell r="I30">
            <v>0</v>
          </cell>
          <cell r="J30">
            <v>1</v>
          </cell>
          <cell r="K30">
            <v>0</v>
          </cell>
          <cell r="L30">
            <v>3</v>
          </cell>
          <cell r="M30">
            <v>2</v>
          </cell>
          <cell r="N30">
            <v>1</v>
          </cell>
          <cell r="O30">
            <v>2</v>
          </cell>
          <cell r="P30">
            <v>3</v>
          </cell>
          <cell r="Q30">
            <v>2</v>
          </cell>
          <cell r="R30">
            <v>0</v>
          </cell>
          <cell r="S30">
            <v>15</v>
          </cell>
          <cell r="AB30" t="str">
            <v>105306-CES. PAIHUANO</v>
          </cell>
          <cell r="AH30">
            <v>0</v>
          </cell>
          <cell r="AI30">
            <v>0</v>
          </cell>
          <cell r="AK30">
            <v>0</v>
          </cell>
          <cell r="AL30">
            <v>0</v>
          </cell>
          <cell r="AN30">
            <v>0</v>
          </cell>
        </row>
        <row r="31">
          <cell r="G31" t="str">
            <v>04104-LA HIGUERA</v>
          </cell>
          <cell r="H31">
            <v>1</v>
          </cell>
          <cell r="I31">
            <v>0</v>
          </cell>
          <cell r="J31">
            <v>1</v>
          </cell>
          <cell r="K31">
            <v>0</v>
          </cell>
          <cell r="L31">
            <v>1</v>
          </cell>
          <cell r="M31">
            <v>1</v>
          </cell>
          <cell r="N31">
            <v>1</v>
          </cell>
          <cell r="O31">
            <v>1</v>
          </cell>
          <cell r="P31">
            <v>1</v>
          </cell>
          <cell r="S31">
            <v>7</v>
          </cell>
          <cell r="AB31" t="str">
            <v>04106-VICUÑA</v>
          </cell>
          <cell r="AC31">
            <v>0</v>
          </cell>
          <cell r="AD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</row>
        <row r="32">
          <cell r="G32" t="str">
            <v>105313-CES. LA HIGUERA</v>
          </cell>
          <cell r="H32">
            <v>1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1</v>
          </cell>
          <cell r="O32">
            <v>1</v>
          </cell>
          <cell r="S32">
            <v>3</v>
          </cell>
          <cell r="AB32" t="str">
            <v>105107-HOSPITAL VICUÑA</v>
          </cell>
          <cell r="AC32">
            <v>0</v>
          </cell>
          <cell r="AD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</row>
        <row r="33">
          <cell r="G33" t="str">
            <v>105500-P.S.R. CALETA HORNOS</v>
          </cell>
          <cell r="J33">
            <v>1</v>
          </cell>
          <cell r="M33">
            <v>0</v>
          </cell>
          <cell r="N33">
            <v>0</v>
          </cell>
          <cell r="O33">
            <v>0</v>
          </cell>
          <cell r="P33">
            <v>1</v>
          </cell>
          <cell r="S33">
            <v>2</v>
          </cell>
          <cell r="AB33" t="str">
            <v>105467-P.S.R. DIAGUITAS</v>
          </cell>
          <cell r="AD33">
            <v>0</v>
          </cell>
          <cell r="AN33">
            <v>0</v>
          </cell>
        </row>
        <row r="34">
          <cell r="G34" t="str">
            <v>105505-P.S.R. LOS CHOROS</v>
          </cell>
          <cell r="I34">
            <v>0</v>
          </cell>
          <cell r="J34">
            <v>0</v>
          </cell>
          <cell r="L34">
            <v>0</v>
          </cell>
          <cell r="O34">
            <v>0</v>
          </cell>
          <cell r="S34">
            <v>0</v>
          </cell>
          <cell r="AB34" t="str">
            <v>04201-ILLAPEL</v>
          </cell>
          <cell r="AC34">
            <v>0</v>
          </cell>
          <cell r="AD34">
            <v>3</v>
          </cell>
          <cell r="AE34">
            <v>0</v>
          </cell>
          <cell r="AF34">
            <v>0</v>
          </cell>
          <cell r="AG34">
            <v>0</v>
          </cell>
          <cell r="AH34">
            <v>1</v>
          </cell>
          <cell r="AI34">
            <v>0</v>
          </cell>
          <cell r="AJ34">
            <v>0</v>
          </cell>
          <cell r="AK34">
            <v>1</v>
          </cell>
          <cell r="AL34">
            <v>1</v>
          </cell>
          <cell r="AM34">
            <v>0</v>
          </cell>
          <cell r="AN34">
            <v>6</v>
          </cell>
        </row>
        <row r="35">
          <cell r="G35" t="str">
            <v>105506-P.S.R. EL TRAPICHE</v>
          </cell>
          <cell r="I35">
            <v>0</v>
          </cell>
          <cell r="J35">
            <v>0</v>
          </cell>
          <cell r="K35">
            <v>0</v>
          </cell>
          <cell r="L35">
            <v>1</v>
          </cell>
          <cell r="M35">
            <v>0</v>
          </cell>
          <cell r="N35">
            <v>1</v>
          </cell>
          <cell r="S35">
            <v>2</v>
          </cell>
          <cell r="AB35" t="str">
            <v>105103-HOSPITAL ILLAPEL</v>
          </cell>
          <cell r="AD35">
            <v>3</v>
          </cell>
          <cell r="AE35">
            <v>0</v>
          </cell>
          <cell r="AF35">
            <v>0</v>
          </cell>
          <cell r="AG35">
            <v>0</v>
          </cell>
          <cell r="AH35">
            <v>1</v>
          </cell>
          <cell r="AI35">
            <v>0</v>
          </cell>
          <cell r="AJ35">
            <v>0</v>
          </cell>
          <cell r="AK35">
            <v>1</v>
          </cell>
          <cell r="AL35">
            <v>1</v>
          </cell>
          <cell r="AM35">
            <v>0</v>
          </cell>
          <cell r="AN35">
            <v>6</v>
          </cell>
        </row>
        <row r="36">
          <cell r="G36" t="str">
            <v>04105-PAIHUANO</v>
          </cell>
          <cell r="M36">
            <v>0</v>
          </cell>
          <cell r="N36">
            <v>1</v>
          </cell>
          <cell r="O36">
            <v>0</v>
          </cell>
          <cell r="P36">
            <v>0</v>
          </cell>
          <cell r="Q36">
            <v>1</v>
          </cell>
          <cell r="S36">
            <v>2</v>
          </cell>
          <cell r="AB36" t="str">
            <v>105326-CESFAM SAN RAFAEL</v>
          </cell>
          <cell r="AC36">
            <v>0</v>
          </cell>
          <cell r="AG36">
            <v>0</v>
          </cell>
          <cell r="AK36">
            <v>0</v>
          </cell>
          <cell r="AN36">
            <v>0</v>
          </cell>
        </row>
        <row r="37">
          <cell r="G37" t="str">
            <v>105306-CES. PAIHUANO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1</v>
          </cell>
          <cell r="S37">
            <v>1</v>
          </cell>
          <cell r="AB37" t="str">
            <v xml:space="preserve">105443-P.S.R. CARCAMO                   </v>
          </cell>
          <cell r="AD37">
            <v>0</v>
          </cell>
          <cell r="AE37">
            <v>0</v>
          </cell>
          <cell r="AG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</row>
        <row r="38">
          <cell r="G38" t="str">
            <v>105475-P.S.R. HORCÓN</v>
          </cell>
          <cell r="O38">
            <v>0</v>
          </cell>
          <cell r="S38">
            <v>0</v>
          </cell>
          <cell r="AB38" t="str">
            <v>105444-P.S.R. HUINTIL</v>
          </cell>
          <cell r="AF38">
            <v>0</v>
          </cell>
          <cell r="AN38">
            <v>0</v>
          </cell>
        </row>
        <row r="39">
          <cell r="G39" t="str">
            <v>105476-P.S.R. MONTE GRANDE</v>
          </cell>
          <cell r="M39">
            <v>0</v>
          </cell>
          <cell r="S39">
            <v>0</v>
          </cell>
          <cell r="AB39" t="str">
            <v>105445-P.S.R. LIMAHUIDA</v>
          </cell>
          <cell r="AE39">
            <v>0</v>
          </cell>
          <cell r="AI39">
            <v>0</v>
          </cell>
          <cell r="AJ39">
            <v>0</v>
          </cell>
          <cell r="AN39">
            <v>0</v>
          </cell>
        </row>
        <row r="40">
          <cell r="G40" t="str">
            <v>105477-P.S.R. PISCO ELQUI</v>
          </cell>
          <cell r="N40">
            <v>1</v>
          </cell>
          <cell r="O40">
            <v>0</v>
          </cell>
          <cell r="S40">
            <v>1</v>
          </cell>
          <cell r="AB40" t="str">
            <v>105449-P.S.R. TUNGA NORTE</v>
          </cell>
          <cell r="AE40">
            <v>0</v>
          </cell>
          <cell r="AF40">
            <v>0</v>
          </cell>
          <cell r="AN40">
            <v>0</v>
          </cell>
        </row>
        <row r="41">
          <cell r="G41" t="str">
            <v>04106-VICUÑA</v>
          </cell>
          <cell r="H41">
            <v>1</v>
          </cell>
          <cell r="I41">
            <v>0</v>
          </cell>
          <cell r="J41">
            <v>2</v>
          </cell>
          <cell r="K41">
            <v>3</v>
          </cell>
          <cell r="L41">
            <v>0</v>
          </cell>
          <cell r="M41">
            <v>3</v>
          </cell>
          <cell r="N41">
            <v>3</v>
          </cell>
          <cell r="O41">
            <v>4</v>
          </cell>
          <cell r="P41">
            <v>4</v>
          </cell>
          <cell r="Q41">
            <v>2</v>
          </cell>
          <cell r="R41">
            <v>0</v>
          </cell>
          <cell r="S41">
            <v>22</v>
          </cell>
          <cell r="AB41" t="str">
            <v>105485-P.S.R. PLAN DE HORNOS</v>
          </cell>
          <cell r="AD41">
            <v>0</v>
          </cell>
          <cell r="AN41">
            <v>0</v>
          </cell>
        </row>
        <row r="42">
          <cell r="G42" t="str">
            <v>105107-HOSPITAL VICUÑA</v>
          </cell>
          <cell r="H42">
            <v>1</v>
          </cell>
          <cell r="I42">
            <v>0</v>
          </cell>
          <cell r="J42">
            <v>2</v>
          </cell>
          <cell r="K42">
            <v>2</v>
          </cell>
          <cell r="L42">
            <v>0</v>
          </cell>
          <cell r="M42">
            <v>1</v>
          </cell>
          <cell r="N42">
            <v>0</v>
          </cell>
          <cell r="O42">
            <v>3</v>
          </cell>
          <cell r="P42">
            <v>4</v>
          </cell>
          <cell r="Q42">
            <v>2</v>
          </cell>
          <cell r="R42">
            <v>0</v>
          </cell>
          <cell r="S42">
            <v>15</v>
          </cell>
          <cell r="AB42" t="str">
            <v>105486-P.S.R. TUNGA SUR</v>
          </cell>
          <cell r="AC42">
            <v>0</v>
          </cell>
          <cell r="AN42">
            <v>0</v>
          </cell>
        </row>
        <row r="43">
          <cell r="G43" t="str">
            <v>105467-P.S.R. DIAGUITAS</v>
          </cell>
          <cell r="K43">
            <v>1</v>
          </cell>
          <cell r="M43">
            <v>0</v>
          </cell>
          <cell r="N43">
            <v>1</v>
          </cell>
          <cell r="S43">
            <v>2</v>
          </cell>
          <cell r="AB43" t="str">
            <v>105496-P.S.R. PINTACURA SUR</v>
          </cell>
          <cell r="AF43">
            <v>0</v>
          </cell>
          <cell r="AG43">
            <v>0</v>
          </cell>
          <cell r="AI43">
            <v>0</v>
          </cell>
          <cell r="AN43">
            <v>0</v>
          </cell>
        </row>
        <row r="44">
          <cell r="G44" t="str">
            <v>105468-P.S.R. EL MOLLE</v>
          </cell>
          <cell r="K44">
            <v>0</v>
          </cell>
          <cell r="L44">
            <v>0</v>
          </cell>
          <cell r="P44">
            <v>0</v>
          </cell>
          <cell r="S44">
            <v>0</v>
          </cell>
          <cell r="AB44" t="str">
            <v>04202-CANELA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5</v>
          </cell>
          <cell r="AK44">
            <v>0</v>
          </cell>
          <cell r="AL44">
            <v>0</v>
          </cell>
          <cell r="AM44">
            <v>0</v>
          </cell>
          <cell r="AN44">
            <v>5</v>
          </cell>
        </row>
        <row r="45">
          <cell r="G45" t="str">
            <v>105469-P.S.R. EL TAMBO</v>
          </cell>
          <cell r="M45">
            <v>1</v>
          </cell>
          <cell r="S45">
            <v>1</v>
          </cell>
          <cell r="AB45" t="str">
            <v>105309-CES. RURAL CANELA</v>
          </cell>
          <cell r="AE45">
            <v>0</v>
          </cell>
          <cell r="AH45">
            <v>0</v>
          </cell>
          <cell r="AI45">
            <v>0</v>
          </cell>
          <cell r="AJ45">
            <v>5</v>
          </cell>
          <cell r="AK45">
            <v>0</v>
          </cell>
          <cell r="AL45">
            <v>0</v>
          </cell>
          <cell r="AM45">
            <v>0</v>
          </cell>
          <cell r="AN45">
            <v>5</v>
          </cell>
        </row>
        <row r="46">
          <cell r="G46" t="str">
            <v>105471-P.S.R. PERALILLO</v>
          </cell>
          <cell r="H46">
            <v>0</v>
          </cell>
          <cell r="M46">
            <v>1</v>
          </cell>
          <cell r="N46">
            <v>1</v>
          </cell>
          <cell r="O46">
            <v>1</v>
          </cell>
          <cell r="R46">
            <v>0</v>
          </cell>
          <cell r="S46">
            <v>3</v>
          </cell>
          <cell r="AB46" t="str">
            <v xml:space="preserve">105450-P.S.R. MINCHA NORTE            </v>
          </cell>
          <cell r="AG46">
            <v>0</v>
          </cell>
          <cell r="AH46">
            <v>0</v>
          </cell>
          <cell r="AJ46">
            <v>0</v>
          </cell>
          <cell r="AL46">
            <v>0</v>
          </cell>
          <cell r="AN46">
            <v>0</v>
          </cell>
        </row>
        <row r="47">
          <cell r="G47" t="str">
            <v>105472-P.S.R. RIVADAVIA</v>
          </cell>
          <cell r="H47">
            <v>0</v>
          </cell>
          <cell r="K47">
            <v>0</v>
          </cell>
          <cell r="P47">
            <v>0</v>
          </cell>
          <cell r="R47">
            <v>0</v>
          </cell>
          <cell r="S47">
            <v>0</v>
          </cell>
          <cell r="AB47" t="str">
            <v>105451-P.S.R. AGUA FRIA</v>
          </cell>
          <cell r="AF47">
            <v>0</v>
          </cell>
          <cell r="AL47">
            <v>0</v>
          </cell>
          <cell r="AN47">
            <v>0</v>
          </cell>
        </row>
        <row r="48">
          <cell r="G48" t="str">
            <v>105473-P.S.R. TALCUNA</v>
          </cell>
          <cell r="O48">
            <v>0</v>
          </cell>
          <cell r="R48">
            <v>0</v>
          </cell>
          <cell r="S48">
            <v>0</v>
          </cell>
          <cell r="AB48" t="str">
            <v>105482-P.S.R. CANELA ALTA</v>
          </cell>
          <cell r="AC48">
            <v>0</v>
          </cell>
          <cell r="AD48">
            <v>0</v>
          </cell>
          <cell r="AN48">
            <v>0</v>
          </cell>
        </row>
        <row r="49">
          <cell r="G49" t="str">
            <v>105502-P.S.R. CALINGASTA</v>
          </cell>
          <cell r="H49">
            <v>0</v>
          </cell>
          <cell r="I49">
            <v>0</v>
          </cell>
          <cell r="L49">
            <v>0</v>
          </cell>
          <cell r="M49">
            <v>0</v>
          </cell>
          <cell r="N49">
            <v>1</v>
          </cell>
          <cell r="O49">
            <v>0</v>
          </cell>
          <cell r="S49">
            <v>1</v>
          </cell>
          <cell r="AB49" t="str">
            <v>105484-P.S.R. HUENTELAUQUEN</v>
          </cell>
          <cell r="AF49">
            <v>0</v>
          </cell>
          <cell r="AI49">
            <v>0</v>
          </cell>
          <cell r="AN49">
            <v>0</v>
          </cell>
        </row>
        <row r="50">
          <cell r="G50" t="str">
            <v>105509-P.S.R. GUALLIGUAICA</v>
          </cell>
          <cell r="P50">
            <v>0</v>
          </cell>
          <cell r="Q50">
            <v>0</v>
          </cell>
          <cell r="S50">
            <v>0</v>
          </cell>
          <cell r="AB50" t="str">
            <v>105488-P.S.R. ESPIRITU SANTO</v>
          </cell>
          <cell r="AE50">
            <v>0</v>
          </cell>
          <cell r="AN50">
            <v>0</v>
          </cell>
        </row>
        <row r="51">
          <cell r="G51" t="str">
            <v>04201-ILLAPEL</v>
          </cell>
          <cell r="H51">
            <v>5</v>
          </cell>
          <cell r="I51">
            <v>2</v>
          </cell>
          <cell r="J51">
            <v>1</v>
          </cell>
          <cell r="K51">
            <v>0</v>
          </cell>
          <cell r="L51">
            <v>3</v>
          </cell>
          <cell r="M51">
            <v>1</v>
          </cell>
          <cell r="N51">
            <v>3</v>
          </cell>
          <cell r="O51">
            <v>1</v>
          </cell>
          <cell r="P51">
            <v>2</v>
          </cell>
          <cell r="Q51">
            <v>0</v>
          </cell>
          <cell r="R51">
            <v>3</v>
          </cell>
          <cell r="S51">
            <v>21</v>
          </cell>
          <cell r="AB51" t="str">
            <v>105498-P.S.R. QUEBRADA DE LINARES</v>
          </cell>
          <cell r="AF51">
            <v>0</v>
          </cell>
          <cell r="AI51">
            <v>0</v>
          </cell>
          <cell r="AN51">
            <v>0</v>
          </cell>
        </row>
        <row r="52">
          <cell r="G52" t="str">
            <v>105103-HOSPITAL ILLAPEL</v>
          </cell>
          <cell r="I52">
            <v>1</v>
          </cell>
          <cell r="J52">
            <v>1</v>
          </cell>
          <cell r="K52">
            <v>0</v>
          </cell>
          <cell r="L52">
            <v>2</v>
          </cell>
          <cell r="M52">
            <v>0</v>
          </cell>
          <cell r="N52">
            <v>2</v>
          </cell>
          <cell r="O52">
            <v>0</v>
          </cell>
          <cell r="P52">
            <v>0</v>
          </cell>
          <cell r="Q52">
            <v>0</v>
          </cell>
          <cell r="R52">
            <v>2</v>
          </cell>
          <cell r="S52">
            <v>8</v>
          </cell>
          <cell r="AB52" t="str">
            <v>04203-LOS VILOS</v>
          </cell>
          <cell r="AC52">
            <v>0</v>
          </cell>
          <cell r="AD52">
            <v>2</v>
          </cell>
          <cell r="AE52">
            <v>0</v>
          </cell>
          <cell r="AF52">
            <v>0</v>
          </cell>
          <cell r="AG52">
            <v>0</v>
          </cell>
          <cell r="AH52">
            <v>2</v>
          </cell>
          <cell r="AI52">
            <v>1</v>
          </cell>
          <cell r="AJ52">
            <v>2</v>
          </cell>
          <cell r="AK52">
            <v>1</v>
          </cell>
          <cell r="AL52">
            <v>1</v>
          </cell>
          <cell r="AM52">
            <v>1</v>
          </cell>
          <cell r="AN52">
            <v>10</v>
          </cell>
        </row>
        <row r="53">
          <cell r="G53" t="str">
            <v>105326-CESFAM SAN RAFAEL</v>
          </cell>
          <cell r="H53">
            <v>2</v>
          </cell>
          <cell r="I53">
            <v>0</v>
          </cell>
          <cell r="L53">
            <v>1</v>
          </cell>
          <cell r="M53">
            <v>1</v>
          </cell>
          <cell r="N53">
            <v>1</v>
          </cell>
          <cell r="O53">
            <v>0</v>
          </cell>
          <cell r="P53">
            <v>1</v>
          </cell>
          <cell r="Q53">
            <v>0</v>
          </cell>
          <cell r="R53">
            <v>1</v>
          </cell>
          <cell r="S53">
            <v>7</v>
          </cell>
          <cell r="AB53" t="str">
            <v>105108-HOSPITAL LOS VILOS</v>
          </cell>
          <cell r="AC53">
            <v>0</v>
          </cell>
          <cell r="AD53">
            <v>2</v>
          </cell>
          <cell r="AE53">
            <v>0</v>
          </cell>
          <cell r="AF53">
            <v>0</v>
          </cell>
          <cell r="AG53">
            <v>0</v>
          </cell>
          <cell r="AH53">
            <v>2</v>
          </cell>
          <cell r="AI53">
            <v>1</v>
          </cell>
          <cell r="AJ53">
            <v>2</v>
          </cell>
          <cell r="AK53">
            <v>0</v>
          </cell>
          <cell r="AL53">
            <v>1</v>
          </cell>
          <cell r="AM53">
            <v>1</v>
          </cell>
          <cell r="AN53">
            <v>9</v>
          </cell>
        </row>
        <row r="54">
          <cell r="G54" t="str">
            <v xml:space="preserve">105443-P.S.R. CARCAMO                   </v>
          </cell>
          <cell r="N54">
            <v>0</v>
          </cell>
          <cell r="O54">
            <v>0</v>
          </cell>
          <cell r="P54">
            <v>0</v>
          </cell>
          <cell r="S54">
            <v>0</v>
          </cell>
          <cell r="AB54" t="str">
            <v xml:space="preserve">105478-P.S.R. CAIMANES                   </v>
          </cell>
          <cell r="AH54">
            <v>0</v>
          </cell>
          <cell r="AK54">
            <v>1</v>
          </cell>
          <cell r="AL54">
            <v>0</v>
          </cell>
          <cell r="AN54">
            <v>1</v>
          </cell>
        </row>
        <row r="55">
          <cell r="G55" t="str">
            <v>105445-P.S.R. LIMAHUIDA</v>
          </cell>
          <cell r="N55">
            <v>0</v>
          </cell>
          <cell r="O55">
            <v>0</v>
          </cell>
          <cell r="S55">
            <v>0</v>
          </cell>
          <cell r="AB55" t="str">
            <v>105479-P.S.R. GUANGUALI</v>
          </cell>
          <cell r="AG55">
            <v>0</v>
          </cell>
          <cell r="AI55">
            <v>0</v>
          </cell>
          <cell r="AN55">
            <v>0</v>
          </cell>
        </row>
        <row r="56">
          <cell r="G56" t="str">
            <v>105446-P.S.R. MATANCILLA</v>
          </cell>
          <cell r="N56">
            <v>0</v>
          </cell>
          <cell r="S56">
            <v>0</v>
          </cell>
          <cell r="AB56" t="str">
            <v>105480-P.S.R. QUILIMARI</v>
          </cell>
          <cell r="AD56">
            <v>0</v>
          </cell>
          <cell r="AL56">
            <v>0</v>
          </cell>
          <cell r="AN56">
            <v>0</v>
          </cell>
        </row>
        <row r="57">
          <cell r="G57" t="str">
            <v>105447-P.S.R. PERALILLO</v>
          </cell>
          <cell r="N57">
            <v>0</v>
          </cell>
          <cell r="S57">
            <v>0</v>
          </cell>
          <cell r="AB57" t="str">
            <v>105511-P.S.R. LOS CONDORES</v>
          </cell>
          <cell r="AL57">
            <v>0</v>
          </cell>
          <cell r="AN57">
            <v>0</v>
          </cell>
        </row>
        <row r="58">
          <cell r="G58" t="str">
            <v>105448-P.S.R. SANTA VIRGINIA</v>
          </cell>
          <cell r="O58">
            <v>0</v>
          </cell>
          <cell r="S58">
            <v>0</v>
          </cell>
          <cell r="AB58" t="str">
            <v>04204-SALAMANCA</v>
          </cell>
          <cell r="AC58">
            <v>2</v>
          </cell>
          <cell r="AD58">
            <v>3</v>
          </cell>
          <cell r="AE58">
            <v>0</v>
          </cell>
          <cell r="AF58">
            <v>1</v>
          </cell>
          <cell r="AG58">
            <v>0</v>
          </cell>
          <cell r="AH58">
            <v>6</v>
          </cell>
          <cell r="AI58">
            <v>2</v>
          </cell>
          <cell r="AJ58">
            <v>2</v>
          </cell>
          <cell r="AK58">
            <v>2</v>
          </cell>
          <cell r="AL58">
            <v>2</v>
          </cell>
          <cell r="AM58">
            <v>1</v>
          </cell>
          <cell r="AN58">
            <v>21</v>
          </cell>
        </row>
        <row r="59">
          <cell r="G59" t="str">
            <v>105449-P.S.R. TUNGA NORTE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  <cell r="AB59" t="str">
            <v>105104-HOSPITAL SALAMANCA</v>
          </cell>
          <cell r="AC59">
            <v>1</v>
          </cell>
          <cell r="AD59">
            <v>3</v>
          </cell>
          <cell r="AE59">
            <v>0</v>
          </cell>
          <cell r="AF59">
            <v>1</v>
          </cell>
          <cell r="AG59">
            <v>0</v>
          </cell>
          <cell r="AH59">
            <v>6</v>
          </cell>
          <cell r="AI59">
            <v>2</v>
          </cell>
          <cell r="AJ59">
            <v>2</v>
          </cell>
          <cell r="AK59">
            <v>2</v>
          </cell>
          <cell r="AL59">
            <v>2</v>
          </cell>
          <cell r="AM59">
            <v>0</v>
          </cell>
          <cell r="AN59">
            <v>19</v>
          </cell>
        </row>
        <row r="60">
          <cell r="G60" t="str">
            <v>105485-P.S.R. PLAN DE HORNOS</v>
          </cell>
          <cell r="H60">
            <v>2</v>
          </cell>
          <cell r="I60">
            <v>1</v>
          </cell>
          <cell r="J60">
            <v>0</v>
          </cell>
          <cell r="K60">
            <v>0</v>
          </cell>
          <cell r="L60">
            <v>0</v>
          </cell>
          <cell r="O60">
            <v>1</v>
          </cell>
          <cell r="S60">
            <v>4</v>
          </cell>
          <cell r="AB60" t="str">
            <v xml:space="preserve">105452-P.S.R. CUNCUMEN                 </v>
          </cell>
          <cell r="AC60">
            <v>0</v>
          </cell>
          <cell r="AD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L60">
            <v>0</v>
          </cell>
          <cell r="AN60">
            <v>0</v>
          </cell>
        </row>
        <row r="61">
          <cell r="G61" t="str">
            <v>105487-P.S.R. CAÑAS UNO</v>
          </cell>
          <cell r="H61">
            <v>1</v>
          </cell>
          <cell r="I61">
            <v>0</v>
          </cell>
          <cell r="J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1</v>
          </cell>
          <cell r="R61">
            <v>0</v>
          </cell>
          <cell r="S61">
            <v>2</v>
          </cell>
          <cell r="AB61" t="str">
            <v>105453-P.S.R. TRANQUILLA</v>
          </cell>
          <cell r="AI61">
            <v>0</v>
          </cell>
          <cell r="AN61">
            <v>0</v>
          </cell>
        </row>
        <row r="62">
          <cell r="G62" t="str">
            <v>105496-P.S.R. PINTACURA SUR</v>
          </cell>
          <cell r="H62">
            <v>0</v>
          </cell>
          <cell r="J62">
            <v>0</v>
          </cell>
          <cell r="P62">
            <v>0</v>
          </cell>
          <cell r="S62">
            <v>0</v>
          </cell>
          <cell r="AB62" t="str">
            <v>105454-P.S.R. CUNLAGUA</v>
          </cell>
          <cell r="AF62">
            <v>0</v>
          </cell>
          <cell r="AG62">
            <v>0</v>
          </cell>
          <cell r="AH62">
            <v>0</v>
          </cell>
          <cell r="AJ62">
            <v>0</v>
          </cell>
          <cell r="AN62">
            <v>0</v>
          </cell>
        </row>
        <row r="63">
          <cell r="G63" t="str">
            <v>04202-CANELA</v>
          </cell>
          <cell r="H63">
            <v>0</v>
          </cell>
          <cell r="I63">
            <v>1</v>
          </cell>
          <cell r="J63">
            <v>2</v>
          </cell>
          <cell r="K63">
            <v>1</v>
          </cell>
          <cell r="L63">
            <v>1</v>
          </cell>
          <cell r="M63">
            <v>2</v>
          </cell>
          <cell r="N63">
            <v>0</v>
          </cell>
          <cell r="O63">
            <v>3</v>
          </cell>
          <cell r="P63">
            <v>0</v>
          </cell>
          <cell r="Q63">
            <v>5</v>
          </cell>
          <cell r="R63">
            <v>1</v>
          </cell>
          <cell r="S63">
            <v>16</v>
          </cell>
          <cell r="AB63" t="str">
            <v>105455-P.S.R. CHILLEPIN</v>
          </cell>
          <cell r="AC63">
            <v>0</v>
          </cell>
          <cell r="AD63">
            <v>0</v>
          </cell>
          <cell r="AG63">
            <v>0</v>
          </cell>
          <cell r="AJ63">
            <v>0</v>
          </cell>
          <cell r="AN63">
            <v>0</v>
          </cell>
        </row>
        <row r="64">
          <cell r="G64" t="str">
            <v>105309-CES. RURAL CANELA</v>
          </cell>
          <cell r="H64">
            <v>0</v>
          </cell>
          <cell r="I64">
            <v>1</v>
          </cell>
          <cell r="J64">
            <v>2</v>
          </cell>
          <cell r="K64">
            <v>1</v>
          </cell>
          <cell r="L64">
            <v>0</v>
          </cell>
          <cell r="M64">
            <v>1</v>
          </cell>
          <cell r="N64">
            <v>0</v>
          </cell>
          <cell r="O64">
            <v>2</v>
          </cell>
          <cell r="P64">
            <v>0</v>
          </cell>
          <cell r="Q64">
            <v>4</v>
          </cell>
          <cell r="R64">
            <v>1</v>
          </cell>
          <cell r="S64">
            <v>12</v>
          </cell>
          <cell r="AB64" t="str">
            <v>105456-P.S.R. LLIMPO</v>
          </cell>
          <cell r="AE64">
            <v>0</v>
          </cell>
          <cell r="AI64">
            <v>0</v>
          </cell>
          <cell r="AM64">
            <v>0</v>
          </cell>
          <cell r="AN64">
            <v>0</v>
          </cell>
        </row>
        <row r="65">
          <cell r="G65" t="str">
            <v xml:space="preserve">105450-P.S.R. MINCHA NORTE            </v>
          </cell>
          <cell r="H65">
            <v>0</v>
          </cell>
          <cell r="I65">
            <v>0</v>
          </cell>
          <cell r="J65">
            <v>0</v>
          </cell>
          <cell r="M65">
            <v>0</v>
          </cell>
          <cell r="P65">
            <v>0</v>
          </cell>
          <cell r="Q65">
            <v>0</v>
          </cell>
          <cell r="S65">
            <v>0</v>
          </cell>
          <cell r="AB65" t="str">
            <v>105457-P.S.R. SAN AGUSTIN</v>
          </cell>
          <cell r="AC65">
            <v>1</v>
          </cell>
          <cell r="AN65">
            <v>1</v>
          </cell>
        </row>
        <row r="66">
          <cell r="G66" t="str">
            <v>105451-P.S.R. AGUA FRIA</v>
          </cell>
          <cell r="H66">
            <v>0</v>
          </cell>
          <cell r="I66">
            <v>0</v>
          </cell>
          <cell r="K66">
            <v>0</v>
          </cell>
          <cell r="Q66">
            <v>0</v>
          </cell>
          <cell r="S66">
            <v>0</v>
          </cell>
          <cell r="AB66" t="str">
            <v>105458-P.S.R. TAHUINCO</v>
          </cell>
          <cell r="AE66">
            <v>0</v>
          </cell>
          <cell r="AG66">
            <v>0</v>
          </cell>
          <cell r="AK66">
            <v>0</v>
          </cell>
          <cell r="AM66">
            <v>1</v>
          </cell>
          <cell r="AN66">
            <v>1</v>
          </cell>
        </row>
        <row r="67">
          <cell r="G67" t="str">
            <v>105482-P.S.R. CANELA ALTA</v>
          </cell>
          <cell r="H67">
            <v>0</v>
          </cell>
          <cell r="I67">
            <v>0</v>
          </cell>
          <cell r="J67">
            <v>0</v>
          </cell>
          <cell r="M67">
            <v>0</v>
          </cell>
          <cell r="Q67">
            <v>0</v>
          </cell>
          <cell r="S67">
            <v>0</v>
          </cell>
          <cell r="AB67" t="str">
            <v>105491-P.S.R. QUELEN BAJO</v>
          </cell>
          <cell r="AC67">
            <v>0</v>
          </cell>
          <cell r="AD67">
            <v>0</v>
          </cell>
          <cell r="AF67">
            <v>0</v>
          </cell>
          <cell r="AI67">
            <v>0</v>
          </cell>
          <cell r="AJ67">
            <v>0</v>
          </cell>
          <cell r="AN67">
            <v>0</v>
          </cell>
        </row>
        <row r="68">
          <cell r="G68" t="str">
            <v>105483-P.S.R. LOS RULOS</v>
          </cell>
          <cell r="H68">
            <v>0</v>
          </cell>
          <cell r="Q68">
            <v>1</v>
          </cell>
          <cell r="S68">
            <v>1</v>
          </cell>
          <cell r="AB68" t="str">
            <v>105492-P.S.R. CAMISA</v>
          </cell>
          <cell r="AI68">
            <v>0</v>
          </cell>
          <cell r="AM68">
            <v>0</v>
          </cell>
          <cell r="AN68">
            <v>0</v>
          </cell>
        </row>
        <row r="69">
          <cell r="G69" t="str">
            <v>105484-P.S.R. HUENTELAUQUEN</v>
          </cell>
          <cell r="I69">
            <v>0</v>
          </cell>
          <cell r="J69">
            <v>0</v>
          </cell>
          <cell r="K69">
            <v>0</v>
          </cell>
          <cell r="L69">
            <v>1</v>
          </cell>
          <cell r="M69">
            <v>0</v>
          </cell>
          <cell r="N69">
            <v>0</v>
          </cell>
          <cell r="Q69">
            <v>0</v>
          </cell>
          <cell r="S69">
            <v>1</v>
          </cell>
          <cell r="AB69" t="str">
            <v>105501-P.S.R. ARBOLEDA GRANDE</v>
          </cell>
          <cell r="AC69">
            <v>0</v>
          </cell>
          <cell r="AD69">
            <v>0</v>
          </cell>
          <cell r="AE69">
            <v>0</v>
          </cell>
          <cell r="AG69">
            <v>0</v>
          </cell>
          <cell r="AI69">
            <v>0</v>
          </cell>
          <cell r="AK69">
            <v>0</v>
          </cell>
          <cell r="AN69">
            <v>0</v>
          </cell>
        </row>
        <row r="70">
          <cell r="G70" t="str">
            <v>105488-P.S.R. ESPIRITU SANTO</v>
          </cell>
          <cell r="H70">
            <v>0</v>
          </cell>
          <cell r="I70">
            <v>0</v>
          </cell>
          <cell r="M70">
            <v>1</v>
          </cell>
          <cell r="S70">
            <v>1</v>
          </cell>
          <cell r="AB70" t="str">
            <v>04301-OVALLE</v>
          </cell>
          <cell r="AC70">
            <v>0</v>
          </cell>
          <cell r="AD70">
            <v>0</v>
          </cell>
          <cell r="AE70">
            <v>1</v>
          </cell>
          <cell r="AF70">
            <v>1</v>
          </cell>
          <cell r="AG70">
            <v>2</v>
          </cell>
          <cell r="AH70">
            <v>5</v>
          </cell>
          <cell r="AI70">
            <v>1</v>
          </cell>
          <cell r="AJ70">
            <v>1</v>
          </cell>
          <cell r="AK70">
            <v>1</v>
          </cell>
          <cell r="AL70">
            <v>0</v>
          </cell>
          <cell r="AM70">
            <v>0</v>
          </cell>
          <cell r="AN70">
            <v>12</v>
          </cell>
        </row>
        <row r="71">
          <cell r="G71" t="str">
            <v>105493-P.S.R. MINCHA SUR</v>
          </cell>
          <cell r="M71">
            <v>0</v>
          </cell>
          <cell r="O71">
            <v>1</v>
          </cell>
          <cell r="Q71">
            <v>0</v>
          </cell>
          <cell r="S71">
            <v>1</v>
          </cell>
          <cell r="AB71" t="str">
            <v>105315-CES. RURAL C. DE TAMAYA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L71">
            <v>0</v>
          </cell>
          <cell r="AM71">
            <v>0</v>
          </cell>
          <cell r="AN71">
            <v>0</v>
          </cell>
        </row>
        <row r="72">
          <cell r="G72" t="str">
            <v>105497-P.S.R. JABONERIA</v>
          </cell>
          <cell r="K72">
            <v>0</v>
          </cell>
          <cell r="S72">
            <v>0</v>
          </cell>
          <cell r="AB72" t="str">
            <v>105317-CES. JORGE JORDAN D.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M72">
            <v>0</v>
          </cell>
          <cell r="AN72">
            <v>0</v>
          </cell>
        </row>
        <row r="73">
          <cell r="G73" t="str">
            <v>105498-P.S.R. QUEBRADA DE LINARES</v>
          </cell>
          <cell r="M73">
            <v>0</v>
          </cell>
          <cell r="N73">
            <v>0</v>
          </cell>
          <cell r="R73">
            <v>0</v>
          </cell>
          <cell r="S73">
            <v>0</v>
          </cell>
          <cell r="AB73" t="str">
            <v>105322-CES. MARCOS MACUADA</v>
          </cell>
          <cell r="AC73">
            <v>0</v>
          </cell>
          <cell r="AD73">
            <v>0</v>
          </cell>
          <cell r="AE73">
            <v>0</v>
          </cell>
          <cell r="AF73">
            <v>1</v>
          </cell>
          <cell r="AH73">
            <v>2</v>
          </cell>
          <cell r="AI73">
            <v>1</v>
          </cell>
          <cell r="AJ73">
            <v>0</v>
          </cell>
          <cell r="AK73">
            <v>0</v>
          </cell>
          <cell r="AN73">
            <v>4</v>
          </cell>
        </row>
        <row r="74">
          <cell r="G74" t="str">
            <v>04203-LOS VILOS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1</v>
          </cell>
          <cell r="M74">
            <v>2</v>
          </cell>
          <cell r="N74">
            <v>0</v>
          </cell>
          <cell r="O74">
            <v>2</v>
          </cell>
          <cell r="P74">
            <v>0</v>
          </cell>
          <cell r="Q74">
            <v>0</v>
          </cell>
          <cell r="R74">
            <v>1</v>
          </cell>
          <cell r="S74">
            <v>6</v>
          </cell>
          <cell r="AB74" t="str">
            <v>105324-CES. SOTAQUI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J74">
            <v>0</v>
          </cell>
          <cell r="AK74">
            <v>0</v>
          </cell>
          <cell r="AM74">
            <v>0</v>
          </cell>
          <cell r="AN74">
            <v>0</v>
          </cell>
        </row>
        <row r="75">
          <cell r="G75" t="str">
            <v>105108-HOSPITAL LOS VILOS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1</v>
          </cell>
          <cell r="N75">
            <v>0</v>
          </cell>
          <cell r="O75">
            <v>2</v>
          </cell>
          <cell r="P75">
            <v>0</v>
          </cell>
          <cell r="Q75">
            <v>0</v>
          </cell>
          <cell r="R75">
            <v>1</v>
          </cell>
          <cell r="S75">
            <v>4</v>
          </cell>
          <cell r="AB75" t="str">
            <v>105415-P.S.R. BARRAZA</v>
          </cell>
          <cell r="AC75">
            <v>0</v>
          </cell>
          <cell r="AE75">
            <v>1</v>
          </cell>
          <cell r="AH75">
            <v>0</v>
          </cell>
          <cell r="AJ75">
            <v>0</v>
          </cell>
          <cell r="AK75">
            <v>0</v>
          </cell>
          <cell r="AM75">
            <v>0</v>
          </cell>
          <cell r="AN75">
            <v>1</v>
          </cell>
        </row>
        <row r="76">
          <cell r="G76" t="str">
            <v xml:space="preserve">105478-P.S.R. CAIMANES                   </v>
          </cell>
          <cell r="H76">
            <v>0</v>
          </cell>
          <cell r="I76">
            <v>0</v>
          </cell>
          <cell r="J76">
            <v>0</v>
          </cell>
          <cell r="L76">
            <v>0</v>
          </cell>
          <cell r="M76">
            <v>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1</v>
          </cell>
          <cell r="AB76" t="str">
            <v xml:space="preserve">105416-P.S.R. CAMARICO                  </v>
          </cell>
          <cell r="AC76">
            <v>0</v>
          </cell>
          <cell r="AD76">
            <v>0</v>
          </cell>
          <cell r="AJ76">
            <v>0</v>
          </cell>
          <cell r="AK76">
            <v>0</v>
          </cell>
          <cell r="AN76">
            <v>0</v>
          </cell>
        </row>
        <row r="77">
          <cell r="G77" t="str">
            <v>105479-P.S.R. GUANGUALI</v>
          </cell>
          <cell r="H77">
            <v>0</v>
          </cell>
          <cell r="I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AB77" t="str">
            <v>105417-P.S.R. ALCONES BAJOS</v>
          </cell>
          <cell r="AC77">
            <v>0</v>
          </cell>
          <cell r="AD77">
            <v>0</v>
          </cell>
          <cell r="AG77">
            <v>1</v>
          </cell>
          <cell r="AI77">
            <v>0</v>
          </cell>
          <cell r="AJ77">
            <v>0</v>
          </cell>
          <cell r="AN77">
            <v>1</v>
          </cell>
        </row>
        <row r="78">
          <cell r="G78" t="str">
            <v>105480-P.S.R. QUILIMARI</v>
          </cell>
          <cell r="H78">
            <v>0</v>
          </cell>
          <cell r="I78">
            <v>0</v>
          </cell>
          <cell r="O78">
            <v>0</v>
          </cell>
          <cell r="Q78">
            <v>0</v>
          </cell>
          <cell r="S78">
            <v>0</v>
          </cell>
          <cell r="AB78" t="str">
            <v>105419-P.S.R. LAS SOSSAS</v>
          </cell>
          <cell r="AE78">
            <v>0</v>
          </cell>
          <cell r="AJ78">
            <v>0</v>
          </cell>
          <cell r="AK78">
            <v>0</v>
          </cell>
          <cell r="AN78">
            <v>0</v>
          </cell>
        </row>
        <row r="79">
          <cell r="G79" t="str">
            <v>105481-P.S.R. TILAMA</v>
          </cell>
          <cell r="H79">
            <v>0</v>
          </cell>
          <cell r="L79">
            <v>1</v>
          </cell>
          <cell r="P79">
            <v>0</v>
          </cell>
          <cell r="Q79">
            <v>0</v>
          </cell>
          <cell r="S79">
            <v>1</v>
          </cell>
          <cell r="AB79" t="str">
            <v>105420-P.S.R. LIMARI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1</v>
          </cell>
          <cell r="AI79">
            <v>0</v>
          </cell>
          <cell r="AJ79">
            <v>0</v>
          </cell>
          <cell r="AK79">
            <v>0</v>
          </cell>
          <cell r="AM79">
            <v>0</v>
          </cell>
          <cell r="AN79">
            <v>1</v>
          </cell>
        </row>
        <row r="80">
          <cell r="G80" t="str">
            <v>105511-P.S.R. LOS CONDORES</v>
          </cell>
          <cell r="P80">
            <v>0</v>
          </cell>
          <cell r="Q80">
            <v>0</v>
          </cell>
          <cell r="S80">
            <v>0</v>
          </cell>
          <cell r="AB80" t="str">
            <v>105422-P.S.R. HORNILLOS</v>
          </cell>
          <cell r="AK80">
            <v>0</v>
          </cell>
          <cell r="AN80">
            <v>0</v>
          </cell>
        </row>
        <row r="81">
          <cell r="G81" t="str">
            <v>04204-SALAMANCA</v>
          </cell>
          <cell r="H81">
            <v>3</v>
          </cell>
          <cell r="I81">
            <v>3</v>
          </cell>
          <cell r="J81">
            <v>1</v>
          </cell>
          <cell r="K81">
            <v>4</v>
          </cell>
          <cell r="L81">
            <v>6</v>
          </cell>
          <cell r="M81">
            <v>3</v>
          </cell>
          <cell r="N81">
            <v>5</v>
          </cell>
          <cell r="O81">
            <v>4</v>
          </cell>
          <cell r="P81">
            <v>5</v>
          </cell>
          <cell r="Q81">
            <v>2</v>
          </cell>
          <cell r="R81">
            <v>2</v>
          </cell>
          <cell r="S81">
            <v>38</v>
          </cell>
          <cell r="AB81" t="str">
            <v>105437-P.S.R. CHALINGA</v>
          </cell>
          <cell r="AF81">
            <v>0</v>
          </cell>
          <cell r="AJ81">
            <v>0</v>
          </cell>
          <cell r="AN81">
            <v>0</v>
          </cell>
        </row>
        <row r="82">
          <cell r="G82" t="str">
            <v>105104-HOSPITAL SALAMANCA</v>
          </cell>
          <cell r="H82">
            <v>2</v>
          </cell>
          <cell r="I82">
            <v>2</v>
          </cell>
          <cell r="J82">
            <v>0</v>
          </cell>
          <cell r="K82">
            <v>3</v>
          </cell>
          <cell r="L82">
            <v>3</v>
          </cell>
          <cell r="M82">
            <v>2</v>
          </cell>
          <cell r="N82">
            <v>2</v>
          </cell>
          <cell r="O82">
            <v>1</v>
          </cell>
          <cell r="P82">
            <v>3</v>
          </cell>
          <cell r="Q82">
            <v>0</v>
          </cell>
          <cell r="R82">
            <v>1</v>
          </cell>
          <cell r="S82">
            <v>19</v>
          </cell>
          <cell r="AB82" t="str">
            <v>105439-P.S.R. CERRO BLANCO</v>
          </cell>
          <cell r="AC82">
            <v>0</v>
          </cell>
          <cell r="AD82">
            <v>0</v>
          </cell>
          <cell r="AI82">
            <v>0</v>
          </cell>
          <cell r="AK82">
            <v>1</v>
          </cell>
          <cell r="AN82">
            <v>1</v>
          </cell>
        </row>
        <row r="83">
          <cell r="G83" t="str">
            <v xml:space="preserve">105452-P.S.R. CUNCUMEN                 </v>
          </cell>
          <cell r="H83">
            <v>1</v>
          </cell>
          <cell r="I83">
            <v>1</v>
          </cell>
          <cell r="J83">
            <v>1</v>
          </cell>
          <cell r="K83">
            <v>1</v>
          </cell>
          <cell r="L83">
            <v>2</v>
          </cell>
          <cell r="M83">
            <v>1</v>
          </cell>
          <cell r="N83">
            <v>2</v>
          </cell>
          <cell r="O83">
            <v>2</v>
          </cell>
          <cell r="P83">
            <v>2</v>
          </cell>
          <cell r="Q83">
            <v>1</v>
          </cell>
          <cell r="R83">
            <v>1</v>
          </cell>
          <cell r="S83">
            <v>15</v>
          </cell>
          <cell r="AB83" t="str">
            <v>105507-P.S.R. HUAMALATA</v>
          </cell>
          <cell r="AC83">
            <v>0</v>
          </cell>
          <cell r="AE83">
            <v>0</v>
          </cell>
          <cell r="AG83">
            <v>0</v>
          </cell>
          <cell r="AH83">
            <v>1</v>
          </cell>
          <cell r="AJ83">
            <v>1</v>
          </cell>
          <cell r="AM83">
            <v>0</v>
          </cell>
          <cell r="AN83">
            <v>2</v>
          </cell>
        </row>
        <row r="84">
          <cell r="G84" t="str">
            <v>105453-P.S.R. TRANQUILLA</v>
          </cell>
          <cell r="H84">
            <v>0</v>
          </cell>
          <cell r="I84">
            <v>0</v>
          </cell>
          <cell r="L84">
            <v>1</v>
          </cell>
          <cell r="O84">
            <v>0</v>
          </cell>
          <cell r="P84">
            <v>0</v>
          </cell>
          <cell r="Q84">
            <v>0</v>
          </cell>
          <cell r="S84">
            <v>1</v>
          </cell>
          <cell r="AB84" t="str">
            <v>105510-P.S.R. RECOLETA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1</v>
          </cell>
          <cell r="AH84">
            <v>1</v>
          </cell>
          <cell r="AI84">
            <v>0</v>
          </cell>
          <cell r="AJ84">
            <v>0</v>
          </cell>
          <cell r="AK84">
            <v>0</v>
          </cell>
          <cell r="AM84">
            <v>0</v>
          </cell>
          <cell r="AN84">
            <v>2</v>
          </cell>
        </row>
        <row r="85">
          <cell r="G85" t="str">
            <v>105454-P.S.R. CUNLAGUA</v>
          </cell>
          <cell r="L85">
            <v>0</v>
          </cell>
          <cell r="O85">
            <v>0</v>
          </cell>
          <cell r="P85">
            <v>0</v>
          </cell>
          <cell r="S85">
            <v>0</v>
          </cell>
          <cell r="AB85" t="str">
            <v>105722-CECOF SAN JOSE DE LA DEHESA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J85">
            <v>0</v>
          </cell>
          <cell r="AN85">
            <v>0</v>
          </cell>
        </row>
        <row r="86">
          <cell r="G86" t="str">
            <v>105455-P.S.R. CHILLEPIN</v>
          </cell>
          <cell r="H86">
            <v>0</v>
          </cell>
          <cell r="I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1</v>
          </cell>
          <cell r="Q86">
            <v>0</v>
          </cell>
          <cell r="R86">
            <v>0</v>
          </cell>
          <cell r="S86">
            <v>1</v>
          </cell>
          <cell r="AB86" t="str">
            <v>105723-CECOF LIMARI</v>
          </cell>
          <cell r="AC86">
            <v>0</v>
          </cell>
          <cell r="AD86">
            <v>0</v>
          </cell>
          <cell r="AG86">
            <v>0</v>
          </cell>
          <cell r="AM86">
            <v>0</v>
          </cell>
          <cell r="AN86">
            <v>0</v>
          </cell>
        </row>
        <row r="87">
          <cell r="G87" t="str">
            <v>105456-P.S.R. LLIMPO</v>
          </cell>
          <cell r="H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Q87">
            <v>0</v>
          </cell>
          <cell r="R87">
            <v>0</v>
          </cell>
          <cell r="S87">
            <v>0</v>
          </cell>
          <cell r="AB87" t="str">
            <v>04302-COMBARBALÁ</v>
          </cell>
          <cell r="AC87">
            <v>0</v>
          </cell>
          <cell r="AD87">
            <v>0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</row>
        <row r="88">
          <cell r="G88" t="str">
            <v>105457-P.S.R. SAN AGUSTIN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M88">
            <v>0</v>
          </cell>
          <cell r="N88">
            <v>0</v>
          </cell>
          <cell r="P88">
            <v>0</v>
          </cell>
          <cell r="S88">
            <v>0</v>
          </cell>
          <cell r="AB88" t="str">
            <v>105105-HOSPITAL COMBARBALA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</row>
        <row r="89">
          <cell r="G89" t="str">
            <v>105458-P.S.R. TAHUINCO</v>
          </cell>
          <cell r="I89">
            <v>0</v>
          </cell>
          <cell r="J89">
            <v>0</v>
          </cell>
          <cell r="L89">
            <v>0</v>
          </cell>
          <cell r="M89">
            <v>0</v>
          </cell>
          <cell r="N89">
            <v>0</v>
          </cell>
          <cell r="Q89">
            <v>0</v>
          </cell>
          <cell r="S89">
            <v>0</v>
          </cell>
          <cell r="AB89" t="str">
            <v>105434-P.S.R. SAN MARCOS</v>
          </cell>
          <cell r="AI89">
            <v>0</v>
          </cell>
          <cell r="AL89">
            <v>0</v>
          </cell>
          <cell r="AN89">
            <v>0</v>
          </cell>
        </row>
        <row r="90">
          <cell r="G90" t="str">
            <v>105491-P.S.R. QUELEN BAJO</v>
          </cell>
          <cell r="J90">
            <v>0</v>
          </cell>
          <cell r="M90">
            <v>0</v>
          </cell>
          <cell r="N90">
            <v>0</v>
          </cell>
          <cell r="O90">
            <v>0</v>
          </cell>
          <cell r="Q90">
            <v>1</v>
          </cell>
          <cell r="S90">
            <v>1</v>
          </cell>
          <cell r="AB90" t="str">
            <v>105441-P.S.R. MANQUEHUA</v>
          </cell>
          <cell r="AJ90">
            <v>0</v>
          </cell>
          <cell r="AK90">
            <v>0</v>
          </cell>
          <cell r="AN90">
            <v>0</v>
          </cell>
        </row>
        <row r="91">
          <cell r="G91" t="str">
            <v>105492-P.S.R. CAMISA</v>
          </cell>
          <cell r="K91">
            <v>0</v>
          </cell>
          <cell r="M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  <cell r="AB91" t="str">
            <v xml:space="preserve">105459-P.S.R. BARRANCAS                </v>
          </cell>
          <cell r="AC91">
            <v>0</v>
          </cell>
          <cell r="AN91">
            <v>0</v>
          </cell>
        </row>
        <row r="92">
          <cell r="G92" t="str">
            <v>105501-P.S.R. ARBOLEDA GRANDE</v>
          </cell>
          <cell r="H92">
            <v>0</v>
          </cell>
          <cell r="K92">
            <v>0</v>
          </cell>
          <cell r="L92">
            <v>0</v>
          </cell>
          <cell r="M92">
            <v>0</v>
          </cell>
          <cell r="N92">
            <v>1</v>
          </cell>
          <cell r="P92">
            <v>0</v>
          </cell>
          <cell r="Q92">
            <v>0</v>
          </cell>
          <cell r="R92">
            <v>0</v>
          </cell>
          <cell r="S92">
            <v>1</v>
          </cell>
          <cell r="AB92" t="str">
            <v>105460-P.S.R. COGOTI 18</v>
          </cell>
          <cell r="AC92">
            <v>0</v>
          </cell>
          <cell r="AE92">
            <v>0</v>
          </cell>
          <cell r="AG92">
            <v>0</v>
          </cell>
          <cell r="AI92">
            <v>0</v>
          </cell>
          <cell r="AK92">
            <v>0</v>
          </cell>
          <cell r="AM92">
            <v>0</v>
          </cell>
          <cell r="AN92">
            <v>0</v>
          </cell>
        </row>
        <row r="93">
          <cell r="G93" t="str">
            <v>04301-OVALLE</v>
          </cell>
          <cell r="H93">
            <v>7</v>
          </cell>
          <cell r="I93">
            <v>8</v>
          </cell>
          <cell r="J93">
            <v>3</v>
          </cell>
          <cell r="K93">
            <v>6</v>
          </cell>
          <cell r="L93">
            <v>5</v>
          </cell>
          <cell r="M93">
            <v>3</v>
          </cell>
          <cell r="N93">
            <v>4</v>
          </cell>
          <cell r="O93">
            <v>5</v>
          </cell>
          <cell r="P93">
            <v>3</v>
          </cell>
          <cell r="Q93">
            <v>0</v>
          </cell>
          <cell r="R93">
            <v>2</v>
          </cell>
          <cell r="S93">
            <v>46</v>
          </cell>
          <cell r="AB93" t="str">
            <v>105462-P.S.R. EL SAUCE</v>
          </cell>
          <cell r="AF93">
            <v>0</v>
          </cell>
          <cell r="AN93">
            <v>0</v>
          </cell>
        </row>
        <row r="94">
          <cell r="G94" t="str">
            <v>105315-CES. RURAL C. DE TAMAYA</v>
          </cell>
          <cell r="I94">
            <v>2</v>
          </cell>
          <cell r="J94">
            <v>0</v>
          </cell>
          <cell r="K94">
            <v>0</v>
          </cell>
          <cell r="L94">
            <v>0</v>
          </cell>
          <cell r="M94">
            <v>2</v>
          </cell>
          <cell r="N94">
            <v>1</v>
          </cell>
          <cell r="O94">
            <v>1</v>
          </cell>
          <cell r="P94">
            <v>0</v>
          </cell>
          <cell r="Q94">
            <v>0</v>
          </cell>
          <cell r="R94">
            <v>0</v>
          </cell>
          <cell r="S94">
            <v>6</v>
          </cell>
          <cell r="AB94" t="str">
            <v>105463-P.S.R. QUILITAPIA</v>
          </cell>
          <cell r="AG94">
            <v>0</v>
          </cell>
          <cell r="AL94">
            <v>0</v>
          </cell>
          <cell r="AM94">
            <v>0</v>
          </cell>
          <cell r="AN94">
            <v>0</v>
          </cell>
        </row>
        <row r="95">
          <cell r="G95" t="str">
            <v>105317-CES. JORGE JORDAN D.</v>
          </cell>
          <cell r="H95">
            <v>3</v>
          </cell>
          <cell r="I95">
            <v>1</v>
          </cell>
          <cell r="J95">
            <v>0</v>
          </cell>
          <cell r="K95">
            <v>2</v>
          </cell>
          <cell r="L95">
            <v>2</v>
          </cell>
          <cell r="M95">
            <v>1</v>
          </cell>
          <cell r="N95">
            <v>0</v>
          </cell>
          <cell r="O95">
            <v>1</v>
          </cell>
          <cell r="P95">
            <v>1</v>
          </cell>
          <cell r="R95">
            <v>1</v>
          </cell>
          <cell r="S95">
            <v>12</v>
          </cell>
          <cell r="AB95" t="str">
            <v>105464-P.S.R. LA LIGUA</v>
          </cell>
          <cell r="AG95">
            <v>0</v>
          </cell>
          <cell r="AH95">
            <v>0</v>
          </cell>
          <cell r="AK95">
            <v>0</v>
          </cell>
          <cell r="AN95">
            <v>0</v>
          </cell>
        </row>
        <row r="96">
          <cell r="G96" t="str">
            <v>105322-CES. MARCOS MACUADA</v>
          </cell>
          <cell r="H96">
            <v>1</v>
          </cell>
          <cell r="I96">
            <v>0</v>
          </cell>
          <cell r="J96">
            <v>1</v>
          </cell>
          <cell r="K96">
            <v>3</v>
          </cell>
          <cell r="L96">
            <v>2</v>
          </cell>
          <cell r="N96">
            <v>3</v>
          </cell>
          <cell r="O96">
            <v>2</v>
          </cell>
          <cell r="Q96">
            <v>0</v>
          </cell>
          <cell r="R96">
            <v>0</v>
          </cell>
          <cell r="S96">
            <v>12</v>
          </cell>
          <cell r="AB96" t="str">
            <v>105465-P.S.R. RAMADILLA</v>
          </cell>
          <cell r="AC96">
            <v>0</v>
          </cell>
          <cell r="AI96">
            <v>0</v>
          </cell>
          <cell r="AK96">
            <v>0</v>
          </cell>
          <cell r="AN96">
            <v>0</v>
          </cell>
        </row>
        <row r="97">
          <cell r="G97" t="str">
            <v>105324-CES. SOTAQUI</v>
          </cell>
          <cell r="H97">
            <v>0</v>
          </cell>
          <cell r="I97">
            <v>2</v>
          </cell>
          <cell r="J97">
            <v>0</v>
          </cell>
          <cell r="K97">
            <v>0</v>
          </cell>
          <cell r="O97">
            <v>0</v>
          </cell>
          <cell r="P97">
            <v>1</v>
          </cell>
          <cell r="R97">
            <v>0</v>
          </cell>
          <cell r="S97">
            <v>3</v>
          </cell>
          <cell r="AB97" t="str">
            <v>105466-P.S.R. VALLE HERMOSO</v>
          </cell>
          <cell r="AE97">
            <v>0</v>
          </cell>
          <cell r="AM97">
            <v>0</v>
          </cell>
          <cell r="AN97">
            <v>0</v>
          </cell>
        </row>
        <row r="98">
          <cell r="G98" t="str">
            <v>105415-P.S.R. BARRAZA</v>
          </cell>
          <cell r="H98">
            <v>1</v>
          </cell>
          <cell r="J98">
            <v>1</v>
          </cell>
          <cell r="L98">
            <v>0</v>
          </cell>
          <cell r="M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2</v>
          </cell>
          <cell r="AB98" t="str">
            <v>105490-P.S.R. EL DURAZNO</v>
          </cell>
          <cell r="AI98">
            <v>0</v>
          </cell>
          <cell r="AN98">
            <v>0</v>
          </cell>
        </row>
        <row r="99">
          <cell r="G99" t="str">
            <v xml:space="preserve">105416-P.S.R. CAMARICO                  </v>
          </cell>
          <cell r="H99">
            <v>1</v>
          </cell>
          <cell r="I99">
            <v>0</v>
          </cell>
          <cell r="K99">
            <v>0</v>
          </cell>
          <cell r="L99">
            <v>0</v>
          </cell>
          <cell r="N99">
            <v>0</v>
          </cell>
          <cell r="O99">
            <v>0</v>
          </cell>
          <cell r="P99">
            <v>0</v>
          </cell>
          <cell r="R99">
            <v>0</v>
          </cell>
          <cell r="S99">
            <v>1</v>
          </cell>
          <cell r="AB99" t="str">
            <v>04304-MONTE PATRIA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</row>
        <row r="100">
          <cell r="G100" t="str">
            <v>105417-P.S.R. ALCONES BAJOS</v>
          </cell>
          <cell r="I100">
            <v>0</v>
          </cell>
          <cell r="K100">
            <v>0</v>
          </cell>
          <cell r="L100">
            <v>0</v>
          </cell>
          <cell r="N100">
            <v>0</v>
          </cell>
          <cell r="O100">
            <v>0</v>
          </cell>
          <cell r="S100">
            <v>0</v>
          </cell>
          <cell r="AB100" t="str">
            <v>105307-CES. RURAL MONTE PATRIA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H100">
            <v>0</v>
          </cell>
          <cell r="AI100">
            <v>0</v>
          </cell>
          <cell r="AJ100">
            <v>0</v>
          </cell>
          <cell r="AL100">
            <v>0</v>
          </cell>
          <cell r="AM100">
            <v>0</v>
          </cell>
          <cell r="AN100">
            <v>0</v>
          </cell>
        </row>
        <row r="101">
          <cell r="G101" t="str">
            <v>105419-P.S.R. LAS SOSSAS</v>
          </cell>
          <cell r="J101">
            <v>0</v>
          </cell>
          <cell r="K101">
            <v>0</v>
          </cell>
          <cell r="L101">
            <v>0</v>
          </cell>
          <cell r="N101">
            <v>0</v>
          </cell>
          <cell r="P101">
            <v>1</v>
          </cell>
          <cell r="Q101">
            <v>0</v>
          </cell>
          <cell r="S101">
            <v>1</v>
          </cell>
          <cell r="AB101" t="str">
            <v>105311-CES. RURAL CHAÑARAL ALTO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</row>
        <row r="102">
          <cell r="G102" t="str">
            <v>105420-P.S.R. LIMARI</v>
          </cell>
          <cell r="H102">
            <v>0</v>
          </cell>
          <cell r="I102">
            <v>0</v>
          </cell>
          <cell r="J102">
            <v>0</v>
          </cell>
          <cell r="L102">
            <v>1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S102">
            <v>1</v>
          </cell>
          <cell r="AB102" t="str">
            <v>105312-CES. RURAL CAREN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N102">
            <v>0</v>
          </cell>
        </row>
        <row r="103">
          <cell r="G103" t="str">
            <v>105422-P.S.R. HORNILLOS</v>
          </cell>
          <cell r="I103">
            <v>0</v>
          </cell>
          <cell r="J103">
            <v>0</v>
          </cell>
          <cell r="P103">
            <v>0</v>
          </cell>
          <cell r="R103">
            <v>0</v>
          </cell>
          <cell r="S103">
            <v>0</v>
          </cell>
          <cell r="AB103" t="str">
            <v>105318-CES. RURAL EL PALQUI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N103">
            <v>0</v>
          </cell>
        </row>
        <row r="104">
          <cell r="G104" t="str">
            <v>105437-P.S.R. CHALINGA</v>
          </cell>
          <cell r="H104">
            <v>0</v>
          </cell>
          <cell r="K104">
            <v>0</v>
          </cell>
          <cell r="M104">
            <v>0</v>
          </cell>
          <cell r="S104">
            <v>0</v>
          </cell>
          <cell r="AB104" t="str">
            <v>105428-P.S.R. HUATULAME</v>
          </cell>
          <cell r="AM104">
            <v>0</v>
          </cell>
          <cell r="AN104">
            <v>0</v>
          </cell>
        </row>
        <row r="105">
          <cell r="G105" t="str">
            <v>105439-P.S.R. CERRO BLANCO</v>
          </cell>
          <cell r="O105">
            <v>1</v>
          </cell>
          <cell r="S105">
            <v>1</v>
          </cell>
          <cell r="AB105" t="str">
            <v>105430-P.S.R. MIALQUI</v>
          </cell>
          <cell r="AC105">
            <v>0</v>
          </cell>
          <cell r="AN105">
            <v>0</v>
          </cell>
        </row>
        <row r="106">
          <cell r="G106" t="str">
            <v>105507-P.S.R. HUAMALATA</v>
          </cell>
          <cell r="H106">
            <v>0</v>
          </cell>
          <cell r="I106">
            <v>1</v>
          </cell>
          <cell r="J106">
            <v>0</v>
          </cell>
          <cell r="K106">
            <v>0</v>
          </cell>
          <cell r="L106">
            <v>0</v>
          </cell>
          <cell r="Q106">
            <v>0</v>
          </cell>
          <cell r="S106">
            <v>1</v>
          </cell>
          <cell r="AB106" t="str">
            <v>105431-P.S.R. PEDREGAL</v>
          </cell>
          <cell r="AC106">
            <v>0</v>
          </cell>
          <cell r="AD106">
            <v>0</v>
          </cell>
          <cell r="AK106">
            <v>0</v>
          </cell>
          <cell r="AN106">
            <v>0</v>
          </cell>
        </row>
        <row r="107">
          <cell r="G107" t="str">
            <v>105510-P.S.R. RECOLETA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1</v>
          </cell>
          <cell r="S107">
            <v>1</v>
          </cell>
          <cell r="AB107" t="str">
            <v>105432-P.S.R. RAPEL</v>
          </cell>
          <cell r="AE107">
            <v>0</v>
          </cell>
          <cell r="AN107">
            <v>0</v>
          </cell>
        </row>
        <row r="108">
          <cell r="G108" t="str">
            <v>105722-CECOF SAN JOSE DE LA DEHESA</v>
          </cell>
          <cell r="H108">
            <v>1</v>
          </cell>
          <cell r="I108">
            <v>1</v>
          </cell>
          <cell r="J108">
            <v>0</v>
          </cell>
          <cell r="K108">
            <v>1</v>
          </cell>
          <cell r="L108">
            <v>0</v>
          </cell>
          <cell r="S108">
            <v>3</v>
          </cell>
          <cell r="AB108" t="str">
            <v>105435-P.S.R. TULAHUEN</v>
          </cell>
          <cell r="AF108">
            <v>0</v>
          </cell>
          <cell r="AG108">
            <v>0</v>
          </cell>
          <cell r="AI108">
            <v>0</v>
          </cell>
          <cell r="AJ108">
            <v>0</v>
          </cell>
          <cell r="AK108">
            <v>0</v>
          </cell>
          <cell r="AM108">
            <v>0</v>
          </cell>
          <cell r="AN108">
            <v>0</v>
          </cell>
        </row>
        <row r="109">
          <cell r="G109" t="str">
            <v>105723-CECOF LIMARI</v>
          </cell>
          <cell r="H109">
            <v>0</v>
          </cell>
          <cell r="I109">
            <v>1</v>
          </cell>
          <cell r="J109">
            <v>1</v>
          </cell>
          <cell r="Q109">
            <v>0</v>
          </cell>
          <cell r="R109">
            <v>0</v>
          </cell>
          <cell r="S109">
            <v>2</v>
          </cell>
          <cell r="AB109" t="str">
            <v>105436-P.S.R. EL MAITEN</v>
          </cell>
          <cell r="AD109">
            <v>0</v>
          </cell>
          <cell r="AE109">
            <v>0</v>
          </cell>
          <cell r="AG109">
            <v>0</v>
          </cell>
          <cell r="AH109">
            <v>0</v>
          </cell>
          <cell r="AJ109">
            <v>0</v>
          </cell>
          <cell r="AN109">
            <v>0</v>
          </cell>
        </row>
        <row r="110">
          <cell r="G110" t="str">
            <v>200258-CECOF LOS COPIHUES</v>
          </cell>
          <cell r="R110">
            <v>0</v>
          </cell>
          <cell r="S110">
            <v>0</v>
          </cell>
          <cell r="AB110" t="str">
            <v>105489-P.S.R. RAMADAS DE TULAHUEN</v>
          </cell>
          <cell r="AJ110">
            <v>0</v>
          </cell>
          <cell r="AK110">
            <v>0</v>
          </cell>
          <cell r="AN110">
            <v>0</v>
          </cell>
        </row>
        <row r="111">
          <cell r="G111" t="str">
            <v>04302-COMBARBALÁ</v>
          </cell>
          <cell r="H111">
            <v>0</v>
          </cell>
          <cell r="I111">
            <v>1</v>
          </cell>
          <cell r="J111">
            <v>2</v>
          </cell>
          <cell r="K111">
            <v>4</v>
          </cell>
          <cell r="L111">
            <v>2</v>
          </cell>
          <cell r="M111">
            <v>2</v>
          </cell>
          <cell r="N111">
            <v>3</v>
          </cell>
          <cell r="O111">
            <v>1</v>
          </cell>
          <cell r="P111">
            <v>4</v>
          </cell>
          <cell r="Q111">
            <v>0</v>
          </cell>
          <cell r="R111">
            <v>1</v>
          </cell>
          <cell r="S111">
            <v>20</v>
          </cell>
          <cell r="AB111" t="str">
            <v>04304-PUNITAQUI</v>
          </cell>
          <cell r="AD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N111">
            <v>0</v>
          </cell>
        </row>
        <row r="112">
          <cell r="G112" t="str">
            <v>105105-HOSPITAL COMBARBALA</v>
          </cell>
          <cell r="H112">
            <v>0</v>
          </cell>
          <cell r="I112">
            <v>1</v>
          </cell>
          <cell r="J112">
            <v>1</v>
          </cell>
          <cell r="K112">
            <v>4</v>
          </cell>
          <cell r="L112">
            <v>2</v>
          </cell>
          <cell r="M112">
            <v>1</v>
          </cell>
          <cell r="N112">
            <v>2</v>
          </cell>
          <cell r="O112">
            <v>1</v>
          </cell>
          <cell r="P112">
            <v>3</v>
          </cell>
          <cell r="Q112">
            <v>0</v>
          </cell>
          <cell r="R112">
            <v>0</v>
          </cell>
          <cell r="S112">
            <v>15</v>
          </cell>
          <cell r="AB112" t="str">
            <v>105308-CES. RURAL PUNITAQUI</v>
          </cell>
          <cell r="AD112">
            <v>0</v>
          </cell>
          <cell r="AF112">
            <v>0</v>
          </cell>
          <cell r="AH112">
            <v>0</v>
          </cell>
          <cell r="AN112">
            <v>0</v>
          </cell>
        </row>
        <row r="113">
          <cell r="G113" t="str">
            <v>105434-P.S.R. SAN MARCOS</v>
          </cell>
          <cell r="I113">
            <v>0</v>
          </cell>
          <cell r="K113">
            <v>0</v>
          </cell>
          <cell r="M113">
            <v>1</v>
          </cell>
          <cell r="N113">
            <v>1</v>
          </cell>
          <cell r="O113">
            <v>0</v>
          </cell>
          <cell r="P113">
            <v>0</v>
          </cell>
          <cell r="Q113">
            <v>0</v>
          </cell>
          <cell r="S113">
            <v>2</v>
          </cell>
          <cell r="AB113" t="str">
            <v>105440-P.S.R. DIVISADERO</v>
          </cell>
          <cell r="AD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N113">
            <v>0</v>
          </cell>
        </row>
        <row r="114">
          <cell r="G114" t="str">
            <v>105441-P.S.R. MANQUEHUA</v>
          </cell>
          <cell r="J114">
            <v>1</v>
          </cell>
          <cell r="K114">
            <v>0</v>
          </cell>
          <cell r="P114">
            <v>0</v>
          </cell>
          <cell r="Q114">
            <v>0</v>
          </cell>
          <cell r="R114">
            <v>1</v>
          </cell>
          <cell r="S114">
            <v>2</v>
          </cell>
          <cell r="AB114" t="str">
            <v xml:space="preserve">105508-P.S.R. EL PARRAL DE QUILES  </v>
          </cell>
          <cell r="AG114">
            <v>0</v>
          </cell>
          <cell r="AN114">
            <v>0</v>
          </cell>
        </row>
        <row r="115">
          <cell r="G115" t="str">
            <v xml:space="preserve">105459-P.S.R. BARRANCAS                </v>
          </cell>
          <cell r="H115">
            <v>0</v>
          </cell>
          <cell r="I115">
            <v>0</v>
          </cell>
          <cell r="K115">
            <v>0</v>
          </cell>
          <cell r="L115">
            <v>0</v>
          </cell>
          <cell r="N115">
            <v>0</v>
          </cell>
          <cell r="P115">
            <v>0</v>
          </cell>
          <cell r="Q115">
            <v>0</v>
          </cell>
          <cell r="S115">
            <v>0</v>
          </cell>
          <cell r="AB115" t="str">
            <v>04305-RIO HURTADO</v>
          </cell>
          <cell r="AD115">
            <v>0</v>
          </cell>
          <cell r="AL115">
            <v>0</v>
          </cell>
          <cell r="AN115">
            <v>0</v>
          </cell>
        </row>
        <row r="116">
          <cell r="G116" t="str">
            <v>105460-P.S.R. COGOTI 18</v>
          </cell>
          <cell r="J116">
            <v>0</v>
          </cell>
          <cell r="K116">
            <v>0</v>
          </cell>
          <cell r="N116">
            <v>0</v>
          </cell>
          <cell r="O116">
            <v>0</v>
          </cell>
          <cell r="P116">
            <v>1</v>
          </cell>
          <cell r="Q116">
            <v>0</v>
          </cell>
          <cell r="R116">
            <v>0</v>
          </cell>
          <cell r="S116">
            <v>1</v>
          </cell>
          <cell r="AB116" t="str">
            <v>105409-P.S.R. EL CHAÑAR</v>
          </cell>
          <cell r="AD116">
            <v>0</v>
          </cell>
          <cell r="AN116">
            <v>0</v>
          </cell>
        </row>
        <row r="117">
          <cell r="G117" t="str">
            <v>105461-P.S.R. EL HUACHO</v>
          </cell>
          <cell r="M117">
            <v>0</v>
          </cell>
          <cell r="P117">
            <v>0</v>
          </cell>
          <cell r="S117">
            <v>0</v>
          </cell>
          <cell r="AB117" t="str">
            <v>105411-P.S.R. LAS BREAS</v>
          </cell>
          <cell r="AL117">
            <v>0</v>
          </cell>
          <cell r="AN117">
            <v>0</v>
          </cell>
        </row>
        <row r="118">
          <cell r="G118" t="str">
            <v>105462-P.S.R. EL SAUCE</v>
          </cell>
          <cell r="H118">
            <v>0</v>
          </cell>
          <cell r="I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AB118" t="str">
            <v>105414-P.S.R. SERON</v>
          </cell>
          <cell r="AD118">
            <v>0</v>
          </cell>
          <cell r="AN118">
            <v>0</v>
          </cell>
        </row>
        <row r="119">
          <cell r="G119" t="str">
            <v>105463-P.S.R. QUILITAPIA</v>
          </cell>
          <cell r="H119">
            <v>0</v>
          </cell>
          <cell r="J119">
            <v>0</v>
          </cell>
          <cell r="K119">
            <v>0</v>
          </cell>
          <cell r="L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  <cell r="AB119" t="str">
            <v>Total general</v>
          </cell>
          <cell r="AC119">
            <v>2</v>
          </cell>
          <cell r="AD119">
            <v>15</v>
          </cell>
          <cell r="AE119">
            <v>4</v>
          </cell>
          <cell r="AF119">
            <v>12</v>
          </cell>
          <cell r="AG119">
            <v>13</v>
          </cell>
          <cell r="AH119">
            <v>43</v>
          </cell>
          <cell r="AI119">
            <v>10</v>
          </cell>
          <cell r="AJ119">
            <v>22</v>
          </cell>
          <cell r="AK119">
            <v>11</v>
          </cell>
          <cell r="AL119">
            <v>8</v>
          </cell>
          <cell r="AM119">
            <v>6</v>
          </cell>
          <cell r="AN119">
            <v>146</v>
          </cell>
        </row>
        <row r="120">
          <cell r="G120" t="str">
            <v>105464-P.S.R. LA LIGUA</v>
          </cell>
          <cell r="H120">
            <v>0</v>
          </cell>
          <cell r="I120">
            <v>0</v>
          </cell>
          <cell r="K120">
            <v>0</v>
          </cell>
          <cell r="L120">
            <v>0</v>
          </cell>
          <cell r="M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G121" t="str">
            <v>105465-P.S.R. RAMADILLA</v>
          </cell>
          <cell r="Q121">
            <v>0</v>
          </cell>
          <cell r="S121">
            <v>0</v>
          </cell>
        </row>
        <row r="122">
          <cell r="G122" t="str">
            <v>105466-P.S.R. VALLE HERMOSO</v>
          </cell>
          <cell r="O122">
            <v>0</v>
          </cell>
          <cell r="Q122">
            <v>0</v>
          </cell>
          <cell r="S122">
            <v>0</v>
          </cell>
        </row>
        <row r="123">
          <cell r="G123" t="str">
            <v>105490-P.S.R. EL DURAZNO</v>
          </cell>
          <cell r="L123">
            <v>0</v>
          </cell>
          <cell r="S123">
            <v>0</v>
          </cell>
        </row>
        <row r="124">
          <cell r="G124" t="str">
            <v>04304-MONTE PATRIA</v>
          </cell>
          <cell r="H124">
            <v>6</v>
          </cell>
          <cell r="I124">
            <v>1</v>
          </cell>
          <cell r="J124">
            <v>2</v>
          </cell>
          <cell r="K124">
            <v>2</v>
          </cell>
          <cell r="L124">
            <v>1</v>
          </cell>
          <cell r="M124">
            <v>5</v>
          </cell>
          <cell r="N124">
            <v>2</v>
          </cell>
          <cell r="O124">
            <v>5</v>
          </cell>
          <cell r="P124">
            <v>1</v>
          </cell>
          <cell r="Q124">
            <v>3</v>
          </cell>
          <cell r="R124">
            <v>1</v>
          </cell>
          <cell r="S124">
            <v>29</v>
          </cell>
        </row>
        <row r="125">
          <cell r="G125" t="str">
            <v>105307-CES. RURAL MONTE PATRIA</v>
          </cell>
          <cell r="H125">
            <v>4</v>
          </cell>
          <cell r="I125">
            <v>1</v>
          </cell>
          <cell r="J125">
            <v>1</v>
          </cell>
          <cell r="K125">
            <v>1</v>
          </cell>
          <cell r="L125">
            <v>0</v>
          </cell>
          <cell r="M125">
            <v>2</v>
          </cell>
          <cell r="N125">
            <v>1</v>
          </cell>
          <cell r="O125">
            <v>3</v>
          </cell>
          <cell r="P125">
            <v>0</v>
          </cell>
          <cell r="Q125">
            <v>2</v>
          </cell>
          <cell r="R125">
            <v>0</v>
          </cell>
          <cell r="S125">
            <v>15</v>
          </cell>
        </row>
        <row r="126">
          <cell r="G126" t="str">
            <v>105311-CES. RURAL CHAÑARAL ALTO</v>
          </cell>
          <cell r="H126">
            <v>1</v>
          </cell>
          <cell r="M126">
            <v>0</v>
          </cell>
          <cell r="N126">
            <v>0</v>
          </cell>
          <cell r="O126">
            <v>2</v>
          </cell>
          <cell r="Q126">
            <v>1</v>
          </cell>
          <cell r="R126">
            <v>0</v>
          </cell>
          <cell r="S126">
            <v>4</v>
          </cell>
        </row>
        <row r="127">
          <cell r="G127" t="str">
            <v>105312-CES. RURAL CAREN</v>
          </cell>
          <cell r="H127">
            <v>0</v>
          </cell>
          <cell r="I127">
            <v>0</v>
          </cell>
          <cell r="J127">
            <v>0</v>
          </cell>
          <cell r="K127">
            <v>1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S127">
            <v>1</v>
          </cell>
        </row>
        <row r="128">
          <cell r="G128" t="str">
            <v>105318-CES. RURAL EL PALQUI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1</v>
          </cell>
          <cell r="M128">
            <v>1</v>
          </cell>
          <cell r="N128">
            <v>1</v>
          </cell>
          <cell r="O128">
            <v>0</v>
          </cell>
          <cell r="P128">
            <v>1</v>
          </cell>
          <cell r="Q128">
            <v>0</v>
          </cell>
          <cell r="S128">
            <v>4</v>
          </cell>
        </row>
        <row r="129">
          <cell r="G129" t="str">
            <v>105425-P.S.R. CHILECITO</v>
          </cell>
          <cell r="J129">
            <v>0</v>
          </cell>
          <cell r="K129">
            <v>0</v>
          </cell>
          <cell r="S129">
            <v>0</v>
          </cell>
        </row>
        <row r="130">
          <cell r="G130" t="str">
            <v>105427-P.S.R. HACIENDA VALDIVIA</v>
          </cell>
          <cell r="P130">
            <v>0</v>
          </cell>
          <cell r="S130">
            <v>0</v>
          </cell>
        </row>
        <row r="131">
          <cell r="G131" t="str">
            <v>105430-P.S.R. MIALQUI</v>
          </cell>
          <cell r="I131">
            <v>0</v>
          </cell>
          <cell r="N131">
            <v>0</v>
          </cell>
          <cell r="S131">
            <v>0</v>
          </cell>
        </row>
        <row r="132">
          <cell r="G132" t="str">
            <v>105431-P.S.R. PEDREGAL</v>
          </cell>
          <cell r="H132">
            <v>1</v>
          </cell>
          <cell r="J132">
            <v>1</v>
          </cell>
          <cell r="M132">
            <v>1</v>
          </cell>
          <cell r="N132">
            <v>0</v>
          </cell>
          <cell r="O132">
            <v>0</v>
          </cell>
          <cell r="P132">
            <v>0</v>
          </cell>
          <cell r="S132">
            <v>3</v>
          </cell>
        </row>
        <row r="133">
          <cell r="G133" t="str">
            <v>105432-P.S.R. RAPEL</v>
          </cell>
          <cell r="P133">
            <v>0</v>
          </cell>
          <cell r="S133">
            <v>0</v>
          </cell>
        </row>
        <row r="134">
          <cell r="G134" t="str">
            <v>105435-P.S.R. TULAHUEN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N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G135" t="str">
            <v>105436-P.S.R. EL MAITEN</v>
          </cell>
          <cell r="I135">
            <v>0</v>
          </cell>
          <cell r="J135">
            <v>0</v>
          </cell>
          <cell r="M135">
            <v>1</v>
          </cell>
          <cell r="O135">
            <v>0</v>
          </cell>
          <cell r="P135">
            <v>0</v>
          </cell>
          <cell r="R135">
            <v>1</v>
          </cell>
          <cell r="S135">
            <v>2</v>
          </cell>
        </row>
        <row r="136">
          <cell r="G136" t="str">
            <v>105489-P.S.R. RAMADAS DE TULAHUEN</v>
          </cell>
          <cell r="M136">
            <v>0</v>
          </cell>
          <cell r="S136">
            <v>0</v>
          </cell>
        </row>
        <row r="137">
          <cell r="G137" t="str">
            <v>04304-PUNITAQUI</v>
          </cell>
          <cell r="H137">
            <v>0</v>
          </cell>
          <cell r="I137">
            <v>0</v>
          </cell>
          <cell r="J137">
            <v>1</v>
          </cell>
          <cell r="K137">
            <v>0</v>
          </cell>
          <cell r="L137">
            <v>0</v>
          </cell>
          <cell r="M137">
            <v>3</v>
          </cell>
          <cell r="O137">
            <v>0</v>
          </cell>
          <cell r="P137">
            <v>0</v>
          </cell>
          <cell r="Q137">
            <v>0</v>
          </cell>
          <cell r="R137">
            <v>1</v>
          </cell>
          <cell r="S137">
            <v>5</v>
          </cell>
        </row>
        <row r="138">
          <cell r="G138" t="str">
            <v>105308-CES. RURAL PUNITAQUI</v>
          </cell>
          <cell r="H138">
            <v>0</v>
          </cell>
          <cell r="I138">
            <v>0</v>
          </cell>
          <cell r="J138">
            <v>1</v>
          </cell>
          <cell r="K138">
            <v>0</v>
          </cell>
          <cell r="L138">
            <v>0</v>
          </cell>
          <cell r="M138">
            <v>3</v>
          </cell>
          <cell r="O138">
            <v>0</v>
          </cell>
          <cell r="P138">
            <v>0</v>
          </cell>
          <cell r="R138">
            <v>1</v>
          </cell>
          <cell r="S138">
            <v>5</v>
          </cell>
        </row>
        <row r="139">
          <cell r="G139" t="str">
            <v>105440-P.S.R. DIVISADERO</v>
          </cell>
          <cell r="I139">
            <v>0</v>
          </cell>
          <cell r="L139">
            <v>0</v>
          </cell>
          <cell r="M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G140" t="str">
            <v>04305-RIO HURTADO</v>
          </cell>
          <cell r="I140">
            <v>0</v>
          </cell>
          <cell r="L140">
            <v>0</v>
          </cell>
          <cell r="Q140">
            <v>0</v>
          </cell>
          <cell r="S140">
            <v>0</v>
          </cell>
        </row>
        <row r="141">
          <cell r="G141" t="str">
            <v>105310-CES. RURAL PICHASCA</v>
          </cell>
          <cell r="Q141">
            <v>0</v>
          </cell>
          <cell r="S141">
            <v>0</v>
          </cell>
        </row>
        <row r="142">
          <cell r="G142" t="str">
            <v>105414-P.S.R. SERON</v>
          </cell>
          <cell r="I142">
            <v>0</v>
          </cell>
          <cell r="L142">
            <v>0</v>
          </cell>
          <cell r="S142">
            <v>0</v>
          </cell>
        </row>
        <row r="143">
          <cell r="G143" t="str">
            <v>Total general</v>
          </cell>
          <cell r="H143">
            <v>39</v>
          </cell>
          <cell r="I143">
            <v>50</v>
          </cell>
          <cell r="J143">
            <v>54</v>
          </cell>
          <cell r="K143">
            <v>61</v>
          </cell>
          <cell r="L143">
            <v>42</v>
          </cell>
          <cell r="M143">
            <v>44</v>
          </cell>
          <cell r="N143">
            <v>58</v>
          </cell>
          <cell r="O143">
            <v>58</v>
          </cell>
          <cell r="P143">
            <v>41</v>
          </cell>
          <cell r="Q143">
            <v>36</v>
          </cell>
          <cell r="R143">
            <v>21</v>
          </cell>
          <cell r="S143">
            <v>504</v>
          </cell>
        </row>
      </sheetData>
      <sheetData sheetId="3">
        <row r="2">
          <cell r="G2" t="str">
            <v>Suma de Total</v>
          </cell>
        </row>
      </sheetData>
      <sheetData sheetId="4"/>
      <sheetData sheetId="5">
        <row r="2">
          <cell r="G2" t="str">
            <v>Suma de Total</v>
          </cell>
          <cell r="H2" t="str">
            <v>Etiquetas de columna</v>
          </cell>
          <cell r="AB2" t="str">
            <v>Suma de Total</v>
          </cell>
          <cell r="AC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 t="str">
            <v>Total general</v>
          </cell>
          <cell r="AB3" t="str">
            <v>Etiquetas de fila</v>
          </cell>
          <cell r="AC3">
            <v>1</v>
          </cell>
          <cell r="AD3">
            <v>2</v>
          </cell>
          <cell r="AE3">
            <v>3</v>
          </cell>
          <cell r="AF3">
            <v>4</v>
          </cell>
          <cell r="AG3">
            <v>5</v>
          </cell>
          <cell r="AH3">
            <v>6</v>
          </cell>
          <cell r="AI3">
            <v>7</v>
          </cell>
          <cell r="AJ3">
            <v>8</v>
          </cell>
          <cell r="AK3">
            <v>9</v>
          </cell>
          <cell r="AL3">
            <v>10</v>
          </cell>
          <cell r="AM3">
            <v>11</v>
          </cell>
          <cell r="AN3" t="str">
            <v>Total general</v>
          </cell>
        </row>
        <row r="4">
          <cell r="G4" t="str">
            <v>04101-LA SERENA</v>
          </cell>
          <cell r="H4">
            <v>40</v>
          </cell>
          <cell r="I4">
            <v>68</v>
          </cell>
          <cell r="J4">
            <v>109</v>
          </cell>
          <cell r="K4">
            <v>85</v>
          </cell>
          <cell r="L4">
            <v>74</v>
          </cell>
          <cell r="M4">
            <v>95</v>
          </cell>
          <cell r="N4">
            <v>65</v>
          </cell>
          <cell r="O4">
            <v>81</v>
          </cell>
          <cell r="P4">
            <v>79</v>
          </cell>
          <cell r="Q4">
            <v>47</v>
          </cell>
          <cell r="R4">
            <v>24</v>
          </cell>
          <cell r="S4">
            <v>767</v>
          </cell>
          <cell r="AB4" t="str">
            <v>04101-LA SERENA</v>
          </cell>
          <cell r="AC4">
            <v>22</v>
          </cell>
          <cell r="AD4">
            <v>32</v>
          </cell>
          <cell r="AE4">
            <v>55</v>
          </cell>
          <cell r="AF4">
            <v>35</v>
          </cell>
          <cell r="AG4">
            <v>29</v>
          </cell>
          <cell r="AH4">
            <v>115</v>
          </cell>
          <cell r="AI4">
            <v>36</v>
          </cell>
          <cell r="AJ4">
            <v>28</v>
          </cell>
          <cell r="AK4">
            <v>30</v>
          </cell>
          <cell r="AL4">
            <v>31</v>
          </cell>
          <cell r="AM4">
            <v>20</v>
          </cell>
          <cell r="AN4">
            <v>433</v>
          </cell>
        </row>
        <row r="5">
          <cell r="G5" t="str">
            <v>105300-CES. CARDENAL CARO</v>
          </cell>
          <cell r="H5">
            <v>0</v>
          </cell>
          <cell r="I5">
            <v>0</v>
          </cell>
          <cell r="J5">
            <v>6</v>
          </cell>
          <cell r="K5">
            <v>30</v>
          </cell>
          <cell r="L5">
            <v>10</v>
          </cell>
          <cell r="M5">
            <v>2</v>
          </cell>
          <cell r="N5">
            <v>2</v>
          </cell>
          <cell r="O5">
            <v>3</v>
          </cell>
          <cell r="P5">
            <v>18</v>
          </cell>
          <cell r="Q5">
            <v>3</v>
          </cell>
          <cell r="R5">
            <v>0</v>
          </cell>
          <cell r="S5">
            <v>74</v>
          </cell>
          <cell r="AB5" t="str">
            <v>105300-CES. CARDENAL CARO</v>
          </cell>
          <cell r="AC5">
            <v>5</v>
          </cell>
          <cell r="AD5">
            <v>0</v>
          </cell>
          <cell r="AE5">
            <v>7</v>
          </cell>
          <cell r="AF5">
            <v>6</v>
          </cell>
          <cell r="AG5">
            <v>3</v>
          </cell>
          <cell r="AH5">
            <v>0</v>
          </cell>
          <cell r="AI5">
            <v>8</v>
          </cell>
          <cell r="AJ5">
            <v>1</v>
          </cell>
          <cell r="AK5">
            <v>6</v>
          </cell>
          <cell r="AL5">
            <v>1</v>
          </cell>
          <cell r="AM5">
            <v>5</v>
          </cell>
          <cell r="AN5">
            <v>42</v>
          </cell>
        </row>
        <row r="6">
          <cell r="G6" t="str">
            <v>105301-CES. LAS COMPAÑIAS</v>
          </cell>
          <cell r="H6">
            <v>13</v>
          </cell>
          <cell r="I6">
            <v>26</v>
          </cell>
          <cell r="J6">
            <v>24</v>
          </cell>
          <cell r="K6">
            <v>21</v>
          </cell>
          <cell r="L6">
            <v>28</v>
          </cell>
          <cell r="M6">
            <v>24</v>
          </cell>
          <cell r="N6">
            <v>29</v>
          </cell>
          <cell r="O6">
            <v>10</v>
          </cell>
          <cell r="P6">
            <v>23</v>
          </cell>
          <cell r="Q6">
            <v>20</v>
          </cell>
          <cell r="R6">
            <v>14</v>
          </cell>
          <cell r="S6">
            <v>232</v>
          </cell>
          <cell r="AB6" t="str">
            <v>105301-CES. LAS COMPAÑIAS</v>
          </cell>
          <cell r="AC6">
            <v>14</v>
          </cell>
          <cell r="AD6">
            <v>19</v>
          </cell>
          <cell r="AE6">
            <v>27</v>
          </cell>
          <cell r="AF6">
            <v>17</v>
          </cell>
          <cell r="AG6">
            <v>18</v>
          </cell>
          <cell r="AH6">
            <v>20</v>
          </cell>
          <cell r="AI6">
            <v>15</v>
          </cell>
          <cell r="AJ6">
            <v>16</v>
          </cell>
          <cell r="AK6">
            <v>20</v>
          </cell>
          <cell r="AL6">
            <v>23</v>
          </cell>
          <cell r="AM6">
            <v>10</v>
          </cell>
          <cell r="AN6">
            <v>199</v>
          </cell>
        </row>
        <row r="7">
          <cell r="G7" t="str">
            <v>105302-CES. PEDRO AGUIRRE C.</v>
          </cell>
          <cell r="H7">
            <v>10</v>
          </cell>
          <cell r="I7">
            <v>12</v>
          </cell>
          <cell r="J7">
            <v>13</v>
          </cell>
          <cell r="K7">
            <v>14</v>
          </cell>
          <cell r="L7">
            <v>12</v>
          </cell>
          <cell r="M7">
            <v>8</v>
          </cell>
          <cell r="N7">
            <v>9</v>
          </cell>
          <cell r="O7">
            <v>15</v>
          </cell>
          <cell r="P7">
            <v>16</v>
          </cell>
          <cell r="Q7">
            <v>10</v>
          </cell>
          <cell r="R7">
            <v>5</v>
          </cell>
          <cell r="S7">
            <v>124</v>
          </cell>
          <cell r="AB7" t="str">
            <v>105302-CES. PEDRO AGUIRRE C.</v>
          </cell>
          <cell r="AC7">
            <v>3</v>
          </cell>
          <cell r="AD7">
            <v>2</v>
          </cell>
          <cell r="AE7">
            <v>14</v>
          </cell>
          <cell r="AF7">
            <v>10</v>
          </cell>
          <cell r="AG7">
            <v>8</v>
          </cell>
          <cell r="AH7">
            <v>26</v>
          </cell>
          <cell r="AI7">
            <v>9</v>
          </cell>
          <cell r="AJ7">
            <v>6</v>
          </cell>
          <cell r="AK7">
            <v>2</v>
          </cell>
          <cell r="AL7">
            <v>7</v>
          </cell>
          <cell r="AM7">
            <v>5</v>
          </cell>
          <cell r="AN7">
            <v>92</v>
          </cell>
        </row>
        <row r="8">
          <cell r="G8" t="str">
            <v>105313-CES. SCHAFFHAUSER</v>
          </cell>
          <cell r="I8">
            <v>10</v>
          </cell>
          <cell r="J8">
            <v>19</v>
          </cell>
          <cell r="K8">
            <v>13</v>
          </cell>
          <cell r="L8">
            <v>12</v>
          </cell>
          <cell r="M8">
            <v>12</v>
          </cell>
          <cell r="N8">
            <v>7</v>
          </cell>
          <cell r="O8">
            <v>8</v>
          </cell>
          <cell r="R8">
            <v>0</v>
          </cell>
          <cell r="S8">
            <v>81</v>
          </cell>
          <cell r="AB8" t="str">
            <v>105319-CES. CARDENAL R.S.H.</v>
          </cell>
          <cell r="AC8">
            <v>0</v>
          </cell>
          <cell r="AH8">
            <v>69</v>
          </cell>
          <cell r="AI8">
            <v>0</v>
          </cell>
          <cell r="AJ8">
            <v>1</v>
          </cell>
          <cell r="AK8">
            <v>1</v>
          </cell>
          <cell r="AN8">
            <v>71</v>
          </cell>
        </row>
        <row r="9">
          <cell r="G9" t="str">
            <v>105319-CES. CARDENAL R.S.H.</v>
          </cell>
          <cell r="H9">
            <v>9</v>
          </cell>
          <cell r="I9">
            <v>8</v>
          </cell>
          <cell r="J9">
            <v>13</v>
          </cell>
          <cell r="K9">
            <v>6</v>
          </cell>
          <cell r="L9">
            <v>7</v>
          </cell>
          <cell r="M9">
            <v>12</v>
          </cell>
          <cell r="N9">
            <v>12</v>
          </cell>
          <cell r="O9">
            <v>11</v>
          </cell>
          <cell r="P9">
            <v>8</v>
          </cell>
          <cell r="Q9">
            <v>5</v>
          </cell>
          <cell r="R9">
            <v>4</v>
          </cell>
          <cell r="S9">
            <v>95</v>
          </cell>
          <cell r="AB9" t="str">
            <v>105325-CESFAM JUAN PABLO II</v>
          </cell>
          <cell r="AD9">
            <v>11</v>
          </cell>
          <cell r="AE9">
            <v>0</v>
          </cell>
          <cell r="AJ9">
            <v>2</v>
          </cell>
          <cell r="AN9">
            <v>13</v>
          </cell>
        </row>
        <row r="10">
          <cell r="G10" t="str">
            <v>105325-CESFAM JUAN PABLO II</v>
          </cell>
          <cell r="I10">
            <v>8</v>
          </cell>
          <cell r="J10">
            <v>28</v>
          </cell>
          <cell r="M10">
            <v>29</v>
          </cell>
          <cell r="O10">
            <v>27</v>
          </cell>
          <cell r="P10">
            <v>10</v>
          </cell>
          <cell r="Q10">
            <v>8</v>
          </cell>
          <cell r="R10">
            <v>0</v>
          </cell>
          <cell r="S10">
            <v>110</v>
          </cell>
          <cell r="AB10" t="str">
            <v>105700-CECOF VILLA EL INDIO</v>
          </cell>
          <cell r="AC10">
            <v>0</v>
          </cell>
          <cell r="AI10">
            <v>1</v>
          </cell>
          <cell r="AJ10">
            <v>1</v>
          </cell>
          <cell r="AK10">
            <v>0</v>
          </cell>
          <cell r="AL10">
            <v>0</v>
          </cell>
          <cell r="AN10">
            <v>2</v>
          </cell>
        </row>
        <row r="11">
          <cell r="G11" t="str">
            <v xml:space="preserve">105400-P.S.R. ALGARROBITO            </v>
          </cell>
          <cell r="H11">
            <v>1</v>
          </cell>
          <cell r="I11">
            <v>0</v>
          </cell>
          <cell r="J11">
            <v>4</v>
          </cell>
          <cell r="M11">
            <v>2</v>
          </cell>
          <cell r="N11">
            <v>4</v>
          </cell>
          <cell r="O11">
            <v>4</v>
          </cell>
          <cell r="P11">
            <v>2</v>
          </cell>
          <cell r="Q11">
            <v>1</v>
          </cell>
          <cell r="S11">
            <v>18</v>
          </cell>
          <cell r="AB11" t="str">
            <v>105701-CECOF VILLA ALEMANIA</v>
          </cell>
          <cell r="AC11">
            <v>0</v>
          </cell>
          <cell r="AE11">
            <v>7</v>
          </cell>
          <cell r="AF11">
            <v>2</v>
          </cell>
          <cell r="AH11">
            <v>0</v>
          </cell>
          <cell r="AI11">
            <v>3</v>
          </cell>
          <cell r="AJ11">
            <v>1</v>
          </cell>
          <cell r="AK11">
            <v>1</v>
          </cell>
          <cell r="AN11">
            <v>14</v>
          </cell>
        </row>
        <row r="12">
          <cell r="G12" t="str">
            <v>105401-P.S.R. LAS ROJAS</v>
          </cell>
          <cell r="I12">
            <v>0</v>
          </cell>
          <cell r="P12">
            <v>0</v>
          </cell>
          <cell r="S12">
            <v>0</v>
          </cell>
          <cell r="AB12" t="str">
            <v>04102-COQUIMBO</v>
          </cell>
          <cell r="AC12">
            <v>2</v>
          </cell>
          <cell r="AD12">
            <v>18</v>
          </cell>
          <cell r="AE12">
            <v>13</v>
          </cell>
          <cell r="AF12">
            <v>11</v>
          </cell>
          <cell r="AG12">
            <v>19</v>
          </cell>
          <cell r="AH12">
            <v>6</v>
          </cell>
          <cell r="AI12">
            <v>14</v>
          </cell>
          <cell r="AJ12">
            <v>20</v>
          </cell>
          <cell r="AK12">
            <v>8</v>
          </cell>
          <cell r="AL12">
            <v>15</v>
          </cell>
          <cell r="AM12">
            <v>10</v>
          </cell>
          <cell r="AN12">
            <v>136</v>
          </cell>
        </row>
        <row r="13">
          <cell r="G13" t="str">
            <v>105402-P.S.R. EL ROMERO</v>
          </cell>
          <cell r="H13">
            <v>0</v>
          </cell>
          <cell r="M13">
            <v>1</v>
          </cell>
          <cell r="S13">
            <v>1</v>
          </cell>
          <cell r="AB13" t="str">
            <v>105303-CES. SAN JUAN</v>
          </cell>
          <cell r="AC13">
            <v>0</v>
          </cell>
          <cell r="AD13">
            <v>0</v>
          </cell>
          <cell r="AG13">
            <v>0</v>
          </cell>
          <cell r="AI13">
            <v>1</v>
          </cell>
          <cell r="AJ13">
            <v>0</v>
          </cell>
          <cell r="AK13">
            <v>2</v>
          </cell>
          <cell r="AL13">
            <v>0</v>
          </cell>
          <cell r="AN13">
            <v>3</v>
          </cell>
        </row>
        <row r="14">
          <cell r="G14" t="str">
            <v>105499-P.S.R. LAMBERT</v>
          </cell>
          <cell r="H14">
            <v>0</v>
          </cell>
          <cell r="I14">
            <v>3</v>
          </cell>
          <cell r="N14">
            <v>0</v>
          </cell>
          <cell r="Q14">
            <v>0</v>
          </cell>
          <cell r="S14">
            <v>3</v>
          </cell>
          <cell r="AB14" t="str">
            <v>105304-CES. SANTA CECILIA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1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1</v>
          </cell>
        </row>
        <row r="15">
          <cell r="G15" t="str">
            <v>105700-CECOF VILLA EL INDIO</v>
          </cell>
          <cell r="H15">
            <v>4</v>
          </cell>
          <cell r="I15">
            <v>0</v>
          </cell>
          <cell r="J15">
            <v>2</v>
          </cell>
          <cell r="K15">
            <v>1</v>
          </cell>
          <cell r="L15">
            <v>3</v>
          </cell>
          <cell r="N15">
            <v>1</v>
          </cell>
          <cell r="O15">
            <v>1</v>
          </cell>
          <cell r="P15">
            <v>1</v>
          </cell>
          <cell r="Q15">
            <v>0</v>
          </cell>
          <cell r="S15">
            <v>13</v>
          </cell>
          <cell r="AB15" t="str">
            <v>105305-CES. TIERRAS BLANCAS</v>
          </cell>
          <cell r="AC15">
            <v>2</v>
          </cell>
          <cell r="AD15">
            <v>2</v>
          </cell>
          <cell r="AE15">
            <v>3</v>
          </cell>
          <cell r="AF15">
            <v>1</v>
          </cell>
          <cell r="AG15">
            <v>10</v>
          </cell>
          <cell r="AH15">
            <v>1</v>
          </cell>
          <cell r="AI15">
            <v>4</v>
          </cell>
          <cell r="AJ15">
            <v>5</v>
          </cell>
          <cell r="AK15">
            <v>4</v>
          </cell>
          <cell r="AL15">
            <v>7</v>
          </cell>
          <cell r="AM15">
            <v>5</v>
          </cell>
          <cell r="AN15">
            <v>44</v>
          </cell>
        </row>
        <row r="16">
          <cell r="G16" t="str">
            <v>105701-CECOF VILLA ALEMANIA</v>
          </cell>
          <cell r="I16">
            <v>0</v>
          </cell>
          <cell r="J16">
            <v>0</v>
          </cell>
          <cell r="K16">
            <v>0</v>
          </cell>
          <cell r="N16">
            <v>1</v>
          </cell>
          <cell r="O16">
            <v>1</v>
          </cell>
          <cell r="S16">
            <v>2</v>
          </cell>
          <cell r="AB16" t="str">
            <v>105321-CES. RURAL  TONGOY</v>
          </cell>
          <cell r="AC16">
            <v>0</v>
          </cell>
          <cell r="AD16">
            <v>0</v>
          </cell>
          <cell r="AF16">
            <v>1</v>
          </cell>
          <cell r="AH16">
            <v>0</v>
          </cell>
          <cell r="AJ16">
            <v>0</v>
          </cell>
          <cell r="AK16">
            <v>0</v>
          </cell>
          <cell r="AL16">
            <v>0</v>
          </cell>
          <cell r="AN16">
            <v>1</v>
          </cell>
        </row>
        <row r="17">
          <cell r="G17" t="str">
            <v>105702-CECOF VILLA LAMBERT</v>
          </cell>
          <cell r="H17">
            <v>3</v>
          </cell>
          <cell r="I17">
            <v>1</v>
          </cell>
          <cell r="J17">
            <v>0</v>
          </cell>
          <cell r="L17">
            <v>2</v>
          </cell>
          <cell r="M17">
            <v>5</v>
          </cell>
          <cell r="O17">
            <v>1</v>
          </cell>
          <cell r="P17">
            <v>1</v>
          </cell>
          <cell r="Q17">
            <v>0</v>
          </cell>
          <cell r="R17">
            <v>1</v>
          </cell>
          <cell r="S17">
            <v>14</v>
          </cell>
          <cell r="AB17" t="str">
            <v>105323-CES. DR. SERGIO AGUILAR</v>
          </cell>
          <cell r="AD17">
            <v>16</v>
          </cell>
          <cell r="AE17">
            <v>10</v>
          </cell>
          <cell r="AF17">
            <v>8</v>
          </cell>
          <cell r="AG17">
            <v>7</v>
          </cell>
          <cell r="AH17">
            <v>5</v>
          </cell>
          <cell r="AI17">
            <v>9</v>
          </cell>
          <cell r="AJ17">
            <v>15</v>
          </cell>
          <cell r="AK17">
            <v>2</v>
          </cell>
          <cell r="AL17">
            <v>7</v>
          </cell>
          <cell r="AM17">
            <v>5</v>
          </cell>
          <cell r="AN17">
            <v>84</v>
          </cell>
        </row>
        <row r="18">
          <cell r="G18" t="str">
            <v>04102-COQUIMBO</v>
          </cell>
          <cell r="H18">
            <v>85</v>
          </cell>
          <cell r="I18">
            <v>98</v>
          </cell>
          <cell r="J18">
            <v>90</v>
          </cell>
          <cell r="K18">
            <v>120</v>
          </cell>
          <cell r="L18">
            <v>96</v>
          </cell>
          <cell r="M18">
            <v>56</v>
          </cell>
          <cell r="N18">
            <v>113</v>
          </cell>
          <cell r="O18">
            <v>96</v>
          </cell>
          <cell r="P18">
            <v>80</v>
          </cell>
          <cell r="Q18">
            <v>68</v>
          </cell>
          <cell r="R18">
            <v>44</v>
          </cell>
          <cell r="S18">
            <v>946</v>
          </cell>
          <cell r="AB18" t="str">
            <v xml:space="preserve">105404-P.S.R. EL TANGUE                         </v>
          </cell>
          <cell r="AI18">
            <v>0</v>
          </cell>
          <cell r="AL18">
            <v>1</v>
          </cell>
          <cell r="AN18">
            <v>1</v>
          </cell>
        </row>
        <row r="19">
          <cell r="G19" t="str">
            <v>105303-CES. SAN JUAN</v>
          </cell>
          <cell r="H19">
            <v>17</v>
          </cell>
          <cell r="I19">
            <v>28</v>
          </cell>
          <cell r="K19">
            <v>35</v>
          </cell>
          <cell r="N19">
            <v>30</v>
          </cell>
          <cell r="O19">
            <v>19</v>
          </cell>
          <cell r="P19">
            <v>27</v>
          </cell>
          <cell r="Q19">
            <v>11</v>
          </cell>
          <cell r="R19">
            <v>14</v>
          </cell>
          <cell r="S19">
            <v>181</v>
          </cell>
          <cell r="AB19" t="str">
            <v>105405-P.S.R. GUANAQUEROS</v>
          </cell>
          <cell r="AC19">
            <v>0</v>
          </cell>
          <cell r="AE19">
            <v>0</v>
          </cell>
          <cell r="AI19">
            <v>0</v>
          </cell>
          <cell r="AJ19">
            <v>0</v>
          </cell>
          <cell r="AM19">
            <v>0</v>
          </cell>
          <cell r="AN19">
            <v>0</v>
          </cell>
        </row>
        <row r="20">
          <cell r="G20" t="str">
            <v>105304-CES. SANTA CECILIA</v>
          </cell>
          <cell r="H20">
            <v>10</v>
          </cell>
          <cell r="I20">
            <v>11</v>
          </cell>
          <cell r="J20">
            <v>13</v>
          </cell>
          <cell r="K20">
            <v>8</v>
          </cell>
          <cell r="L20">
            <v>18</v>
          </cell>
          <cell r="M20">
            <v>10</v>
          </cell>
          <cell r="N20">
            <v>10</v>
          </cell>
          <cell r="O20">
            <v>15</v>
          </cell>
          <cell r="P20">
            <v>16</v>
          </cell>
          <cell r="Q20">
            <v>4</v>
          </cell>
          <cell r="R20">
            <v>4</v>
          </cell>
          <cell r="S20">
            <v>119</v>
          </cell>
          <cell r="AB20" t="str">
            <v>105406-P.S.R. PAN DE AZUCAR</v>
          </cell>
          <cell r="AC20">
            <v>0</v>
          </cell>
          <cell r="AF20">
            <v>1</v>
          </cell>
          <cell r="AG20">
            <v>1</v>
          </cell>
          <cell r="AJ20">
            <v>0</v>
          </cell>
          <cell r="AM20">
            <v>0</v>
          </cell>
          <cell r="AN20">
            <v>2</v>
          </cell>
        </row>
        <row r="21">
          <cell r="G21" t="str">
            <v>105305-CES. TIERRAS BLANCAS</v>
          </cell>
          <cell r="H21">
            <v>29</v>
          </cell>
          <cell r="I21">
            <v>30</v>
          </cell>
          <cell r="J21">
            <v>42</v>
          </cell>
          <cell r="K21">
            <v>24</v>
          </cell>
          <cell r="L21">
            <v>43</v>
          </cell>
          <cell r="M21">
            <v>17</v>
          </cell>
          <cell r="N21">
            <v>38</v>
          </cell>
          <cell r="O21">
            <v>23</v>
          </cell>
          <cell r="P21">
            <v>16</v>
          </cell>
          <cell r="Q21">
            <v>22</v>
          </cell>
          <cell r="R21">
            <v>10</v>
          </cell>
          <cell r="S21">
            <v>294</v>
          </cell>
          <cell r="AB21" t="str">
            <v>105407-P.S.R. TAMBILLOS</v>
          </cell>
          <cell r="AE21">
            <v>0</v>
          </cell>
          <cell r="AN21">
            <v>0</v>
          </cell>
        </row>
        <row r="22">
          <cell r="G22" t="str">
            <v>105321-CES. RURAL  TONGOY</v>
          </cell>
          <cell r="H22">
            <v>0</v>
          </cell>
          <cell r="I22">
            <v>1</v>
          </cell>
          <cell r="J22">
            <v>0</v>
          </cell>
          <cell r="K22">
            <v>2</v>
          </cell>
          <cell r="L22">
            <v>3</v>
          </cell>
          <cell r="M22">
            <v>5</v>
          </cell>
          <cell r="O22">
            <v>5</v>
          </cell>
          <cell r="P22">
            <v>6</v>
          </cell>
          <cell r="Q22">
            <v>3</v>
          </cell>
          <cell r="R22">
            <v>1</v>
          </cell>
          <cell r="S22">
            <v>26</v>
          </cell>
          <cell r="AB22" t="str">
            <v>105705-CECOF EL ALBA</v>
          </cell>
          <cell r="AC22">
            <v>0</v>
          </cell>
          <cell r="AH22">
            <v>0</v>
          </cell>
          <cell r="AK22">
            <v>0</v>
          </cell>
          <cell r="AN22">
            <v>0</v>
          </cell>
        </row>
        <row r="23">
          <cell r="G23" t="str">
            <v>105323-CES. DR. SERGIO AGUILAR</v>
          </cell>
          <cell r="H23">
            <v>18</v>
          </cell>
          <cell r="I23">
            <v>19</v>
          </cell>
          <cell r="J23">
            <v>23</v>
          </cell>
          <cell r="K23">
            <v>41</v>
          </cell>
          <cell r="L23">
            <v>27</v>
          </cell>
          <cell r="M23">
            <v>21</v>
          </cell>
          <cell r="N23">
            <v>25</v>
          </cell>
          <cell r="O23">
            <v>22</v>
          </cell>
          <cell r="P23">
            <v>11</v>
          </cell>
          <cell r="Q23">
            <v>25</v>
          </cell>
          <cell r="R23">
            <v>14</v>
          </cell>
          <cell r="S23">
            <v>246</v>
          </cell>
          <cell r="AB23" t="str">
            <v>04103-ANDACOLLO</v>
          </cell>
          <cell r="AC23">
            <v>0</v>
          </cell>
          <cell r="AD23">
            <v>3</v>
          </cell>
          <cell r="AE23">
            <v>1</v>
          </cell>
          <cell r="AF23">
            <v>0</v>
          </cell>
          <cell r="AG23">
            <v>1</v>
          </cell>
          <cell r="AH23">
            <v>1</v>
          </cell>
          <cell r="AI23">
            <v>2</v>
          </cell>
          <cell r="AJ23">
            <v>0</v>
          </cell>
          <cell r="AK23">
            <v>2</v>
          </cell>
          <cell r="AL23">
            <v>0</v>
          </cell>
          <cell r="AM23">
            <v>0</v>
          </cell>
          <cell r="AN23">
            <v>10</v>
          </cell>
        </row>
        <row r="24">
          <cell r="G24" t="str">
            <v xml:space="preserve">105404-P.S.R. EL TANGUE                         </v>
          </cell>
          <cell r="I24">
            <v>1</v>
          </cell>
          <cell r="J24">
            <v>0</v>
          </cell>
          <cell r="K24">
            <v>2</v>
          </cell>
          <cell r="L24">
            <v>0</v>
          </cell>
          <cell r="M24">
            <v>0</v>
          </cell>
          <cell r="N24">
            <v>0</v>
          </cell>
          <cell r="O24">
            <v>2</v>
          </cell>
          <cell r="Q24">
            <v>2</v>
          </cell>
          <cell r="S24">
            <v>7</v>
          </cell>
          <cell r="AB24" t="str">
            <v>105106-HOSPITAL ANDACOLLO</v>
          </cell>
          <cell r="AC24">
            <v>0</v>
          </cell>
          <cell r="AD24">
            <v>3</v>
          </cell>
          <cell r="AE24">
            <v>1</v>
          </cell>
          <cell r="AF24">
            <v>0</v>
          </cell>
          <cell r="AG24">
            <v>1</v>
          </cell>
          <cell r="AH24">
            <v>1</v>
          </cell>
          <cell r="AI24">
            <v>2</v>
          </cell>
          <cell r="AJ24">
            <v>0</v>
          </cell>
          <cell r="AK24">
            <v>2</v>
          </cell>
          <cell r="AL24">
            <v>0</v>
          </cell>
          <cell r="AM24">
            <v>0</v>
          </cell>
          <cell r="AN24">
            <v>10</v>
          </cell>
        </row>
        <row r="25">
          <cell r="G25" t="str">
            <v>105405-P.S.R. GUANAQUEROS</v>
          </cell>
          <cell r="H25">
            <v>1</v>
          </cell>
          <cell r="I25">
            <v>1</v>
          </cell>
          <cell r="J25">
            <v>4</v>
          </cell>
          <cell r="K25">
            <v>4</v>
          </cell>
          <cell r="L25">
            <v>1</v>
          </cell>
          <cell r="N25">
            <v>1</v>
          </cell>
          <cell r="O25">
            <v>0</v>
          </cell>
          <cell r="S25">
            <v>12</v>
          </cell>
          <cell r="AB25" t="str">
            <v>04104-LA HIGUERA</v>
          </cell>
          <cell r="AF25">
            <v>1</v>
          </cell>
          <cell r="AG25">
            <v>0</v>
          </cell>
          <cell r="AH25">
            <v>0</v>
          </cell>
          <cell r="AJ25">
            <v>0</v>
          </cell>
          <cell r="AN25">
            <v>1</v>
          </cell>
        </row>
        <row r="26">
          <cell r="G26" t="str">
            <v>105406-P.S.R. PAN DE AZUCAR</v>
          </cell>
          <cell r="H26">
            <v>7</v>
          </cell>
          <cell r="I26">
            <v>3</v>
          </cell>
          <cell r="J26">
            <v>3</v>
          </cell>
          <cell r="K26">
            <v>4</v>
          </cell>
          <cell r="L26">
            <v>1</v>
          </cell>
          <cell r="M26">
            <v>1</v>
          </cell>
          <cell r="N26">
            <v>7</v>
          </cell>
          <cell r="O26">
            <v>5</v>
          </cell>
          <cell r="P26">
            <v>3</v>
          </cell>
          <cell r="Q26">
            <v>1</v>
          </cell>
          <cell r="R26">
            <v>1</v>
          </cell>
          <cell r="S26">
            <v>36</v>
          </cell>
          <cell r="AB26" t="str">
            <v>105500-P.S.R. CALETA HORNOS</v>
          </cell>
          <cell r="AG26">
            <v>0</v>
          </cell>
          <cell r="AN26">
            <v>0</v>
          </cell>
        </row>
        <row r="27">
          <cell r="G27" t="str">
            <v>105407-P.S.R. TAMBILLOS</v>
          </cell>
          <cell r="I27">
            <v>0</v>
          </cell>
          <cell r="J27">
            <v>1</v>
          </cell>
          <cell r="K27">
            <v>0</v>
          </cell>
          <cell r="L27">
            <v>1</v>
          </cell>
          <cell r="M27">
            <v>0</v>
          </cell>
          <cell r="S27">
            <v>2</v>
          </cell>
          <cell r="AB27" t="str">
            <v>105505-P.S.R. LOS CHOROS</v>
          </cell>
          <cell r="AF27">
            <v>1</v>
          </cell>
          <cell r="AH27">
            <v>0</v>
          </cell>
          <cell r="AN27">
            <v>1</v>
          </cell>
        </row>
        <row r="28">
          <cell r="G28" t="str">
            <v>105705-CECOF EL ALBA</v>
          </cell>
          <cell r="H28">
            <v>3</v>
          </cell>
          <cell r="I28">
            <v>4</v>
          </cell>
          <cell r="J28">
            <v>4</v>
          </cell>
          <cell r="K28">
            <v>0</v>
          </cell>
          <cell r="L28">
            <v>2</v>
          </cell>
          <cell r="M28">
            <v>2</v>
          </cell>
          <cell r="N28">
            <v>2</v>
          </cell>
          <cell r="O28">
            <v>5</v>
          </cell>
          <cell r="P28">
            <v>1</v>
          </cell>
          <cell r="Q28">
            <v>0</v>
          </cell>
          <cell r="R28">
            <v>0</v>
          </cell>
          <cell r="S28">
            <v>23</v>
          </cell>
          <cell r="AB28" t="str">
            <v>105506-P.S.R. EL TRAPICHE</v>
          </cell>
          <cell r="AJ28">
            <v>0</v>
          </cell>
          <cell r="AN28">
            <v>0</v>
          </cell>
        </row>
        <row r="29">
          <cell r="G29" t="str">
            <v>04103-ANDACOLLO</v>
          </cell>
          <cell r="H29">
            <v>0</v>
          </cell>
          <cell r="I29">
            <v>2</v>
          </cell>
          <cell r="J29">
            <v>1</v>
          </cell>
          <cell r="K29">
            <v>1</v>
          </cell>
          <cell r="L29">
            <v>1</v>
          </cell>
          <cell r="M29">
            <v>6</v>
          </cell>
          <cell r="N29">
            <v>8</v>
          </cell>
          <cell r="O29">
            <v>4</v>
          </cell>
          <cell r="P29">
            <v>4</v>
          </cell>
          <cell r="Q29">
            <v>3</v>
          </cell>
          <cell r="R29">
            <v>1</v>
          </cell>
          <cell r="S29">
            <v>31</v>
          </cell>
          <cell r="AB29" t="str">
            <v>04105-PAIHUANO</v>
          </cell>
          <cell r="AH29">
            <v>0</v>
          </cell>
          <cell r="AI29">
            <v>0</v>
          </cell>
          <cell r="AK29">
            <v>0</v>
          </cell>
          <cell r="AL29">
            <v>0</v>
          </cell>
          <cell r="AN29">
            <v>0</v>
          </cell>
        </row>
        <row r="30">
          <cell r="G30" t="str">
            <v>105106-HOSPITAL ANDACOLLO</v>
          </cell>
          <cell r="H30">
            <v>0</v>
          </cell>
          <cell r="I30">
            <v>2</v>
          </cell>
          <cell r="J30">
            <v>1</v>
          </cell>
          <cell r="K30">
            <v>1</v>
          </cell>
          <cell r="L30">
            <v>1</v>
          </cell>
          <cell r="M30">
            <v>6</v>
          </cell>
          <cell r="N30">
            <v>8</v>
          </cell>
          <cell r="O30">
            <v>4</v>
          </cell>
          <cell r="P30">
            <v>4</v>
          </cell>
          <cell r="Q30">
            <v>3</v>
          </cell>
          <cell r="R30">
            <v>1</v>
          </cell>
          <cell r="S30">
            <v>31</v>
          </cell>
          <cell r="AB30" t="str">
            <v>105306-CES. PAIHUANO</v>
          </cell>
          <cell r="AH30">
            <v>0</v>
          </cell>
          <cell r="AI30">
            <v>0</v>
          </cell>
          <cell r="AK30">
            <v>0</v>
          </cell>
          <cell r="AL30">
            <v>0</v>
          </cell>
          <cell r="AN30">
            <v>0</v>
          </cell>
        </row>
        <row r="31">
          <cell r="G31" t="str">
            <v>04104-LA HIGUERA</v>
          </cell>
          <cell r="H31">
            <v>0</v>
          </cell>
          <cell r="I31">
            <v>0</v>
          </cell>
          <cell r="J31">
            <v>2</v>
          </cell>
          <cell r="K31">
            <v>2</v>
          </cell>
          <cell r="L31">
            <v>1</v>
          </cell>
          <cell r="M31">
            <v>4</v>
          </cell>
          <cell r="N31">
            <v>1</v>
          </cell>
          <cell r="O31">
            <v>1</v>
          </cell>
          <cell r="P31">
            <v>0</v>
          </cell>
          <cell r="S31">
            <v>11</v>
          </cell>
          <cell r="AB31" t="str">
            <v>04106-VICUÑA</v>
          </cell>
          <cell r="AC31">
            <v>0</v>
          </cell>
          <cell r="AD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1</v>
          </cell>
          <cell r="AM31">
            <v>4</v>
          </cell>
          <cell r="AN31">
            <v>5</v>
          </cell>
        </row>
        <row r="32">
          <cell r="G32" t="str">
            <v>105313-CES. LA HIGUERA</v>
          </cell>
          <cell r="H32">
            <v>0</v>
          </cell>
          <cell r="I32">
            <v>0</v>
          </cell>
          <cell r="J32">
            <v>2</v>
          </cell>
          <cell r="K32">
            <v>0</v>
          </cell>
          <cell r="L32">
            <v>0</v>
          </cell>
          <cell r="M32">
            <v>1</v>
          </cell>
          <cell r="O32">
            <v>0</v>
          </cell>
          <cell r="S32">
            <v>3</v>
          </cell>
          <cell r="AB32" t="str">
            <v>105107-HOSPITAL VICUÑA</v>
          </cell>
          <cell r="AC32">
            <v>0</v>
          </cell>
          <cell r="AD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1</v>
          </cell>
          <cell r="AM32">
            <v>4</v>
          </cell>
          <cell r="AN32">
            <v>5</v>
          </cell>
        </row>
        <row r="33">
          <cell r="G33" t="str">
            <v>105500-P.S.R. CALETA HORNOS</v>
          </cell>
          <cell r="J33">
            <v>0</v>
          </cell>
          <cell r="M33">
            <v>0</v>
          </cell>
          <cell r="N33">
            <v>1</v>
          </cell>
          <cell r="O33">
            <v>1</v>
          </cell>
          <cell r="P33">
            <v>0</v>
          </cell>
          <cell r="S33">
            <v>2</v>
          </cell>
          <cell r="AB33" t="str">
            <v>105467-P.S.R. DIAGUITAS</v>
          </cell>
          <cell r="AD33">
            <v>0</v>
          </cell>
          <cell r="AN33">
            <v>0</v>
          </cell>
        </row>
        <row r="34">
          <cell r="G34" t="str">
            <v>105505-P.S.R. LOS CHOROS</v>
          </cell>
          <cell r="I34">
            <v>0</v>
          </cell>
          <cell r="J34">
            <v>0</v>
          </cell>
          <cell r="L34">
            <v>1</v>
          </cell>
          <cell r="O34">
            <v>0</v>
          </cell>
          <cell r="S34">
            <v>1</v>
          </cell>
          <cell r="AB34" t="str">
            <v>04201-ILLAPEL</v>
          </cell>
          <cell r="AC34">
            <v>0</v>
          </cell>
          <cell r="AD34">
            <v>3</v>
          </cell>
          <cell r="AE34">
            <v>2</v>
          </cell>
          <cell r="AF34">
            <v>4</v>
          </cell>
          <cell r="AG34">
            <v>7</v>
          </cell>
          <cell r="AH34">
            <v>11</v>
          </cell>
          <cell r="AI34">
            <v>13</v>
          </cell>
          <cell r="AJ34">
            <v>6</v>
          </cell>
          <cell r="AK34">
            <v>2</v>
          </cell>
          <cell r="AL34">
            <v>8</v>
          </cell>
          <cell r="AM34">
            <v>8</v>
          </cell>
          <cell r="AN34">
            <v>64</v>
          </cell>
        </row>
        <row r="35">
          <cell r="G35" t="str">
            <v>105506-P.S.R. EL TRAPICHE</v>
          </cell>
          <cell r="I35">
            <v>0</v>
          </cell>
          <cell r="J35">
            <v>0</v>
          </cell>
          <cell r="K35">
            <v>2</v>
          </cell>
          <cell r="L35">
            <v>0</v>
          </cell>
          <cell r="M35">
            <v>3</v>
          </cell>
          <cell r="N35">
            <v>0</v>
          </cell>
          <cell r="S35">
            <v>5</v>
          </cell>
          <cell r="AB35" t="str">
            <v>105103-HOSPITAL ILLAPEL</v>
          </cell>
          <cell r="AD35">
            <v>3</v>
          </cell>
          <cell r="AE35">
            <v>2</v>
          </cell>
          <cell r="AF35">
            <v>4</v>
          </cell>
          <cell r="AG35">
            <v>7</v>
          </cell>
          <cell r="AH35">
            <v>11</v>
          </cell>
          <cell r="AI35">
            <v>13</v>
          </cell>
          <cell r="AJ35">
            <v>6</v>
          </cell>
          <cell r="AK35">
            <v>2</v>
          </cell>
          <cell r="AL35">
            <v>8</v>
          </cell>
          <cell r="AM35">
            <v>8</v>
          </cell>
          <cell r="AN35">
            <v>64</v>
          </cell>
        </row>
        <row r="36">
          <cell r="G36" t="str">
            <v>04105-PAIHUANO</v>
          </cell>
          <cell r="M36">
            <v>6</v>
          </cell>
          <cell r="N36">
            <v>4</v>
          </cell>
          <cell r="O36">
            <v>2</v>
          </cell>
          <cell r="P36">
            <v>1</v>
          </cell>
          <cell r="Q36">
            <v>0</v>
          </cell>
          <cell r="S36">
            <v>13</v>
          </cell>
          <cell r="AB36" t="str">
            <v>105326-CESFAM SAN RAFAEL</v>
          </cell>
          <cell r="AC36">
            <v>0</v>
          </cell>
          <cell r="AG36">
            <v>0</v>
          </cell>
          <cell r="AK36">
            <v>0</v>
          </cell>
          <cell r="AN36">
            <v>0</v>
          </cell>
        </row>
        <row r="37">
          <cell r="G37" t="str">
            <v>105306-CES. PAIHUANO</v>
          </cell>
          <cell r="M37">
            <v>4</v>
          </cell>
          <cell r="N37">
            <v>2</v>
          </cell>
          <cell r="O37">
            <v>1</v>
          </cell>
          <cell r="P37">
            <v>1</v>
          </cell>
          <cell r="Q37">
            <v>0</v>
          </cell>
          <cell r="S37">
            <v>8</v>
          </cell>
          <cell r="AB37" t="str">
            <v xml:space="preserve">105443-P.S.R. CARCAMO                   </v>
          </cell>
          <cell r="AD37">
            <v>0</v>
          </cell>
          <cell r="AE37">
            <v>0</v>
          </cell>
          <cell r="AG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</row>
        <row r="38">
          <cell r="G38" t="str">
            <v>105475-P.S.R. HORCÓN</v>
          </cell>
          <cell r="O38">
            <v>1</v>
          </cell>
          <cell r="S38">
            <v>1</v>
          </cell>
          <cell r="AB38" t="str">
            <v>105444-P.S.R. HUINTIL</v>
          </cell>
          <cell r="AF38">
            <v>0</v>
          </cell>
          <cell r="AN38">
            <v>0</v>
          </cell>
        </row>
        <row r="39">
          <cell r="G39" t="str">
            <v>105476-P.S.R. MONTE GRANDE</v>
          </cell>
          <cell r="M39">
            <v>2</v>
          </cell>
          <cell r="S39">
            <v>2</v>
          </cell>
          <cell r="AB39" t="str">
            <v>105445-P.S.R. LIMAHUIDA</v>
          </cell>
          <cell r="AE39">
            <v>0</v>
          </cell>
          <cell r="AI39">
            <v>0</v>
          </cell>
          <cell r="AJ39">
            <v>0</v>
          </cell>
          <cell r="AN39">
            <v>0</v>
          </cell>
        </row>
        <row r="40">
          <cell r="G40" t="str">
            <v>105477-P.S.R. PISCO ELQUI</v>
          </cell>
          <cell r="N40">
            <v>2</v>
          </cell>
          <cell r="O40">
            <v>0</v>
          </cell>
          <cell r="S40">
            <v>2</v>
          </cell>
          <cell r="AB40" t="str">
            <v>105449-P.S.R. TUNGA NORTE</v>
          </cell>
          <cell r="AE40">
            <v>0</v>
          </cell>
          <cell r="AF40">
            <v>0</v>
          </cell>
          <cell r="AN40">
            <v>0</v>
          </cell>
        </row>
        <row r="41">
          <cell r="G41" t="str">
            <v>04106-VICUÑA</v>
          </cell>
          <cell r="H41">
            <v>5</v>
          </cell>
          <cell r="I41">
            <v>16</v>
          </cell>
          <cell r="J41">
            <v>8</v>
          </cell>
          <cell r="K41">
            <v>10</v>
          </cell>
          <cell r="L41">
            <v>3</v>
          </cell>
          <cell r="M41">
            <v>10</v>
          </cell>
          <cell r="N41">
            <v>5</v>
          </cell>
          <cell r="O41">
            <v>15</v>
          </cell>
          <cell r="P41">
            <v>5</v>
          </cell>
          <cell r="Q41">
            <v>7</v>
          </cell>
          <cell r="R41">
            <v>6</v>
          </cell>
          <cell r="S41">
            <v>90</v>
          </cell>
          <cell r="AB41" t="str">
            <v>105485-P.S.R. PLAN DE HORNOS</v>
          </cell>
          <cell r="AD41">
            <v>0</v>
          </cell>
          <cell r="AN41">
            <v>0</v>
          </cell>
        </row>
        <row r="42">
          <cell r="G42" t="str">
            <v>105107-HOSPITAL VICUÑA</v>
          </cell>
          <cell r="H42">
            <v>3</v>
          </cell>
          <cell r="I42">
            <v>14</v>
          </cell>
          <cell r="J42">
            <v>8</v>
          </cell>
          <cell r="K42">
            <v>8</v>
          </cell>
          <cell r="L42">
            <v>2</v>
          </cell>
          <cell r="M42">
            <v>8</v>
          </cell>
          <cell r="N42">
            <v>5</v>
          </cell>
          <cell r="O42">
            <v>12</v>
          </cell>
          <cell r="P42">
            <v>4</v>
          </cell>
          <cell r="Q42">
            <v>6</v>
          </cell>
          <cell r="R42">
            <v>4</v>
          </cell>
          <cell r="S42">
            <v>74</v>
          </cell>
          <cell r="AB42" t="str">
            <v>105486-P.S.R. TUNGA SUR</v>
          </cell>
          <cell r="AC42">
            <v>0</v>
          </cell>
          <cell r="AN42">
            <v>0</v>
          </cell>
        </row>
        <row r="43">
          <cell r="G43" t="str">
            <v>105467-P.S.R. DIAGUITAS</v>
          </cell>
          <cell r="K43">
            <v>1</v>
          </cell>
          <cell r="M43">
            <v>1</v>
          </cell>
          <cell r="N43">
            <v>0</v>
          </cell>
          <cell r="S43">
            <v>2</v>
          </cell>
          <cell r="AB43" t="str">
            <v>105496-P.S.R. PINTACURA SUR</v>
          </cell>
          <cell r="AF43">
            <v>0</v>
          </cell>
          <cell r="AG43">
            <v>0</v>
          </cell>
          <cell r="AI43">
            <v>0</v>
          </cell>
          <cell r="AN43">
            <v>0</v>
          </cell>
        </row>
        <row r="44">
          <cell r="G44" t="str">
            <v>105468-P.S.R. EL MOLLE</v>
          </cell>
          <cell r="K44">
            <v>0</v>
          </cell>
          <cell r="L44">
            <v>1</v>
          </cell>
          <cell r="P44">
            <v>1</v>
          </cell>
          <cell r="S44">
            <v>2</v>
          </cell>
          <cell r="AB44" t="str">
            <v>04202-CANELA</v>
          </cell>
          <cell r="AC44">
            <v>0</v>
          </cell>
          <cell r="AD44">
            <v>0</v>
          </cell>
          <cell r="AE44">
            <v>0</v>
          </cell>
          <cell r="AF44">
            <v>1</v>
          </cell>
          <cell r="AG44">
            <v>0</v>
          </cell>
          <cell r="AH44">
            <v>0</v>
          </cell>
          <cell r="AI44">
            <v>2</v>
          </cell>
          <cell r="AJ44">
            <v>7</v>
          </cell>
          <cell r="AK44">
            <v>0</v>
          </cell>
          <cell r="AL44">
            <v>0</v>
          </cell>
          <cell r="AM44">
            <v>0</v>
          </cell>
          <cell r="AN44">
            <v>10</v>
          </cell>
        </row>
        <row r="45">
          <cell r="G45" t="str">
            <v>105469-P.S.R. EL TAMBO</v>
          </cell>
          <cell r="M45">
            <v>0</v>
          </cell>
          <cell r="S45">
            <v>0</v>
          </cell>
          <cell r="AB45" t="str">
            <v>105309-CES. RURAL CANELA</v>
          </cell>
          <cell r="AE45">
            <v>0</v>
          </cell>
          <cell r="AH45">
            <v>0</v>
          </cell>
          <cell r="AI45">
            <v>1</v>
          </cell>
          <cell r="AJ45">
            <v>7</v>
          </cell>
          <cell r="AK45">
            <v>0</v>
          </cell>
          <cell r="AL45">
            <v>0</v>
          </cell>
          <cell r="AM45">
            <v>0</v>
          </cell>
          <cell r="AN45">
            <v>8</v>
          </cell>
        </row>
        <row r="46">
          <cell r="G46" t="str">
            <v>105471-P.S.R. PERALILLO</v>
          </cell>
          <cell r="H46">
            <v>1</v>
          </cell>
          <cell r="M46">
            <v>0</v>
          </cell>
          <cell r="N46">
            <v>0</v>
          </cell>
          <cell r="O46">
            <v>2</v>
          </cell>
          <cell r="R46">
            <v>0</v>
          </cell>
          <cell r="S46">
            <v>3</v>
          </cell>
          <cell r="AB46" t="str">
            <v xml:space="preserve">105450-P.S.R. MINCHA NORTE            </v>
          </cell>
          <cell r="AG46">
            <v>0</v>
          </cell>
          <cell r="AH46">
            <v>0</v>
          </cell>
          <cell r="AJ46">
            <v>0</v>
          </cell>
          <cell r="AL46">
            <v>0</v>
          </cell>
          <cell r="AN46">
            <v>0</v>
          </cell>
        </row>
        <row r="47">
          <cell r="G47" t="str">
            <v>105472-P.S.R. RIVADAVIA</v>
          </cell>
          <cell r="H47">
            <v>0</v>
          </cell>
          <cell r="K47">
            <v>1</v>
          </cell>
          <cell r="P47">
            <v>0</v>
          </cell>
          <cell r="R47">
            <v>1</v>
          </cell>
          <cell r="S47">
            <v>2</v>
          </cell>
          <cell r="AB47" t="str">
            <v>105451-P.S.R. AGUA FRIA</v>
          </cell>
          <cell r="AF47">
            <v>0</v>
          </cell>
          <cell r="AL47">
            <v>0</v>
          </cell>
          <cell r="AN47">
            <v>0</v>
          </cell>
        </row>
        <row r="48">
          <cell r="G48" t="str">
            <v>105473-P.S.R. TALCUNA</v>
          </cell>
          <cell r="O48">
            <v>1</v>
          </cell>
          <cell r="R48">
            <v>1</v>
          </cell>
          <cell r="S48">
            <v>2</v>
          </cell>
          <cell r="AB48" t="str">
            <v>105482-P.S.R. CANELA ALTA</v>
          </cell>
          <cell r="AC48">
            <v>0</v>
          </cell>
          <cell r="AD48">
            <v>0</v>
          </cell>
          <cell r="AN48">
            <v>0</v>
          </cell>
        </row>
        <row r="49">
          <cell r="G49" t="str">
            <v>105502-P.S.R. CALINGASTA</v>
          </cell>
          <cell r="H49">
            <v>1</v>
          </cell>
          <cell r="I49">
            <v>2</v>
          </cell>
          <cell r="L49">
            <v>0</v>
          </cell>
          <cell r="M49">
            <v>1</v>
          </cell>
          <cell r="N49">
            <v>0</v>
          </cell>
          <cell r="O49">
            <v>0</v>
          </cell>
          <cell r="S49">
            <v>4</v>
          </cell>
          <cell r="AB49" t="str">
            <v>105484-P.S.R. HUENTELAUQUEN</v>
          </cell>
          <cell r="AF49">
            <v>1</v>
          </cell>
          <cell r="AI49">
            <v>0</v>
          </cell>
          <cell r="AN49">
            <v>1</v>
          </cell>
        </row>
        <row r="50">
          <cell r="G50" t="str">
            <v>105509-P.S.R. GUALLIGUAICA</v>
          </cell>
          <cell r="P50">
            <v>0</v>
          </cell>
          <cell r="Q50">
            <v>1</v>
          </cell>
          <cell r="S50">
            <v>1</v>
          </cell>
          <cell r="AB50" t="str">
            <v>105488-P.S.R. ESPIRITU SANTO</v>
          </cell>
          <cell r="AE50">
            <v>0</v>
          </cell>
          <cell r="AN50">
            <v>0</v>
          </cell>
        </row>
        <row r="51">
          <cell r="G51" t="str">
            <v>04201-ILLAPEL</v>
          </cell>
          <cell r="H51">
            <v>5</v>
          </cell>
          <cell r="I51">
            <v>8</v>
          </cell>
          <cell r="J51">
            <v>6</v>
          </cell>
          <cell r="K51">
            <v>7</v>
          </cell>
          <cell r="L51">
            <v>15</v>
          </cell>
          <cell r="M51">
            <v>11</v>
          </cell>
          <cell r="N51">
            <v>15</v>
          </cell>
          <cell r="O51">
            <v>23</v>
          </cell>
          <cell r="P51">
            <v>10</v>
          </cell>
          <cell r="Q51">
            <v>12</v>
          </cell>
          <cell r="R51">
            <v>6</v>
          </cell>
          <cell r="S51">
            <v>118</v>
          </cell>
          <cell r="AB51" t="str">
            <v>105498-P.S.R. QUEBRADA DE LINARES</v>
          </cell>
          <cell r="AF51">
            <v>0</v>
          </cell>
          <cell r="AI51">
            <v>1</v>
          </cell>
          <cell r="AN51">
            <v>1</v>
          </cell>
        </row>
        <row r="52">
          <cell r="G52" t="str">
            <v>105103-HOSPITAL ILLAPEL</v>
          </cell>
          <cell r="I52">
            <v>3</v>
          </cell>
          <cell r="J52">
            <v>5</v>
          </cell>
          <cell r="K52">
            <v>6</v>
          </cell>
          <cell r="L52">
            <v>10</v>
          </cell>
          <cell r="M52">
            <v>8</v>
          </cell>
          <cell r="N52">
            <v>9</v>
          </cell>
          <cell r="O52">
            <v>15</v>
          </cell>
          <cell r="P52">
            <v>5</v>
          </cell>
          <cell r="Q52">
            <v>5</v>
          </cell>
          <cell r="R52">
            <v>5</v>
          </cell>
          <cell r="S52">
            <v>71</v>
          </cell>
          <cell r="AB52" t="str">
            <v>04203-LOS VILOS</v>
          </cell>
          <cell r="AC52">
            <v>3</v>
          </cell>
          <cell r="AD52">
            <v>7</v>
          </cell>
          <cell r="AE52">
            <v>1</v>
          </cell>
          <cell r="AF52">
            <v>1</v>
          </cell>
          <cell r="AG52">
            <v>1</v>
          </cell>
          <cell r="AH52">
            <v>10</v>
          </cell>
          <cell r="AI52">
            <v>7</v>
          </cell>
          <cell r="AJ52">
            <v>7</v>
          </cell>
          <cell r="AK52">
            <v>3</v>
          </cell>
          <cell r="AL52">
            <v>7</v>
          </cell>
          <cell r="AM52">
            <v>10</v>
          </cell>
          <cell r="AN52">
            <v>57</v>
          </cell>
        </row>
        <row r="53">
          <cell r="G53" t="str">
            <v>105326-CESFAM SAN RAFAEL</v>
          </cell>
          <cell r="H53">
            <v>4</v>
          </cell>
          <cell r="I53">
            <v>4</v>
          </cell>
          <cell r="L53">
            <v>4</v>
          </cell>
          <cell r="M53">
            <v>3</v>
          </cell>
          <cell r="N53">
            <v>2</v>
          </cell>
          <cell r="O53">
            <v>5</v>
          </cell>
          <cell r="P53">
            <v>4</v>
          </cell>
          <cell r="Q53">
            <v>6</v>
          </cell>
          <cell r="R53">
            <v>1</v>
          </cell>
          <cell r="S53">
            <v>33</v>
          </cell>
          <cell r="AB53" t="str">
            <v>105108-HOSPITAL LOS VILOS</v>
          </cell>
          <cell r="AC53">
            <v>3</v>
          </cell>
          <cell r="AD53">
            <v>7</v>
          </cell>
          <cell r="AE53">
            <v>1</v>
          </cell>
          <cell r="AF53">
            <v>1</v>
          </cell>
          <cell r="AG53">
            <v>1</v>
          </cell>
          <cell r="AH53">
            <v>7</v>
          </cell>
          <cell r="AI53">
            <v>7</v>
          </cell>
          <cell r="AJ53">
            <v>7</v>
          </cell>
          <cell r="AK53">
            <v>3</v>
          </cell>
          <cell r="AL53">
            <v>7</v>
          </cell>
          <cell r="AM53">
            <v>10</v>
          </cell>
          <cell r="AN53">
            <v>54</v>
          </cell>
        </row>
        <row r="54">
          <cell r="G54" t="str">
            <v xml:space="preserve">105443-P.S.R. CARCAMO                   </v>
          </cell>
          <cell r="N54">
            <v>1</v>
          </cell>
          <cell r="O54">
            <v>1</v>
          </cell>
          <cell r="P54">
            <v>0</v>
          </cell>
          <cell r="S54">
            <v>2</v>
          </cell>
          <cell r="AB54" t="str">
            <v xml:space="preserve">105478-P.S.R. CAIMANES                   </v>
          </cell>
          <cell r="AH54">
            <v>3</v>
          </cell>
          <cell r="AK54">
            <v>0</v>
          </cell>
          <cell r="AL54">
            <v>0</v>
          </cell>
          <cell r="AN54">
            <v>3</v>
          </cell>
        </row>
        <row r="55">
          <cell r="G55" t="str">
            <v>105445-P.S.R. LIMAHUIDA</v>
          </cell>
          <cell r="N55">
            <v>1</v>
          </cell>
          <cell r="O55">
            <v>1</v>
          </cell>
          <cell r="S55">
            <v>2</v>
          </cell>
          <cell r="AB55" t="str">
            <v>105479-P.S.R. GUANGUALI</v>
          </cell>
          <cell r="AG55">
            <v>0</v>
          </cell>
          <cell r="AI55">
            <v>0</v>
          </cell>
          <cell r="AN55">
            <v>0</v>
          </cell>
        </row>
        <row r="56">
          <cell r="G56" t="str">
            <v>105446-P.S.R. MATANCILLA</v>
          </cell>
          <cell r="N56">
            <v>0</v>
          </cell>
          <cell r="S56">
            <v>0</v>
          </cell>
          <cell r="AB56" t="str">
            <v>105480-P.S.R. QUILIMARI</v>
          </cell>
          <cell r="AD56">
            <v>0</v>
          </cell>
          <cell r="AL56">
            <v>0</v>
          </cell>
          <cell r="AN56">
            <v>0</v>
          </cell>
        </row>
        <row r="57">
          <cell r="G57" t="str">
            <v>105447-P.S.R. PERALILLO</v>
          </cell>
          <cell r="N57">
            <v>0</v>
          </cell>
          <cell r="S57">
            <v>0</v>
          </cell>
          <cell r="AB57" t="str">
            <v>105511-P.S.R. LOS CONDORES</v>
          </cell>
          <cell r="AL57">
            <v>0</v>
          </cell>
          <cell r="AN57">
            <v>0</v>
          </cell>
        </row>
        <row r="58">
          <cell r="G58" t="str">
            <v>105448-P.S.R. SANTA VIRGINIA</v>
          </cell>
          <cell r="O58">
            <v>1</v>
          </cell>
          <cell r="S58">
            <v>1</v>
          </cell>
          <cell r="AB58" t="str">
            <v>04204-SALAMANCA</v>
          </cell>
          <cell r="AC58">
            <v>2</v>
          </cell>
          <cell r="AD58">
            <v>13</v>
          </cell>
          <cell r="AE58">
            <v>8</v>
          </cell>
          <cell r="AF58">
            <v>1</v>
          </cell>
          <cell r="AG58">
            <v>2</v>
          </cell>
          <cell r="AH58">
            <v>13</v>
          </cell>
          <cell r="AI58">
            <v>9</v>
          </cell>
          <cell r="AJ58">
            <v>5</v>
          </cell>
          <cell r="AK58">
            <v>4</v>
          </cell>
          <cell r="AL58">
            <v>3</v>
          </cell>
          <cell r="AM58">
            <v>0</v>
          </cell>
          <cell r="AN58">
            <v>60</v>
          </cell>
        </row>
        <row r="59">
          <cell r="G59" t="str">
            <v>105449-P.S.R. TUNGA NORTE</v>
          </cell>
          <cell r="O59">
            <v>0</v>
          </cell>
          <cell r="P59">
            <v>1</v>
          </cell>
          <cell r="Q59">
            <v>1</v>
          </cell>
          <cell r="S59">
            <v>2</v>
          </cell>
          <cell r="AB59" t="str">
            <v>105104-HOSPITAL SALAMANCA</v>
          </cell>
          <cell r="AC59">
            <v>0</v>
          </cell>
          <cell r="AD59">
            <v>13</v>
          </cell>
          <cell r="AE59">
            <v>6</v>
          </cell>
          <cell r="AF59">
            <v>1</v>
          </cell>
          <cell r="AG59">
            <v>0</v>
          </cell>
          <cell r="AH59">
            <v>12</v>
          </cell>
          <cell r="AI59">
            <v>8</v>
          </cell>
          <cell r="AJ59">
            <v>4</v>
          </cell>
          <cell r="AK59">
            <v>4</v>
          </cell>
          <cell r="AL59">
            <v>3</v>
          </cell>
          <cell r="AM59">
            <v>0</v>
          </cell>
          <cell r="AN59">
            <v>51</v>
          </cell>
        </row>
        <row r="60">
          <cell r="G60" t="str">
            <v>105485-P.S.R. PLAN DE HORNOS</v>
          </cell>
          <cell r="H60">
            <v>0</v>
          </cell>
          <cell r="I60">
            <v>1</v>
          </cell>
          <cell r="J60">
            <v>1</v>
          </cell>
          <cell r="K60">
            <v>1</v>
          </cell>
          <cell r="L60">
            <v>0</v>
          </cell>
          <cell r="O60">
            <v>0</v>
          </cell>
          <cell r="S60">
            <v>3</v>
          </cell>
          <cell r="AB60" t="str">
            <v xml:space="preserve">105452-P.S.R. CUNCUMEN                 </v>
          </cell>
          <cell r="AC60">
            <v>0</v>
          </cell>
          <cell r="AD60">
            <v>0</v>
          </cell>
          <cell r="AF60">
            <v>0</v>
          </cell>
          <cell r="AG60">
            <v>1</v>
          </cell>
          <cell r="AH60">
            <v>1</v>
          </cell>
          <cell r="AI60">
            <v>0</v>
          </cell>
          <cell r="AL60">
            <v>0</v>
          </cell>
          <cell r="AN60">
            <v>2</v>
          </cell>
        </row>
        <row r="61">
          <cell r="G61" t="str">
            <v>105487-P.S.R. CAÑAS UNO</v>
          </cell>
          <cell r="H61">
            <v>0</v>
          </cell>
          <cell r="I61">
            <v>0</v>
          </cell>
          <cell r="J61">
            <v>0</v>
          </cell>
          <cell r="L61">
            <v>1</v>
          </cell>
          <cell r="M61">
            <v>0</v>
          </cell>
          <cell r="N61">
            <v>2</v>
          </cell>
          <cell r="O61">
            <v>0</v>
          </cell>
          <cell r="P61">
            <v>0</v>
          </cell>
          <cell r="R61">
            <v>0</v>
          </cell>
          <cell r="S61">
            <v>3</v>
          </cell>
          <cell r="AB61" t="str">
            <v>105453-P.S.R. TRANQUILLA</v>
          </cell>
          <cell r="AI61">
            <v>1</v>
          </cell>
          <cell r="AN61">
            <v>1</v>
          </cell>
        </row>
        <row r="62">
          <cell r="G62" t="str">
            <v>105496-P.S.R. PINTACURA SUR</v>
          </cell>
          <cell r="H62">
            <v>1</v>
          </cell>
          <cell r="J62">
            <v>0</v>
          </cell>
          <cell r="P62">
            <v>0</v>
          </cell>
          <cell r="S62">
            <v>1</v>
          </cell>
          <cell r="AB62" t="str">
            <v>105454-P.S.R. CUNLAGUA</v>
          </cell>
          <cell r="AF62">
            <v>0</v>
          </cell>
          <cell r="AG62">
            <v>0</v>
          </cell>
          <cell r="AH62">
            <v>0</v>
          </cell>
          <cell r="AJ62">
            <v>0</v>
          </cell>
          <cell r="AN62">
            <v>0</v>
          </cell>
        </row>
        <row r="63">
          <cell r="G63" t="str">
            <v>04202-CANELA</v>
          </cell>
          <cell r="H63">
            <v>5</v>
          </cell>
          <cell r="I63">
            <v>6</v>
          </cell>
          <cell r="J63">
            <v>5</v>
          </cell>
          <cell r="K63">
            <v>5</v>
          </cell>
          <cell r="L63">
            <v>4</v>
          </cell>
          <cell r="M63">
            <v>4</v>
          </cell>
          <cell r="N63">
            <v>4</v>
          </cell>
          <cell r="O63">
            <v>3</v>
          </cell>
          <cell r="P63">
            <v>1</v>
          </cell>
          <cell r="Q63">
            <v>4</v>
          </cell>
          <cell r="R63">
            <v>5</v>
          </cell>
          <cell r="S63">
            <v>46</v>
          </cell>
          <cell r="AB63" t="str">
            <v>105455-P.S.R. CHILLEPIN</v>
          </cell>
          <cell r="AC63">
            <v>2</v>
          </cell>
          <cell r="AD63">
            <v>0</v>
          </cell>
          <cell r="AG63">
            <v>1</v>
          </cell>
          <cell r="AJ63">
            <v>0</v>
          </cell>
          <cell r="AN63">
            <v>3</v>
          </cell>
        </row>
        <row r="64">
          <cell r="G64" t="str">
            <v>105309-CES. RURAL CANELA</v>
          </cell>
          <cell r="H64">
            <v>0</v>
          </cell>
          <cell r="I64">
            <v>5</v>
          </cell>
          <cell r="J64">
            <v>4</v>
          </cell>
          <cell r="K64">
            <v>2</v>
          </cell>
          <cell r="L64">
            <v>4</v>
          </cell>
          <cell r="M64">
            <v>2</v>
          </cell>
          <cell r="N64">
            <v>4</v>
          </cell>
          <cell r="O64">
            <v>2</v>
          </cell>
          <cell r="P64">
            <v>1</v>
          </cell>
          <cell r="Q64">
            <v>2</v>
          </cell>
          <cell r="R64">
            <v>5</v>
          </cell>
          <cell r="S64">
            <v>31</v>
          </cell>
          <cell r="AB64" t="str">
            <v>105456-P.S.R. LLIMPO</v>
          </cell>
          <cell r="AE64">
            <v>1</v>
          </cell>
          <cell r="AI64">
            <v>0</v>
          </cell>
          <cell r="AM64">
            <v>0</v>
          </cell>
          <cell r="AN64">
            <v>1</v>
          </cell>
        </row>
        <row r="65">
          <cell r="G65" t="str">
            <v xml:space="preserve">105450-P.S.R. MINCHA NORTE            </v>
          </cell>
          <cell r="H65">
            <v>1</v>
          </cell>
          <cell r="I65">
            <v>0</v>
          </cell>
          <cell r="J65">
            <v>0</v>
          </cell>
          <cell r="M65">
            <v>0</v>
          </cell>
          <cell r="P65">
            <v>0</v>
          </cell>
          <cell r="Q65">
            <v>1</v>
          </cell>
          <cell r="S65">
            <v>2</v>
          </cell>
          <cell r="AB65" t="str">
            <v>105457-P.S.R. SAN AGUSTIN</v>
          </cell>
          <cell r="AC65">
            <v>0</v>
          </cell>
          <cell r="AN65">
            <v>0</v>
          </cell>
        </row>
        <row r="66">
          <cell r="G66" t="str">
            <v>105451-P.S.R. AGUA FRIA</v>
          </cell>
          <cell r="H66">
            <v>1</v>
          </cell>
          <cell r="I66">
            <v>0</v>
          </cell>
          <cell r="K66">
            <v>1</v>
          </cell>
          <cell r="Q66">
            <v>1</v>
          </cell>
          <cell r="S66">
            <v>3</v>
          </cell>
          <cell r="AB66" t="str">
            <v>105458-P.S.R. TAHUINCO</v>
          </cell>
          <cell r="AE66">
            <v>0</v>
          </cell>
          <cell r="AG66">
            <v>0</v>
          </cell>
          <cell r="AK66">
            <v>0</v>
          </cell>
          <cell r="AM66">
            <v>0</v>
          </cell>
          <cell r="AN66">
            <v>0</v>
          </cell>
        </row>
        <row r="67">
          <cell r="G67" t="str">
            <v>105482-P.S.R. CANELA ALTA</v>
          </cell>
          <cell r="H67">
            <v>0</v>
          </cell>
          <cell r="I67">
            <v>0</v>
          </cell>
          <cell r="J67">
            <v>0</v>
          </cell>
          <cell r="M67">
            <v>1</v>
          </cell>
          <cell r="Q67">
            <v>0</v>
          </cell>
          <cell r="S67">
            <v>1</v>
          </cell>
          <cell r="AB67" t="str">
            <v>105491-P.S.R. QUELEN BAJO</v>
          </cell>
          <cell r="AC67">
            <v>0</v>
          </cell>
          <cell r="AD67">
            <v>0</v>
          </cell>
          <cell r="AF67">
            <v>0</v>
          </cell>
          <cell r="AI67">
            <v>0</v>
          </cell>
          <cell r="AJ67">
            <v>1</v>
          </cell>
          <cell r="AN67">
            <v>1</v>
          </cell>
        </row>
        <row r="68">
          <cell r="G68" t="str">
            <v>105483-P.S.R. LOS RULOS</v>
          </cell>
          <cell r="H68">
            <v>2</v>
          </cell>
          <cell r="Q68">
            <v>0</v>
          </cell>
          <cell r="S68">
            <v>2</v>
          </cell>
          <cell r="AB68" t="str">
            <v>105492-P.S.R. CAMISA</v>
          </cell>
          <cell r="AI68">
            <v>0</v>
          </cell>
          <cell r="AM68">
            <v>0</v>
          </cell>
          <cell r="AN68">
            <v>0</v>
          </cell>
        </row>
        <row r="69">
          <cell r="G69" t="str">
            <v>105484-P.S.R. HUENTELAUQUEN</v>
          </cell>
          <cell r="I69">
            <v>0</v>
          </cell>
          <cell r="J69">
            <v>1</v>
          </cell>
          <cell r="K69">
            <v>1</v>
          </cell>
          <cell r="L69">
            <v>0</v>
          </cell>
          <cell r="M69">
            <v>0</v>
          </cell>
          <cell r="N69">
            <v>0</v>
          </cell>
          <cell r="Q69">
            <v>0</v>
          </cell>
          <cell r="S69">
            <v>2</v>
          </cell>
          <cell r="AB69" t="str">
            <v>105501-P.S.R. ARBOLEDA GRANDE</v>
          </cell>
          <cell r="AC69">
            <v>0</v>
          </cell>
          <cell r="AD69">
            <v>0</v>
          </cell>
          <cell r="AE69">
            <v>1</v>
          </cell>
          <cell r="AG69">
            <v>0</v>
          </cell>
          <cell r="AI69">
            <v>0</v>
          </cell>
          <cell r="AK69">
            <v>0</v>
          </cell>
          <cell r="AN69">
            <v>1</v>
          </cell>
        </row>
        <row r="70">
          <cell r="G70" t="str">
            <v>105488-P.S.R. ESPIRITU SANTO</v>
          </cell>
          <cell r="H70">
            <v>1</v>
          </cell>
          <cell r="I70">
            <v>1</v>
          </cell>
          <cell r="M70">
            <v>0</v>
          </cell>
          <cell r="S70">
            <v>2</v>
          </cell>
          <cell r="AB70" t="str">
            <v>04301-OVALLE</v>
          </cell>
          <cell r="AC70">
            <v>6</v>
          </cell>
          <cell r="AD70">
            <v>10</v>
          </cell>
          <cell r="AE70">
            <v>6</v>
          </cell>
          <cell r="AF70">
            <v>3</v>
          </cell>
          <cell r="AG70">
            <v>3</v>
          </cell>
          <cell r="AH70">
            <v>22</v>
          </cell>
          <cell r="AI70">
            <v>6</v>
          </cell>
          <cell r="AJ70">
            <v>5</v>
          </cell>
          <cell r="AK70">
            <v>2</v>
          </cell>
          <cell r="AL70">
            <v>0</v>
          </cell>
          <cell r="AM70">
            <v>1</v>
          </cell>
          <cell r="AN70">
            <v>64</v>
          </cell>
        </row>
        <row r="71">
          <cell r="G71" t="str">
            <v>105493-P.S.R. MINCHA SUR</v>
          </cell>
          <cell r="M71">
            <v>1</v>
          </cell>
          <cell r="O71">
            <v>1</v>
          </cell>
          <cell r="Q71">
            <v>0</v>
          </cell>
          <cell r="S71">
            <v>2</v>
          </cell>
          <cell r="AB71" t="str">
            <v>105315-CES. RURAL C. DE TAMAYA</v>
          </cell>
          <cell r="AD71">
            <v>1</v>
          </cell>
          <cell r="AE71">
            <v>0</v>
          </cell>
          <cell r="AF71">
            <v>0</v>
          </cell>
          <cell r="AG71">
            <v>1</v>
          </cell>
          <cell r="AH71">
            <v>0</v>
          </cell>
          <cell r="AI71">
            <v>0</v>
          </cell>
          <cell r="AL71">
            <v>0</v>
          </cell>
          <cell r="AM71">
            <v>0</v>
          </cell>
          <cell r="AN71">
            <v>2</v>
          </cell>
        </row>
        <row r="72">
          <cell r="G72" t="str">
            <v>105497-P.S.R. JABONERIA</v>
          </cell>
          <cell r="K72">
            <v>1</v>
          </cell>
          <cell r="S72">
            <v>1</v>
          </cell>
          <cell r="AB72" t="str">
            <v>105317-CES. JORGE JORDAN D.</v>
          </cell>
          <cell r="AC72">
            <v>1</v>
          </cell>
          <cell r="AD72">
            <v>1</v>
          </cell>
          <cell r="AE72">
            <v>3</v>
          </cell>
          <cell r="AF72">
            <v>0</v>
          </cell>
          <cell r="AG72">
            <v>1</v>
          </cell>
          <cell r="AH72">
            <v>4</v>
          </cell>
          <cell r="AI72">
            <v>0</v>
          </cell>
          <cell r="AJ72">
            <v>0</v>
          </cell>
          <cell r="AK72">
            <v>0</v>
          </cell>
          <cell r="AM72">
            <v>0</v>
          </cell>
          <cell r="AN72">
            <v>10</v>
          </cell>
        </row>
        <row r="73">
          <cell r="G73" t="str">
            <v>105498-P.S.R. QUEBRADA DE LINARES</v>
          </cell>
          <cell r="M73">
            <v>0</v>
          </cell>
          <cell r="N73">
            <v>0</v>
          </cell>
          <cell r="R73">
            <v>0</v>
          </cell>
          <cell r="S73">
            <v>0</v>
          </cell>
          <cell r="AB73" t="str">
            <v>105322-CES. MARCOS MACUADA</v>
          </cell>
          <cell r="AC73">
            <v>1</v>
          </cell>
          <cell r="AD73">
            <v>0</v>
          </cell>
          <cell r="AE73">
            <v>2</v>
          </cell>
          <cell r="AF73">
            <v>2</v>
          </cell>
          <cell r="AH73">
            <v>10</v>
          </cell>
          <cell r="AI73">
            <v>1</v>
          </cell>
          <cell r="AJ73">
            <v>1</v>
          </cell>
          <cell r="AK73">
            <v>0</v>
          </cell>
          <cell r="AN73">
            <v>17</v>
          </cell>
        </row>
        <row r="74">
          <cell r="G74" t="str">
            <v>04203-LOS VILOS</v>
          </cell>
          <cell r="H74">
            <v>6</v>
          </cell>
          <cell r="I74">
            <v>4</v>
          </cell>
          <cell r="J74">
            <v>3</v>
          </cell>
          <cell r="K74">
            <v>2</v>
          </cell>
          <cell r="L74">
            <v>9</v>
          </cell>
          <cell r="M74">
            <v>6</v>
          </cell>
          <cell r="N74">
            <v>6</v>
          </cell>
          <cell r="O74">
            <v>12</v>
          </cell>
          <cell r="P74">
            <v>6</v>
          </cell>
          <cell r="Q74">
            <v>6</v>
          </cell>
          <cell r="R74">
            <v>7</v>
          </cell>
          <cell r="S74">
            <v>67</v>
          </cell>
          <cell r="AB74" t="str">
            <v>105324-CES. SOTAQUI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J74">
            <v>1</v>
          </cell>
          <cell r="AK74">
            <v>0</v>
          </cell>
          <cell r="AM74">
            <v>0</v>
          </cell>
          <cell r="AN74">
            <v>1</v>
          </cell>
        </row>
        <row r="75">
          <cell r="G75" t="str">
            <v>105108-HOSPITAL LOS VILOS</v>
          </cell>
          <cell r="H75">
            <v>3</v>
          </cell>
          <cell r="I75">
            <v>4</v>
          </cell>
          <cell r="J75">
            <v>2</v>
          </cell>
          <cell r="K75">
            <v>2</v>
          </cell>
          <cell r="L75">
            <v>8</v>
          </cell>
          <cell r="M75">
            <v>4</v>
          </cell>
          <cell r="N75">
            <v>6</v>
          </cell>
          <cell r="O75">
            <v>11</v>
          </cell>
          <cell r="P75">
            <v>4</v>
          </cell>
          <cell r="Q75">
            <v>3</v>
          </cell>
          <cell r="R75">
            <v>5</v>
          </cell>
          <cell r="S75">
            <v>52</v>
          </cell>
          <cell r="AB75" t="str">
            <v>105415-P.S.R. BARRAZA</v>
          </cell>
          <cell r="AC75">
            <v>1</v>
          </cell>
          <cell r="AE75">
            <v>0</v>
          </cell>
          <cell r="AH75">
            <v>2</v>
          </cell>
          <cell r="AJ75">
            <v>1</v>
          </cell>
          <cell r="AK75">
            <v>1</v>
          </cell>
          <cell r="AM75">
            <v>0</v>
          </cell>
          <cell r="AN75">
            <v>5</v>
          </cell>
        </row>
        <row r="76">
          <cell r="G76" t="str">
            <v xml:space="preserve">105478-P.S.R. CAIMANES                   </v>
          </cell>
          <cell r="H76">
            <v>2</v>
          </cell>
          <cell r="I76">
            <v>0</v>
          </cell>
          <cell r="J76">
            <v>1</v>
          </cell>
          <cell r="L76">
            <v>1</v>
          </cell>
          <cell r="M76">
            <v>1</v>
          </cell>
          <cell r="N76">
            <v>0</v>
          </cell>
          <cell r="O76">
            <v>0</v>
          </cell>
          <cell r="P76">
            <v>2</v>
          </cell>
          <cell r="Q76">
            <v>1</v>
          </cell>
          <cell r="R76">
            <v>1</v>
          </cell>
          <cell r="S76">
            <v>9</v>
          </cell>
          <cell r="AB76" t="str">
            <v xml:space="preserve">105416-P.S.R. CAMARICO                  </v>
          </cell>
          <cell r="AC76">
            <v>0</v>
          </cell>
          <cell r="AD76">
            <v>0</v>
          </cell>
          <cell r="AJ76">
            <v>1</v>
          </cell>
          <cell r="AK76">
            <v>0</v>
          </cell>
          <cell r="AN76">
            <v>1</v>
          </cell>
        </row>
        <row r="77">
          <cell r="G77" t="str">
            <v>105479-P.S.R. GUANGUALI</v>
          </cell>
          <cell r="H77">
            <v>1</v>
          </cell>
          <cell r="I77">
            <v>0</v>
          </cell>
          <cell r="L77">
            <v>0</v>
          </cell>
          <cell r="M77">
            <v>1</v>
          </cell>
          <cell r="N77">
            <v>0</v>
          </cell>
          <cell r="O77">
            <v>0</v>
          </cell>
          <cell r="P77">
            <v>0</v>
          </cell>
          <cell r="Q77">
            <v>1</v>
          </cell>
          <cell r="R77">
            <v>1</v>
          </cell>
          <cell r="S77">
            <v>4</v>
          </cell>
          <cell r="AB77" t="str">
            <v>105417-P.S.R. ALCONES BAJOS</v>
          </cell>
          <cell r="AC77">
            <v>1</v>
          </cell>
          <cell r="AD77">
            <v>0</v>
          </cell>
          <cell r="AG77">
            <v>0</v>
          </cell>
          <cell r="AI77">
            <v>0</v>
          </cell>
          <cell r="AJ77">
            <v>0</v>
          </cell>
          <cell r="AN77">
            <v>1</v>
          </cell>
        </row>
        <row r="78">
          <cell r="G78" t="str">
            <v>105480-P.S.R. QUILIMARI</v>
          </cell>
          <cell r="H78">
            <v>0</v>
          </cell>
          <cell r="I78">
            <v>0</v>
          </cell>
          <cell r="O78">
            <v>1</v>
          </cell>
          <cell r="Q78">
            <v>1</v>
          </cell>
          <cell r="S78">
            <v>2</v>
          </cell>
          <cell r="AB78" t="str">
            <v>105419-P.S.R. LAS SOSSAS</v>
          </cell>
          <cell r="AE78">
            <v>0</v>
          </cell>
          <cell r="AJ78">
            <v>0</v>
          </cell>
          <cell r="AK78">
            <v>1</v>
          </cell>
          <cell r="AN78">
            <v>1</v>
          </cell>
        </row>
        <row r="79">
          <cell r="G79" t="str">
            <v>105481-P.S.R. TILAMA</v>
          </cell>
          <cell r="H79">
            <v>0</v>
          </cell>
          <cell r="L79">
            <v>0</v>
          </cell>
          <cell r="P79">
            <v>0</v>
          </cell>
          <cell r="Q79">
            <v>0</v>
          </cell>
          <cell r="S79">
            <v>0</v>
          </cell>
          <cell r="AB79" t="str">
            <v>105420-P.S.R. LIMARI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1</v>
          </cell>
          <cell r="AI79">
            <v>5</v>
          </cell>
          <cell r="AJ79">
            <v>1</v>
          </cell>
          <cell r="AK79">
            <v>0</v>
          </cell>
          <cell r="AM79">
            <v>0</v>
          </cell>
          <cell r="AN79">
            <v>7</v>
          </cell>
        </row>
        <row r="80">
          <cell r="G80" t="str">
            <v>105511-P.S.R. LOS CONDORES</v>
          </cell>
          <cell r="P80">
            <v>0</v>
          </cell>
          <cell r="Q80">
            <v>0</v>
          </cell>
          <cell r="S80">
            <v>0</v>
          </cell>
          <cell r="AB80" t="str">
            <v>105422-P.S.R. HORNILLOS</v>
          </cell>
          <cell r="AK80">
            <v>0</v>
          </cell>
          <cell r="AN80">
            <v>0</v>
          </cell>
        </row>
        <row r="81">
          <cell r="G81" t="str">
            <v>04204-SALAMANCA</v>
          </cell>
          <cell r="H81">
            <v>16</v>
          </cell>
          <cell r="I81">
            <v>10</v>
          </cell>
          <cell r="J81">
            <v>13</v>
          </cell>
          <cell r="K81">
            <v>8</v>
          </cell>
          <cell r="L81">
            <v>16</v>
          </cell>
          <cell r="M81">
            <v>8</v>
          </cell>
          <cell r="N81">
            <v>17</v>
          </cell>
          <cell r="O81">
            <v>9</v>
          </cell>
          <cell r="P81">
            <v>11</v>
          </cell>
          <cell r="Q81">
            <v>5</v>
          </cell>
          <cell r="R81">
            <v>5</v>
          </cell>
          <cell r="S81">
            <v>118</v>
          </cell>
          <cell r="AB81" t="str">
            <v>105437-P.S.R. CHALINGA</v>
          </cell>
          <cell r="AF81">
            <v>0</v>
          </cell>
          <cell r="AJ81">
            <v>0</v>
          </cell>
          <cell r="AN81">
            <v>0</v>
          </cell>
        </row>
        <row r="82">
          <cell r="G82" t="str">
            <v>105104-HOSPITAL SALAMANCA</v>
          </cell>
          <cell r="H82">
            <v>9</v>
          </cell>
          <cell r="I82">
            <v>6</v>
          </cell>
          <cell r="J82">
            <v>10</v>
          </cell>
          <cell r="K82">
            <v>6</v>
          </cell>
          <cell r="L82">
            <v>6</v>
          </cell>
          <cell r="M82">
            <v>5</v>
          </cell>
          <cell r="N82">
            <v>13</v>
          </cell>
          <cell r="O82">
            <v>6</v>
          </cell>
          <cell r="P82">
            <v>9</v>
          </cell>
          <cell r="Q82">
            <v>1</v>
          </cell>
          <cell r="R82">
            <v>2</v>
          </cell>
          <cell r="S82">
            <v>73</v>
          </cell>
          <cell r="AB82" t="str">
            <v>105439-P.S.R. CERRO BLANCO</v>
          </cell>
          <cell r="AC82">
            <v>0</v>
          </cell>
          <cell r="AD82">
            <v>1</v>
          </cell>
          <cell r="AI82">
            <v>0</v>
          </cell>
          <cell r="AK82">
            <v>0</v>
          </cell>
          <cell r="AN82">
            <v>1</v>
          </cell>
        </row>
        <row r="83">
          <cell r="G83" t="str">
            <v xml:space="preserve">105452-P.S.R. CUNCUMEN                 </v>
          </cell>
          <cell r="H83">
            <v>6</v>
          </cell>
          <cell r="I83">
            <v>3</v>
          </cell>
          <cell r="J83">
            <v>1</v>
          </cell>
          <cell r="K83">
            <v>0</v>
          </cell>
          <cell r="L83">
            <v>5</v>
          </cell>
          <cell r="M83">
            <v>0</v>
          </cell>
          <cell r="N83">
            <v>0</v>
          </cell>
          <cell r="O83">
            <v>1</v>
          </cell>
          <cell r="P83">
            <v>1</v>
          </cell>
          <cell r="Q83">
            <v>2</v>
          </cell>
          <cell r="R83">
            <v>1</v>
          </cell>
          <cell r="S83">
            <v>20</v>
          </cell>
          <cell r="AB83" t="str">
            <v>105507-P.S.R. HUAMALATA</v>
          </cell>
          <cell r="AC83">
            <v>0</v>
          </cell>
          <cell r="AE83">
            <v>0</v>
          </cell>
          <cell r="AG83">
            <v>1</v>
          </cell>
          <cell r="AH83">
            <v>4</v>
          </cell>
          <cell r="AJ83">
            <v>0</v>
          </cell>
          <cell r="AM83">
            <v>0</v>
          </cell>
          <cell r="AN83">
            <v>5</v>
          </cell>
        </row>
        <row r="84">
          <cell r="G84" t="str">
            <v>105453-P.S.R. TRANQUILLA</v>
          </cell>
          <cell r="H84">
            <v>0</v>
          </cell>
          <cell r="I84">
            <v>0</v>
          </cell>
          <cell r="L84">
            <v>0</v>
          </cell>
          <cell r="O84">
            <v>0</v>
          </cell>
          <cell r="P84">
            <v>1</v>
          </cell>
          <cell r="Q84">
            <v>0</v>
          </cell>
          <cell r="S84">
            <v>1</v>
          </cell>
          <cell r="AB84" t="str">
            <v>105510-P.S.R. RECOLETA</v>
          </cell>
          <cell r="AC84">
            <v>0</v>
          </cell>
          <cell r="AD84">
            <v>1</v>
          </cell>
          <cell r="AE84">
            <v>1</v>
          </cell>
          <cell r="AF84">
            <v>0</v>
          </cell>
          <cell r="AG84">
            <v>0</v>
          </cell>
          <cell r="AH84">
            <v>1</v>
          </cell>
          <cell r="AI84">
            <v>0</v>
          </cell>
          <cell r="AJ84">
            <v>0</v>
          </cell>
          <cell r="AK84">
            <v>0</v>
          </cell>
          <cell r="AM84">
            <v>0</v>
          </cell>
          <cell r="AN84">
            <v>3</v>
          </cell>
        </row>
        <row r="85">
          <cell r="G85" t="str">
            <v>105454-P.S.R. CUNLAGUA</v>
          </cell>
          <cell r="L85">
            <v>0</v>
          </cell>
          <cell r="O85">
            <v>1</v>
          </cell>
          <cell r="P85">
            <v>0</v>
          </cell>
          <cell r="S85">
            <v>1</v>
          </cell>
          <cell r="AB85" t="str">
            <v>105722-CECOF SAN JOSE DE LA DEHESA</v>
          </cell>
          <cell r="AC85">
            <v>0</v>
          </cell>
          <cell r="AD85">
            <v>1</v>
          </cell>
          <cell r="AE85">
            <v>0</v>
          </cell>
          <cell r="AF85">
            <v>1</v>
          </cell>
          <cell r="AJ85">
            <v>0</v>
          </cell>
          <cell r="AN85">
            <v>2</v>
          </cell>
        </row>
        <row r="86">
          <cell r="G86" t="str">
            <v>105455-P.S.R. CHILLEPIN</v>
          </cell>
          <cell r="H86">
            <v>0</v>
          </cell>
          <cell r="I86">
            <v>0</v>
          </cell>
          <cell r="K86">
            <v>2</v>
          </cell>
          <cell r="L86">
            <v>1</v>
          </cell>
          <cell r="M86">
            <v>0</v>
          </cell>
          <cell r="N86">
            <v>0</v>
          </cell>
          <cell r="O86">
            <v>1</v>
          </cell>
          <cell r="Q86">
            <v>0</v>
          </cell>
          <cell r="R86">
            <v>1</v>
          </cell>
          <cell r="S86">
            <v>5</v>
          </cell>
          <cell r="AB86" t="str">
            <v>105723-CECOF LIMARI</v>
          </cell>
          <cell r="AC86">
            <v>2</v>
          </cell>
          <cell r="AD86">
            <v>5</v>
          </cell>
          <cell r="AG86">
            <v>0</v>
          </cell>
          <cell r="AM86">
            <v>1</v>
          </cell>
          <cell r="AN86">
            <v>8</v>
          </cell>
        </row>
        <row r="87">
          <cell r="G87" t="str">
            <v>105456-P.S.R. LLIMPO</v>
          </cell>
          <cell r="H87">
            <v>0</v>
          </cell>
          <cell r="L87">
            <v>4</v>
          </cell>
          <cell r="M87">
            <v>1</v>
          </cell>
          <cell r="N87">
            <v>0</v>
          </cell>
          <cell r="O87">
            <v>0</v>
          </cell>
          <cell r="Q87">
            <v>1</v>
          </cell>
          <cell r="R87">
            <v>1</v>
          </cell>
          <cell r="S87">
            <v>7</v>
          </cell>
          <cell r="AB87" t="str">
            <v>04302-COMBARBALÁ</v>
          </cell>
          <cell r="AC87">
            <v>3</v>
          </cell>
          <cell r="AD87">
            <v>0</v>
          </cell>
          <cell r="AE87">
            <v>0</v>
          </cell>
          <cell r="AF87">
            <v>1</v>
          </cell>
          <cell r="AG87">
            <v>1</v>
          </cell>
          <cell r="AH87">
            <v>0</v>
          </cell>
          <cell r="AI87">
            <v>1</v>
          </cell>
          <cell r="AJ87">
            <v>0</v>
          </cell>
          <cell r="AK87">
            <v>1</v>
          </cell>
          <cell r="AL87">
            <v>0</v>
          </cell>
          <cell r="AM87">
            <v>0</v>
          </cell>
          <cell r="AN87">
            <v>7</v>
          </cell>
        </row>
        <row r="88">
          <cell r="G88" t="str">
            <v>105457-P.S.R. SAN AGUSTIN</v>
          </cell>
          <cell r="H88">
            <v>1</v>
          </cell>
          <cell r="I88">
            <v>1</v>
          </cell>
          <cell r="J88">
            <v>1</v>
          </cell>
          <cell r="K88">
            <v>0</v>
          </cell>
          <cell r="M88">
            <v>1</v>
          </cell>
          <cell r="N88">
            <v>0</v>
          </cell>
          <cell r="P88">
            <v>0</v>
          </cell>
          <cell r="S88">
            <v>4</v>
          </cell>
          <cell r="AB88" t="str">
            <v>105105-HOSPITAL COMBARBALA</v>
          </cell>
          <cell r="AC88">
            <v>1</v>
          </cell>
          <cell r="AD88">
            <v>0</v>
          </cell>
          <cell r="AE88">
            <v>0</v>
          </cell>
          <cell r="AF88">
            <v>0</v>
          </cell>
          <cell r="AG88">
            <v>1</v>
          </cell>
          <cell r="AH88">
            <v>0</v>
          </cell>
          <cell r="AI88">
            <v>1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3</v>
          </cell>
        </row>
        <row r="89">
          <cell r="G89" t="str">
            <v>105458-P.S.R. TAHUINCO</v>
          </cell>
          <cell r="I89">
            <v>0</v>
          </cell>
          <cell r="J89">
            <v>0</v>
          </cell>
          <cell r="L89">
            <v>0</v>
          </cell>
          <cell r="M89">
            <v>0</v>
          </cell>
          <cell r="N89">
            <v>1</v>
          </cell>
          <cell r="Q89">
            <v>0</v>
          </cell>
          <cell r="S89">
            <v>1</v>
          </cell>
          <cell r="AB89" t="str">
            <v>105434-P.S.R. SAN MARCOS</v>
          </cell>
          <cell r="AI89">
            <v>0</v>
          </cell>
          <cell r="AL89">
            <v>0</v>
          </cell>
          <cell r="AN89">
            <v>0</v>
          </cell>
        </row>
        <row r="90">
          <cell r="G90" t="str">
            <v>105491-P.S.R. QUELEN BAJO</v>
          </cell>
          <cell r="J90">
            <v>1</v>
          </cell>
          <cell r="M90">
            <v>1</v>
          </cell>
          <cell r="N90">
            <v>1</v>
          </cell>
          <cell r="O90">
            <v>0</v>
          </cell>
          <cell r="Q90">
            <v>1</v>
          </cell>
          <cell r="S90">
            <v>4</v>
          </cell>
          <cell r="AB90" t="str">
            <v>105441-P.S.R. MANQUEHUA</v>
          </cell>
          <cell r="AJ90">
            <v>0</v>
          </cell>
          <cell r="AK90">
            <v>0</v>
          </cell>
          <cell r="AN90">
            <v>0</v>
          </cell>
        </row>
        <row r="91">
          <cell r="G91" t="str">
            <v>105492-P.S.R. CAMISA</v>
          </cell>
          <cell r="K91">
            <v>0</v>
          </cell>
          <cell r="M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  <cell r="AB91" t="str">
            <v xml:space="preserve">105459-P.S.R. BARRANCAS                </v>
          </cell>
          <cell r="AC91">
            <v>0</v>
          </cell>
          <cell r="AN91">
            <v>0</v>
          </cell>
        </row>
        <row r="92">
          <cell r="G92" t="str">
            <v>105501-P.S.R. ARBOLEDA GRANDE</v>
          </cell>
          <cell r="H92">
            <v>0</v>
          </cell>
          <cell r="K92">
            <v>0</v>
          </cell>
          <cell r="L92">
            <v>0</v>
          </cell>
          <cell r="M92">
            <v>0</v>
          </cell>
          <cell r="N92">
            <v>2</v>
          </cell>
          <cell r="P92">
            <v>0</v>
          </cell>
          <cell r="Q92">
            <v>0</v>
          </cell>
          <cell r="R92">
            <v>0</v>
          </cell>
          <cell r="S92">
            <v>2</v>
          </cell>
          <cell r="AB92" t="str">
            <v>105460-P.S.R. COGOTI 18</v>
          </cell>
          <cell r="AC92">
            <v>2</v>
          </cell>
          <cell r="AE92">
            <v>0</v>
          </cell>
          <cell r="AG92">
            <v>0</v>
          </cell>
          <cell r="AI92">
            <v>0</v>
          </cell>
          <cell r="AK92">
            <v>0</v>
          </cell>
          <cell r="AM92">
            <v>0</v>
          </cell>
          <cell r="AN92">
            <v>2</v>
          </cell>
        </row>
        <row r="93">
          <cell r="G93" t="str">
            <v>04301-OVALLE</v>
          </cell>
          <cell r="H93">
            <v>31</v>
          </cell>
          <cell r="I93">
            <v>25</v>
          </cell>
          <cell r="J93">
            <v>32</v>
          </cell>
          <cell r="K93">
            <v>22</v>
          </cell>
          <cell r="L93">
            <v>44</v>
          </cell>
          <cell r="M93">
            <v>15</v>
          </cell>
          <cell r="N93">
            <v>30</v>
          </cell>
          <cell r="O93">
            <v>36</v>
          </cell>
          <cell r="P93">
            <v>17</v>
          </cell>
          <cell r="Q93">
            <v>7</v>
          </cell>
          <cell r="R93">
            <v>9</v>
          </cell>
          <cell r="S93">
            <v>268</v>
          </cell>
          <cell r="AB93" t="str">
            <v>105462-P.S.R. EL SAUCE</v>
          </cell>
          <cell r="AF93">
            <v>1</v>
          </cell>
          <cell r="AN93">
            <v>1</v>
          </cell>
        </row>
        <row r="94">
          <cell r="G94" t="str">
            <v>105315-CES. RURAL C. DE TAMAYA</v>
          </cell>
          <cell r="I94">
            <v>1</v>
          </cell>
          <cell r="J94">
            <v>5</v>
          </cell>
          <cell r="K94">
            <v>3</v>
          </cell>
          <cell r="L94">
            <v>1</v>
          </cell>
          <cell r="M94">
            <v>3</v>
          </cell>
          <cell r="N94">
            <v>2</v>
          </cell>
          <cell r="O94">
            <v>4</v>
          </cell>
          <cell r="P94">
            <v>4</v>
          </cell>
          <cell r="Q94">
            <v>2</v>
          </cell>
          <cell r="R94">
            <v>2</v>
          </cell>
          <cell r="S94">
            <v>27</v>
          </cell>
          <cell r="AB94" t="str">
            <v>105463-P.S.R. QUILITAPIA</v>
          </cell>
          <cell r="AG94">
            <v>0</v>
          </cell>
          <cell r="AL94">
            <v>0</v>
          </cell>
          <cell r="AM94">
            <v>0</v>
          </cell>
          <cell r="AN94">
            <v>0</v>
          </cell>
        </row>
        <row r="95">
          <cell r="G95" t="str">
            <v>105317-CES. JORGE JORDAN D.</v>
          </cell>
          <cell r="H95">
            <v>7</v>
          </cell>
          <cell r="I95">
            <v>13</v>
          </cell>
          <cell r="J95">
            <v>12</v>
          </cell>
          <cell r="K95">
            <v>8</v>
          </cell>
          <cell r="L95">
            <v>13</v>
          </cell>
          <cell r="M95">
            <v>8</v>
          </cell>
          <cell r="N95">
            <v>10</v>
          </cell>
          <cell r="O95">
            <v>15</v>
          </cell>
          <cell r="P95">
            <v>10</v>
          </cell>
          <cell r="R95">
            <v>1</v>
          </cell>
          <cell r="S95">
            <v>97</v>
          </cell>
          <cell r="AB95" t="str">
            <v>105464-P.S.R. LA LIGUA</v>
          </cell>
          <cell r="AG95">
            <v>0</v>
          </cell>
          <cell r="AH95">
            <v>0</v>
          </cell>
          <cell r="AK95">
            <v>1</v>
          </cell>
          <cell r="AN95">
            <v>1</v>
          </cell>
        </row>
        <row r="96">
          <cell r="G96" t="str">
            <v>105322-CES. MARCOS MACUADA</v>
          </cell>
          <cell r="H96">
            <v>8</v>
          </cell>
          <cell r="I96">
            <v>2</v>
          </cell>
          <cell r="J96">
            <v>5</v>
          </cell>
          <cell r="K96">
            <v>6</v>
          </cell>
          <cell r="L96">
            <v>25</v>
          </cell>
          <cell r="N96">
            <v>15</v>
          </cell>
          <cell r="O96">
            <v>8</v>
          </cell>
          <cell r="Q96">
            <v>2</v>
          </cell>
          <cell r="R96">
            <v>2</v>
          </cell>
          <cell r="S96">
            <v>73</v>
          </cell>
          <cell r="AB96" t="str">
            <v>105465-P.S.R. RAMADILLA</v>
          </cell>
          <cell r="AC96">
            <v>0</v>
          </cell>
          <cell r="AI96">
            <v>0</v>
          </cell>
          <cell r="AK96">
            <v>0</v>
          </cell>
          <cell r="AN96">
            <v>0</v>
          </cell>
        </row>
        <row r="97">
          <cell r="G97" t="str">
            <v>105324-CES. SOTAQUI</v>
          </cell>
          <cell r="H97">
            <v>4</v>
          </cell>
          <cell r="I97">
            <v>3</v>
          </cell>
          <cell r="J97">
            <v>1</v>
          </cell>
          <cell r="K97">
            <v>0</v>
          </cell>
          <cell r="O97">
            <v>4</v>
          </cell>
          <cell r="P97">
            <v>0</v>
          </cell>
          <cell r="R97">
            <v>2</v>
          </cell>
          <cell r="S97">
            <v>14</v>
          </cell>
          <cell r="AB97" t="str">
            <v>105466-P.S.R. VALLE HERMOSO</v>
          </cell>
          <cell r="AE97">
            <v>0</v>
          </cell>
          <cell r="AM97">
            <v>0</v>
          </cell>
          <cell r="AN97">
            <v>0</v>
          </cell>
        </row>
        <row r="98">
          <cell r="G98" t="str">
            <v>105415-P.S.R. BARRAZA</v>
          </cell>
          <cell r="H98">
            <v>2</v>
          </cell>
          <cell r="J98">
            <v>0</v>
          </cell>
          <cell r="L98">
            <v>0</v>
          </cell>
          <cell r="M98">
            <v>1</v>
          </cell>
          <cell r="O98">
            <v>1</v>
          </cell>
          <cell r="P98">
            <v>1</v>
          </cell>
          <cell r="Q98">
            <v>1</v>
          </cell>
          <cell r="R98">
            <v>1</v>
          </cell>
          <cell r="S98">
            <v>7</v>
          </cell>
          <cell r="AB98" t="str">
            <v>105490-P.S.R. EL DURAZNO</v>
          </cell>
          <cell r="AI98">
            <v>0</v>
          </cell>
          <cell r="AN98">
            <v>0</v>
          </cell>
        </row>
        <row r="99">
          <cell r="G99" t="str">
            <v xml:space="preserve">105416-P.S.R. CAMARICO                  </v>
          </cell>
          <cell r="H99">
            <v>0</v>
          </cell>
          <cell r="I99">
            <v>2</v>
          </cell>
          <cell r="K99">
            <v>1</v>
          </cell>
          <cell r="L99">
            <v>0</v>
          </cell>
          <cell r="N99">
            <v>2</v>
          </cell>
          <cell r="O99">
            <v>2</v>
          </cell>
          <cell r="P99">
            <v>0</v>
          </cell>
          <cell r="R99">
            <v>0</v>
          </cell>
          <cell r="S99">
            <v>7</v>
          </cell>
          <cell r="AB99" t="str">
            <v>04304-MONTE PATRIA</v>
          </cell>
          <cell r="AC99">
            <v>6</v>
          </cell>
          <cell r="AD99">
            <v>0</v>
          </cell>
          <cell r="AE99">
            <v>1</v>
          </cell>
          <cell r="AF99">
            <v>3</v>
          </cell>
          <cell r="AG99">
            <v>0</v>
          </cell>
          <cell r="AH99">
            <v>0</v>
          </cell>
          <cell r="AI99">
            <v>5</v>
          </cell>
          <cell r="AJ99">
            <v>0</v>
          </cell>
          <cell r="AK99">
            <v>1</v>
          </cell>
          <cell r="AL99">
            <v>0</v>
          </cell>
          <cell r="AM99">
            <v>2</v>
          </cell>
          <cell r="AN99">
            <v>18</v>
          </cell>
        </row>
        <row r="100">
          <cell r="G100" t="str">
            <v>105417-P.S.R. ALCONES BAJOS</v>
          </cell>
          <cell r="I100">
            <v>1</v>
          </cell>
          <cell r="K100">
            <v>1</v>
          </cell>
          <cell r="L100">
            <v>1</v>
          </cell>
          <cell r="N100">
            <v>0</v>
          </cell>
          <cell r="O100">
            <v>0</v>
          </cell>
          <cell r="S100">
            <v>3</v>
          </cell>
          <cell r="AB100" t="str">
            <v>105307-CES. RURAL MONTE PATRIA</v>
          </cell>
          <cell r="AC100">
            <v>3</v>
          </cell>
          <cell r="AD100">
            <v>0</v>
          </cell>
          <cell r="AE100">
            <v>0</v>
          </cell>
          <cell r="AF100">
            <v>0</v>
          </cell>
          <cell r="AH100">
            <v>0</v>
          </cell>
          <cell r="AI100">
            <v>0</v>
          </cell>
          <cell r="AJ100">
            <v>0</v>
          </cell>
          <cell r="AL100">
            <v>0</v>
          </cell>
          <cell r="AM100">
            <v>1</v>
          </cell>
          <cell r="AN100">
            <v>4</v>
          </cell>
        </row>
        <row r="101">
          <cell r="G101" t="str">
            <v>105419-P.S.R. LAS SOSSAS</v>
          </cell>
          <cell r="J101">
            <v>2</v>
          </cell>
          <cell r="K101">
            <v>0</v>
          </cell>
          <cell r="L101">
            <v>1</v>
          </cell>
          <cell r="N101">
            <v>0</v>
          </cell>
          <cell r="P101">
            <v>0</v>
          </cell>
          <cell r="Q101">
            <v>0</v>
          </cell>
          <cell r="S101">
            <v>3</v>
          </cell>
          <cell r="AB101" t="str">
            <v>105311-CES. RURAL CHAÑARAL ALTO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</row>
        <row r="102">
          <cell r="G102" t="str">
            <v>105420-P.S.R. LIMARI</v>
          </cell>
          <cell r="H102">
            <v>1</v>
          </cell>
          <cell r="I102">
            <v>2</v>
          </cell>
          <cell r="J102">
            <v>1</v>
          </cell>
          <cell r="L102">
            <v>0</v>
          </cell>
          <cell r="M102">
            <v>3</v>
          </cell>
          <cell r="N102">
            <v>1</v>
          </cell>
          <cell r="O102">
            <v>1</v>
          </cell>
          <cell r="P102">
            <v>1</v>
          </cell>
          <cell r="S102">
            <v>10</v>
          </cell>
          <cell r="AB102" t="str">
            <v>105312-CES. RURAL CAREN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H102">
            <v>0</v>
          </cell>
          <cell r="AI102">
            <v>4</v>
          </cell>
          <cell r="AJ102">
            <v>0</v>
          </cell>
          <cell r="AK102">
            <v>0</v>
          </cell>
          <cell r="AN102">
            <v>4</v>
          </cell>
        </row>
        <row r="103">
          <cell r="G103" t="str">
            <v>105422-P.S.R. HORNILLOS</v>
          </cell>
          <cell r="I103">
            <v>0</v>
          </cell>
          <cell r="J103">
            <v>0</v>
          </cell>
          <cell r="P103">
            <v>1</v>
          </cell>
          <cell r="R103">
            <v>0</v>
          </cell>
          <cell r="S103">
            <v>1</v>
          </cell>
          <cell r="AB103" t="str">
            <v>105318-CES. RURAL EL PALQUI</v>
          </cell>
          <cell r="AC103">
            <v>1</v>
          </cell>
          <cell r="AD103">
            <v>0</v>
          </cell>
          <cell r="AE103">
            <v>0</v>
          </cell>
          <cell r="AF103">
            <v>3</v>
          </cell>
          <cell r="AH103">
            <v>0</v>
          </cell>
          <cell r="AI103">
            <v>1</v>
          </cell>
          <cell r="AJ103">
            <v>0</v>
          </cell>
          <cell r="AK103">
            <v>1</v>
          </cell>
          <cell r="AN103">
            <v>6</v>
          </cell>
        </row>
        <row r="104">
          <cell r="G104" t="str">
            <v>105437-P.S.R. CHALINGA</v>
          </cell>
          <cell r="H104">
            <v>2</v>
          </cell>
          <cell r="K104">
            <v>0</v>
          </cell>
          <cell r="M104">
            <v>0</v>
          </cell>
          <cell r="S104">
            <v>2</v>
          </cell>
          <cell r="AB104" t="str">
            <v>105428-P.S.R. HUATULAME</v>
          </cell>
          <cell r="AM104">
            <v>0</v>
          </cell>
          <cell r="AN104">
            <v>0</v>
          </cell>
        </row>
        <row r="105">
          <cell r="G105" t="str">
            <v>105439-P.S.R. CERRO BLANCO</v>
          </cell>
          <cell r="O105">
            <v>0</v>
          </cell>
          <cell r="S105">
            <v>0</v>
          </cell>
          <cell r="AB105" t="str">
            <v>105430-P.S.R. MIALQUI</v>
          </cell>
          <cell r="AC105">
            <v>1</v>
          </cell>
          <cell r="AN105">
            <v>1</v>
          </cell>
        </row>
        <row r="106">
          <cell r="G106" t="str">
            <v>105507-P.S.R. HUAMALATA</v>
          </cell>
          <cell r="H106">
            <v>2</v>
          </cell>
          <cell r="I106">
            <v>0</v>
          </cell>
          <cell r="J106">
            <v>0</v>
          </cell>
          <cell r="K106">
            <v>1</v>
          </cell>
          <cell r="L106">
            <v>1</v>
          </cell>
          <cell r="Q106">
            <v>0</v>
          </cell>
          <cell r="S106">
            <v>4</v>
          </cell>
          <cell r="AB106" t="str">
            <v>105431-P.S.R. PEDREGAL</v>
          </cell>
          <cell r="AC106">
            <v>1</v>
          </cell>
          <cell r="AD106">
            <v>0</v>
          </cell>
          <cell r="AK106">
            <v>0</v>
          </cell>
          <cell r="AN106">
            <v>1</v>
          </cell>
        </row>
        <row r="107">
          <cell r="G107" t="str">
            <v>105510-P.S.R. RECOLETA</v>
          </cell>
          <cell r="H107">
            <v>1</v>
          </cell>
          <cell r="I107">
            <v>0</v>
          </cell>
          <cell r="J107">
            <v>0</v>
          </cell>
          <cell r="K107">
            <v>2</v>
          </cell>
          <cell r="L107">
            <v>1</v>
          </cell>
          <cell r="M107">
            <v>0</v>
          </cell>
          <cell r="N107">
            <v>0</v>
          </cell>
          <cell r="O107">
            <v>1</v>
          </cell>
          <cell r="P107">
            <v>0</v>
          </cell>
          <cell r="Q107">
            <v>0</v>
          </cell>
          <cell r="R107">
            <v>1</v>
          </cell>
          <cell r="S107">
            <v>6</v>
          </cell>
          <cell r="AB107" t="str">
            <v>105432-P.S.R. RAPEL</v>
          </cell>
          <cell r="AE107">
            <v>0</v>
          </cell>
          <cell r="AN107">
            <v>0</v>
          </cell>
        </row>
        <row r="108">
          <cell r="G108" t="str">
            <v>105722-CECOF SAN JOSE DE LA DEHESA</v>
          </cell>
          <cell r="H108">
            <v>2</v>
          </cell>
          <cell r="I108">
            <v>0</v>
          </cell>
          <cell r="J108">
            <v>3</v>
          </cell>
          <cell r="K108">
            <v>0</v>
          </cell>
          <cell r="L108">
            <v>1</v>
          </cell>
          <cell r="S108">
            <v>6</v>
          </cell>
          <cell r="AB108" t="str">
            <v>105435-P.S.R. TULAHUEN</v>
          </cell>
          <cell r="AF108">
            <v>0</v>
          </cell>
          <cell r="AG108">
            <v>0</v>
          </cell>
          <cell r="AI108">
            <v>0</v>
          </cell>
          <cell r="AJ108">
            <v>0</v>
          </cell>
          <cell r="AK108">
            <v>0</v>
          </cell>
          <cell r="AM108">
            <v>1</v>
          </cell>
          <cell r="AN108">
            <v>1</v>
          </cell>
        </row>
        <row r="109">
          <cell r="G109" t="str">
            <v>105723-CECOF LIMARI</v>
          </cell>
          <cell r="H109">
            <v>2</v>
          </cell>
          <cell r="I109">
            <v>1</v>
          </cell>
          <cell r="J109">
            <v>3</v>
          </cell>
          <cell r="Q109">
            <v>2</v>
          </cell>
          <cell r="R109">
            <v>0</v>
          </cell>
          <cell r="S109">
            <v>8</v>
          </cell>
          <cell r="AB109" t="str">
            <v>105436-P.S.R. EL MAITEN</v>
          </cell>
          <cell r="AD109">
            <v>0</v>
          </cell>
          <cell r="AE109">
            <v>1</v>
          </cell>
          <cell r="AG109">
            <v>0</v>
          </cell>
          <cell r="AH109">
            <v>0</v>
          </cell>
          <cell r="AJ109">
            <v>0</v>
          </cell>
          <cell r="AN109">
            <v>1</v>
          </cell>
        </row>
        <row r="110">
          <cell r="G110" t="str">
            <v>200258-CECOF LOS COPIHUES</v>
          </cell>
          <cell r="R110">
            <v>0</v>
          </cell>
          <cell r="S110">
            <v>0</v>
          </cell>
          <cell r="AB110" t="str">
            <v>105489-P.S.R. RAMADAS DE TULAHUEN</v>
          </cell>
          <cell r="AJ110">
            <v>0</v>
          </cell>
          <cell r="AK110">
            <v>0</v>
          </cell>
          <cell r="AN110">
            <v>0</v>
          </cell>
        </row>
        <row r="111">
          <cell r="G111" t="str">
            <v>04302-COMBARBALÁ</v>
          </cell>
          <cell r="H111">
            <v>5</v>
          </cell>
          <cell r="I111">
            <v>3</v>
          </cell>
          <cell r="J111">
            <v>2</v>
          </cell>
          <cell r="K111">
            <v>8</v>
          </cell>
          <cell r="L111">
            <v>7</v>
          </cell>
          <cell r="M111">
            <v>4</v>
          </cell>
          <cell r="N111">
            <v>8</v>
          </cell>
          <cell r="O111">
            <v>6</v>
          </cell>
          <cell r="P111">
            <v>3</v>
          </cell>
          <cell r="Q111">
            <v>5</v>
          </cell>
          <cell r="R111">
            <v>2</v>
          </cell>
          <cell r="S111">
            <v>53</v>
          </cell>
          <cell r="AB111" t="str">
            <v>04304-PUNITAQUI</v>
          </cell>
          <cell r="AD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N111">
            <v>0</v>
          </cell>
        </row>
        <row r="112">
          <cell r="G112" t="str">
            <v>105105-HOSPITAL COMBARBALA</v>
          </cell>
          <cell r="H112">
            <v>3</v>
          </cell>
          <cell r="I112">
            <v>2</v>
          </cell>
          <cell r="J112">
            <v>2</v>
          </cell>
          <cell r="K112">
            <v>7</v>
          </cell>
          <cell r="L112">
            <v>4</v>
          </cell>
          <cell r="M112">
            <v>4</v>
          </cell>
          <cell r="N112">
            <v>2</v>
          </cell>
          <cell r="O112">
            <v>4</v>
          </cell>
          <cell r="P112">
            <v>1</v>
          </cell>
          <cell r="Q112">
            <v>3</v>
          </cell>
          <cell r="R112">
            <v>2</v>
          </cell>
          <cell r="S112">
            <v>34</v>
          </cell>
          <cell r="AB112" t="str">
            <v>105308-CES. RURAL PUNITAQUI</v>
          </cell>
          <cell r="AD112">
            <v>0</v>
          </cell>
          <cell r="AF112">
            <v>0</v>
          </cell>
          <cell r="AH112">
            <v>0</v>
          </cell>
          <cell r="AN112">
            <v>0</v>
          </cell>
        </row>
        <row r="113">
          <cell r="G113" t="str">
            <v>105434-P.S.R. SAN MARCOS</v>
          </cell>
          <cell r="I113">
            <v>1</v>
          </cell>
          <cell r="K113">
            <v>1</v>
          </cell>
          <cell r="M113">
            <v>0</v>
          </cell>
          <cell r="N113">
            <v>2</v>
          </cell>
          <cell r="O113">
            <v>1</v>
          </cell>
          <cell r="P113">
            <v>2</v>
          </cell>
          <cell r="Q113">
            <v>0</v>
          </cell>
          <cell r="S113">
            <v>7</v>
          </cell>
          <cell r="AB113" t="str">
            <v>105440-P.S.R. DIVISADERO</v>
          </cell>
          <cell r="AD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N113">
            <v>0</v>
          </cell>
        </row>
        <row r="114">
          <cell r="G114" t="str">
            <v>105441-P.S.R. MANQUEHUA</v>
          </cell>
          <cell r="J114">
            <v>0</v>
          </cell>
          <cell r="K114">
            <v>0</v>
          </cell>
          <cell r="P114">
            <v>0</v>
          </cell>
          <cell r="Q114">
            <v>1</v>
          </cell>
          <cell r="R114">
            <v>0</v>
          </cell>
          <cell r="S114">
            <v>1</v>
          </cell>
          <cell r="AB114" t="str">
            <v xml:space="preserve">105508-P.S.R. EL PARRAL DE QUILES  </v>
          </cell>
          <cell r="AG114">
            <v>0</v>
          </cell>
          <cell r="AN114">
            <v>0</v>
          </cell>
        </row>
        <row r="115">
          <cell r="G115" t="str">
            <v xml:space="preserve">105459-P.S.R. BARRANCAS                </v>
          </cell>
          <cell r="H115">
            <v>0</v>
          </cell>
          <cell r="I115">
            <v>0</v>
          </cell>
          <cell r="K115">
            <v>0</v>
          </cell>
          <cell r="L115">
            <v>1</v>
          </cell>
          <cell r="N115">
            <v>0</v>
          </cell>
          <cell r="P115">
            <v>0</v>
          </cell>
          <cell r="Q115">
            <v>0</v>
          </cell>
          <cell r="S115">
            <v>1</v>
          </cell>
          <cell r="AB115" t="str">
            <v>04305-RIO HURTADO</v>
          </cell>
          <cell r="AD115">
            <v>0</v>
          </cell>
          <cell r="AL115">
            <v>1</v>
          </cell>
          <cell r="AN115">
            <v>1</v>
          </cell>
        </row>
        <row r="116">
          <cell r="G116" t="str">
            <v>105460-P.S.R. COGOTI 18</v>
          </cell>
          <cell r="J116">
            <v>0</v>
          </cell>
          <cell r="K116">
            <v>0</v>
          </cell>
          <cell r="N116">
            <v>2</v>
          </cell>
          <cell r="O116">
            <v>0</v>
          </cell>
          <cell r="P116">
            <v>0</v>
          </cell>
          <cell r="Q116">
            <v>1</v>
          </cell>
          <cell r="R116">
            <v>0</v>
          </cell>
          <cell r="S116">
            <v>3</v>
          </cell>
          <cell r="AB116" t="str">
            <v>105409-P.S.R. EL CHAÑAR</v>
          </cell>
          <cell r="AD116">
            <v>0</v>
          </cell>
          <cell r="AN116">
            <v>0</v>
          </cell>
        </row>
        <row r="117">
          <cell r="G117" t="str">
            <v>105461-P.S.R. EL HUACHO</v>
          </cell>
          <cell r="M117">
            <v>0</v>
          </cell>
          <cell r="P117">
            <v>0</v>
          </cell>
          <cell r="S117">
            <v>0</v>
          </cell>
          <cell r="AB117" t="str">
            <v>105411-P.S.R. LAS BREAS</v>
          </cell>
          <cell r="AL117">
            <v>1</v>
          </cell>
          <cell r="AN117">
            <v>1</v>
          </cell>
        </row>
        <row r="118">
          <cell r="G118" t="str">
            <v>105462-P.S.R. EL SAUCE</v>
          </cell>
          <cell r="H118">
            <v>0</v>
          </cell>
          <cell r="I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AB118" t="str">
            <v>105414-P.S.R. SERON</v>
          </cell>
          <cell r="AD118">
            <v>0</v>
          </cell>
          <cell r="AN118">
            <v>0</v>
          </cell>
        </row>
        <row r="119">
          <cell r="G119" t="str">
            <v>105463-P.S.R. QUILITAPIA</v>
          </cell>
          <cell r="H119">
            <v>2</v>
          </cell>
          <cell r="J119">
            <v>0</v>
          </cell>
          <cell r="K119">
            <v>0</v>
          </cell>
          <cell r="L119">
            <v>1</v>
          </cell>
          <cell r="N119">
            <v>2</v>
          </cell>
          <cell r="O119">
            <v>0</v>
          </cell>
          <cell r="P119">
            <v>0</v>
          </cell>
          <cell r="Q119">
            <v>0</v>
          </cell>
          <cell r="S119">
            <v>5</v>
          </cell>
          <cell r="AB119" t="str">
            <v>Total general</v>
          </cell>
          <cell r="AC119">
            <v>44</v>
          </cell>
          <cell r="AD119">
            <v>86</v>
          </cell>
          <cell r="AE119">
            <v>87</v>
          </cell>
          <cell r="AF119">
            <v>61</v>
          </cell>
          <cell r="AG119">
            <v>63</v>
          </cell>
          <cell r="AH119">
            <v>178</v>
          </cell>
          <cell r="AI119">
            <v>95</v>
          </cell>
          <cell r="AJ119">
            <v>78</v>
          </cell>
          <cell r="AK119">
            <v>53</v>
          </cell>
          <cell r="AL119">
            <v>66</v>
          </cell>
          <cell r="AM119">
            <v>55</v>
          </cell>
          <cell r="AN119">
            <v>866</v>
          </cell>
        </row>
        <row r="120">
          <cell r="G120" t="str">
            <v>105464-P.S.R. LA LIGUA</v>
          </cell>
          <cell r="H120">
            <v>0</v>
          </cell>
          <cell r="I120">
            <v>0</v>
          </cell>
          <cell r="K120">
            <v>0</v>
          </cell>
          <cell r="L120">
            <v>0</v>
          </cell>
          <cell r="M120">
            <v>0</v>
          </cell>
          <cell r="O120">
            <v>1</v>
          </cell>
          <cell r="P120">
            <v>0</v>
          </cell>
          <cell r="Q120">
            <v>0</v>
          </cell>
          <cell r="S120">
            <v>1</v>
          </cell>
        </row>
        <row r="121">
          <cell r="G121" t="str">
            <v>105465-P.S.R. RAMADILLA</v>
          </cell>
          <cell r="Q121">
            <v>0</v>
          </cell>
          <cell r="S121">
            <v>0</v>
          </cell>
        </row>
        <row r="122">
          <cell r="G122" t="str">
            <v>105466-P.S.R. VALLE HERMOSO</v>
          </cell>
          <cell r="O122">
            <v>0</v>
          </cell>
          <cell r="Q122">
            <v>0</v>
          </cell>
          <cell r="S122">
            <v>0</v>
          </cell>
        </row>
        <row r="123">
          <cell r="G123" t="str">
            <v>105490-P.S.R. EL DURAZNO</v>
          </cell>
          <cell r="L123">
            <v>1</v>
          </cell>
          <cell r="S123">
            <v>1</v>
          </cell>
        </row>
        <row r="124">
          <cell r="G124" t="str">
            <v>04304-MONTE PATRIA</v>
          </cell>
          <cell r="H124">
            <v>8</v>
          </cell>
          <cell r="I124">
            <v>8</v>
          </cell>
          <cell r="J124">
            <v>19</v>
          </cell>
          <cell r="K124">
            <v>2</v>
          </cell>
          <cell r="L124">
            <v>5</v>
          </cell>
          <cell r="M124">
            <v>11</v>
          </cell>
          <cell r="N124">
            <v>11</v>
          </cell>
          <cell r="O124">
            <v>16</v>
          </cell>
          <cell r="P124">
            <v>10</v>
          </cell>
          <cell r="Q124">
            <v>5</v>
          </cell>
          <cell r="R124">
            <v>6</v>
          </cell>
          <cell r="S124">
            <v>101</v>
          </cell>
        </row>
        <row r="125">
          <cell r="G125" t="str">
            <v>105307-CES. RURAL MONTE PATRIA</v>
          </cell>
          <cell r="H125">
            <v>6</v>
          </cell>
          <cell r="I125">
            <v>4</v>
          </cell>
          <cell r="J125">
            <v>7</v>
          </cell>
          <cell r="K125">
            <v>1</v>
          </cell>
          <cell r="L125">
            <v>1</v>
          </cell>
          <cell r="M125">
            <v>7</v>
          </cell>
          <cell r="N125">
            <v>1</v>
          </cell>
          <cell r="O125">
            <v>8</v>
          </cell>
          <cell r="P125">
            <v>4</v>
          </cell>
          <cell r="Q125">
            <v>4</v>
          </cell>
          <cell r="R125">
            <v>0</v>
          </cell>
          <cell r="S125">
            <v>43</v>
          </cell>
        </row>
        <row r="126">
          <cell r="G126" t="str">
            <v>105311-CES. RURAL CHAÑARAL ALTO</v>
          </cell>
          <cell r="H126">
            <v>0</v>
          </cell>
          <cell r="M126">
            <v>0</v>
          </cell>
          <cell r="N126">
            <v>3</v>
          </cell>
          <cell r="O126">
            <v>7</v>
          </cell>
          <cell r="Q126">
            <v>1</v>
          </cell>
          <cell r="R126">
            <v>4</v>
          </cell>
          <cell r="S126">
            <v>15</v>
          </cell>
        </row>
        <row r="127">
          <cell r="G127" t="str">
            <v>105312-CES. RURAL CAREN</v>
          </cell>
          <cell r="H127">
            <v>0</v>
          </cell>
          <cell r="I127">
            <v>1</v>
          </cell>
          <cell r="J127">
            <v>4</v>
          </cell>
          <cell r="K127">
            <v>0</v>
          </cell>
          <cell r="M127">
            <v>3</v>
          </cell>
          <cell r="N127">
            <v>1</v>
          </cell>
          <cell r="O127">
            <v>0</v>
          </cell>
          <cell r="P127">
            <v>2</v>
          </cell>
          <cell r="S127">
            <v>11</v>
          </cell>
        </row>
        <row r="128">
          <cell r="G128" t="str">
            <v>105318-CES. RURAL EL PALQUI</v>
          </cell>
          <cell r="H128">
            <v>0</v>
          </cell>
          <cell r="I128">
            <v>2</v>
          </cell>
          <cell r="J128">
            <v>5</v>
          </cell>
          <cell r="K128">
            <v>0</v>
          </cell>
          <cell r="L128">
            <v>4</v>
          </cell>
          <cell r="M128">
            <v>0</v>
          </cell>
          <cell r="N128">
            <v>4</v>
          </cell>
          <cell r="O128">
            <v>1</v>
          </cell>
          <cell r="P128">
            <v>3</v>
          </cell>
          <cell r="Q128">
            <v>0</v>
          </cell>
          <cell r="S128">
            <v>19</v>
          </cell>
        </row>
        <row r="129">
          <cell r="G129" t="str">
            <v>105425-P.S.R. CHILECITO</v>
          </cell>
          <cell r="J129">
            <v>0</v>
          </cell>
          <cell r="K129">
            <v>0</v>
          </cell>
          <cell r="S129">
            <v>0</v>
          </cell>
        </row>
        <row r="130">
          <cell r="G130" t="str">
            <v>105427-P.S.R. HACIENDA VALDIVIA</v>
          </cell>
          <cell r="P130">
            <v>0</v>
          </cell>
          <cell r="S130">
            <v>0</v>
          </cell>
        </row>
        <row r="131">
          <cell r="G131" t="str">
            <v>105430-P.S.R. MIALQUI</v>
          </cell>
          <cell r="I131">
            <v>0</v>
          </cell>
          <cell r="N131">
            <v>1</v>
          </cell>
          <cell r="S131">
            <v>1</v>
          </cell>
        </row>
        <row r="132">
          <cell r="G132" t="str">
            <v>105431-P.S.R. PEDREGAL</v>
          </cell>
          <cell r="H132">
            <v>0</v>
          </cell>
          <cell r="J132">
            <v>2</v>
          </cell>
          <cell r="M132">
            <v>0</v>
          </cell>
          <cell r="N132">
            <v>0</v>
          </cell>
          <cell r="O132">
            <v>0</v>
          </cell>
          <cell r="P132">
            <v>1</v>
          </cell>
          <cell r="S132">
            <v>3</v>
          </cell>
        </row>
        <row r="133">
          <cell r="G133" t="str">
            <v>105432-P.S.R. RAPEL</v>
          </cell>
          <cell r="P133">
            <v>0</v>
          </cell>
          <cell r="S133">
            <v>0</v>
          </cell>
        </row>
        <row r="134">
          <cell r="G134" t="str">
            <v>105435-P.S.R. TULAHUEN</v>
          </cell>
          <cell r="H134">
            <v>2</v>
          </cell>
          <cell r="I134">
            <v>1</v>
          </cell>
          <cell r="J134">
            <v>0</v>
          </cell>
          <cell r="K134">
            <v>1</v>
          </cell>
          <cell r="N134">
            <v>1</v>
          </cell>
          <cell r="P134">
            <v>0</v>
          </cell>
          <cell r="Q134">
            <v>0</v>
          </cell>
          <cell r="R134">
            <v>2</v>
          </cell>
          <cell r="S134">
            <v>7</v>
          </cell>
        </row>
        <row r="135">
          <cell r="G135" t="str">
            <v>105436-P.S.R. EL MAITEN</v>
          </cell>
          <cell r="I135">
            <v>0</v>
          </cell>
          <cell r="J135">
            <v>1</v>
          </cell>
          <cell r="M135">
            <v>1</v>
          </cell>
          <cell r="O135">
            <v>0</v>
          </cell>
          <cell r="P135">
            <v>0</v>
          </cell>
          <cell r="R135">
            <v>0</v>
          </cell>
          <cell r="S135">
            <v>2</v>
          </cell>
        </row>
        <row r="136">
          <cell r="G136" t="str">
            <v>105489-P.S.R. RAMADAS DE TULAHUEN</v>
          </cell>
          <cell r="M136">
            <v>0</v>
          </cell>
          <cell r="S136">
            <v>0</v>
          </cell>
        </row>
        <row r="137">
          <cell r="G137" t="str">
            <v>04304-PUNITAQUI</v>
          </cell>
          <cell r="H137">
            <v>7</v>
          </cell>
          <cell r="I137">
            <v>6</v>
          </cell>
          <cell r="J137">
            <v>7</v>
          </cell>
          <cell r="K137">
            <v>6</v>
          </cell>
          <cell r="L137">
            <v>4</v>
          </cell>
          <cell r="M137">
            <v>17</v>
          </cell>
          <cell r="O137">
            <v>17</v>
          </cell>
          <cell r="P137">
            <v>3</v>
          </cell>
          <cell r="Q137">
            <v>0</v>
          </cell>
          <cell r="R137">
            <v>3</v>
          </cell>
          <cell r="S137">
            <v>70</v>
          </cell>
        </row>
        <row r="138">
          <cell r="G138" t="str">
            <v>105308-CES. RURAL PUNITAQUI</v>
          </cell>
          <cell r="H138">
            <v>7</v>
          </cell>
          <cell r="I138">
            <v>3</v>
          </cell>
          <cell r="J138">
            <v>7</v>
          </cell>
          <cell r="K138">
            <v>6</v>
          </cell>
          <cell r="L138">
            <v>4</v>
          </cell>
          <cell r="M138">
            <v>17</v>
          </cell>
          <cell r="O138">
            <v>17</v>
          </cell>
          <cell r="P138">
            <v>3</v>
          </cell>
          <cell r="R138">
            <v>3</v>
          </cell>
          <cell r="S138">
            <v>67</v>
          </cell>
        </row>
        <row r="139">
          <cell r="G139" t="str">
            <v>105440-P.S.R. DIVISADERO</v>
          </cell>
          <cell r="I139">
            <v>3</v>
          </cell>
          <cell r="L139">
            <v>0</v>
          </cell>
          <cell r="M139">
            <v>0</v>
          </cell>
          <cell r="P139">
            <v>0</v>
          </cell>
          <cell r="Q139">
            <v>0</v>
          </cell>
          <cell r="S139">
            <v>3</v>
          </cell>
        </row>
        <row r="140">
          <cell r="G140" t="str">
            <v>04305-RIO HURTADO</v>
          </cell>
          <cell r="I140">
            <v>0</v>
          </cell>
          <cell r="L140">
            <v>0</v>
          </cell>
          <cell r="Q140">
            <v>0</v>
          </cell>
          <cell r="S140">
            <v>0</v>
          </cell>
        </row>
        <row r="141">
          <cell r="G141" t="str">
            <v>105310-CES. RURAL PICHASCA</v>
          </cell>
          <cell r="Q141">
            <v>0</v>
          </cell>
          <cell r="S141">
            <v>0</v>
          </cell>
        </row>
        <row r="142">
          <cell r="G142" t="str">
            <v>105414-P.S.R. SERON</v>
          </cell>
          <cell r="I142">
            <v>0</v>
          </cell>
          <cell r="L142">
            <v>0</v>
          </cell>
          <cell r="S142">
            <v>0</v>
          </cell>
        </row>
        <row r="143">
          <cell r="G143" t="str">
            <v>Total general</v>
          </cell>
          <cell r="H143">
            <v>213</v>
          </cell>
          <cell r="I143">
            <v>254</v>
          </cell>
          <cell r="J143">
            <v>297</v>
          </cell>
          <cell r="K143">
            <v>278</v>
          </cell>
          <cell r="L143">
            <v>279</v>
          </cell>
          <cell r="M143">
            <v>253</v>
          </cell>
          <cell r="N143">
            <v>287</v>
          </cell>
          <cell r="O143">
            <v>321</v>
          </cell>
          <cell r="P143">
            <v>230</v>
          </cell>
          <cell r="Q143">
            <v>169</v>
          </cell>
          <cell r="R143">
            <v>118</v>
          </cell>
          <cell r="S143">
            <v>2699</v>
          </cell>
        </row>
      </sheetData>
      <sheetData sheetId="6">
        <row r="2">
          <cell r="G2" t="str">
            <v>Suma de Total</v>
          </cell>
        </row>
      </sheetData>
      <sheetData sheetId="7">
        <row r="2">
          <cell r="G2" t="str">
            <v>Suma de Total</v>
          </cell>
        </row>
      </sheetData>
      <sheetData sheetId="8">
        <row r="2">
          <cell r="G2" t="str">
            <v>Suma de Total</v>
          </cell>
        </row>
      </sheetData>
      <sheetData sheetId="9">
        <row r="2">
          <cell r="G2" t="str">
            <v>Suma de Total</v>
          </cell>
        </row>
      </sheetData>
      <sheetData sheetId="10">
        <row r="2">
          <cell r="G2" t="str">
            <v>Suma de Total</v>
          </cell>
        </row>
      </sheetData>
      <sheetData sheetId="11">
        <row r="2">
          <cell r="G2" t="str">
            <v>Suma de Total</v>
          </cell>
        </row>
      </sheetData>
      <sheetData sheetId="12"/>
      <sheetData sheetId="13">
        <row r="2">
          <cell r="G2" t="str">
            <v>Suma de Total</v>
          </cell>
          <cell r="H2" t="str">
            <v>Etiquetas de columna</v>
          </cell>
          <cell r="AB2" t="str">
            <v>Suma de Total</v>
          </cell>
          <cell r="AC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 t="str">
            <v>Total general</v>
          </cell>
          <cell r="AB3" t="str">
            <v>Etiquetas de fila</v>
          </cell>
          <cell r="AC3">
            <v>1</v>
          </cell>
          <cell r="AD3">
            <v>2</v>
          </cell>
          <cell r="AE3">
            <v>3</v>
          </cell>
          <cell r="AF3">
            <v>4</v>
          </cell>
          <cell r="AG3">
            <v>5</v>
          </cell>
          <cell r="AH3">
            <v>6</v>
          </cell>
          <cell r="AI3">
            <v>7</v>
          </cell>
          <cell r="AJ3">
            <v>8</v>
          </cell>
          <cell r="AK3">
            <v>9</v>
          </cell>
          <cell r="AL3">
            <v>10</v>
          </cell>
          <cell r="AM3">
            <v>11</v>
          </cell>
          <cell r="AN3" t="str">
            <v>Total general</v>
          </cell>
        </row>
        <row r="4">
          <cell r="G4" t="str">
            <v>04101-LA SERENA</v>
          </cell>
          <cell r="H4">
            <v>51</v>
          </cell>
          <cell r="I4">
            <v>62</v>
          </cell>
          <cell r="J4">
            <v>127</v>
          </cell>
          <cell r="K4">
            <v>85</v>
          </cell>
          <cell r="L4">
            <v>67</v>
          </cell>
          <cell r="M4">
            <v>84</v>
          </cell>
          <cell r="N4">
            <v>66</v>
          </cell>
          <cell r="O4">
            <v>92</v>
          </cell>
          <cell r="P4">
            <v>79</v>
          </cell>
          <cell r="Q4">
            <v>57</v>
          </cell>
          <cell r="R4">
            <v>26</v>
          </cell>
          <cell r="S4">
            <v>796</v>
          </cell>
          <cell r="AB4" t="str">
            <v>04101-LA SERENA</v>
          </cell>
          <cell r="AC4">
            <v>17</v>
          </cell>
          <cell r="AD4">
            <v>45</v>
          </cell>
          <cell r="AE4">
            <v>34</v>
          </cell>
          <cell r="AF4">
            <v>36</v>
          </cell>
          <cell r="AG4">
            <v>23</v>
          </cell>
          <cell r="AH4">
            <v>162</v>
          </cell>
          <cell r="AI4">
            <v>30</v>
          </cell>
          <cell r="AJ4">
            <v>32</v>
          </cell>
          <cell r="AK4">
            <v>24</v>
          </cell>
          <cell r="AL4">
            <v>26</v>
          </cell>
          <cell r="AM4">
            <v>11</v>
          </cell>
          <cell r="AN4">
            <v>440</v>
          </cell>
        </row>
        <row r="5">
          <cell r="G5" t="str">
            <v>105300-CES. CARDENAL CARO</v>
          </cell>
          <cell r="I5">
            <v>2</v>
          </cell>
          <cell r="J5">
            <v>6</v>
          </cell>
          <cell r="K5">
            <v>23</v>
          </cell>
          <cell r="L5">
            <v>8</v>
          </cell>
          <cell r="M5">
            <v>5</v>
          </cell>
          <cell r="N5">
            <v>8</v>
          </cell>
          <cell r="O5">
            <v>5</v>
          </cell>
          <cell r="P5">
            <v>26</v>
          </cell>
          <cell r="S5">
            <v>83</v>
          </cell>
          <cell r="AB5" t="str">
            <v>105300-CES. CARDENAL CARO</v>
          </cell>
          <cell r="AC5">
            <v>2</v>
          </cell>
          <cell r="AD5">
            <v>4</v>
          </cell>
          <cell r="AE5">
            <v>6</v>
          </cell>
          <cell r="AF5">
            <v>13</v>
          </cell>
          <cell r="AG5">
            <v>3</v>
          </cell>
          <cell r="AH5">
            <v>4</v>
          </cell>
          <cell r="AI5">
            <v>5</v>
          </cell>
          <cell r="AJ5">
            <v>10</v>
          </cell>
          <cell r="AK5">
            <v>7</v>
          </cell>
          <cell r="AL5">
            <v>2</v>
          </cell>
          <cell r="AM5">
            <v>2</v>
          </cell>
          <cell r="AN5">
            <v>58</v>
          </cell>
        </row>
        <row r="6">
          <cell r="G6" t="str">
            <v>105301-CES. LAS COMPAÑIAS</v>
          </cell>
          <cell r="H6">
            <v>15</v>
          </cell>
          <cell r="I6">
            <v>17</v>
          </cell>
          <cell r="J6">
            <v>18</v>
          </cell>
          <cell r="K6">
            <v>16</v>
          </cell>
          <cell r="L6">
            <v>21</v>
          </cell>
          <cell r="M6">
            <v>16</v>
          </cell>
          <cell r="N6">
            <v>16</v>
          </cell>
          <cell r="O6">
            <v>11</v>
          </cell>
          <cell r="P6">
            <v>14</v>
          </cell>
          <cell r="Q6">
            <v>14</v>
          </cell>
          <cell r="R6">
            <v>9</v>
          </cell>
          <cell r="S6">
            <v>167</v>
          </cell>
          <cell r="AB6" t="str">
            <v>105301-CES. LAS COMPAÑIAS</v>
          </cell>
          <cell r="AC6">
            <v>9</v>
          </cell>
          <cell r="AD6">
            <v>17</v>
          </cell>
          <cell r="AE6">
            <v>19</v>
          </cell>
          <cell r="AF6">
            <v>7</v>
          </cell>
          <cell r="AG6">
            <v>12</v>
          </cell>
          <cell r="AH6">
            <v>23</v>
          </cell>
          <cell r="AI6">
            <v>15</v>
          </cell>
          <cell r="AJ6">
            <v>8</v>
          </cell>
          <cell r="AK6">
            <v>8</v>
          </cell>
          <cell r="AL6">
            <v>14</v>
          </cell>
          <cell r="AM6">
            <v>5</v>
          </cell>
          <cell r="AN6">
            <v>137</v>
          </cell>
        </row>
        <row r="7">
          <cell r="G7" t="str">
            <v>105302-CES. PEDRO AGUIRRE C.</v>
          </cell>
          <cell r="H7">
            <v>9</v>
          </cell>
          <cell r="I7">
            <v>17</v>
          </cell>
          <cell r="J7">
            <v>18</v>
          </cell>
          <cell r="K7">
            <v>15</v>
          </cell>
          <cell r="L7">
            <v>18</v>
          </cell>
          <cell r="M7">
            <v>5</v>
          </cell>
          <cell r="N7">
            <v>12</v>
          </cell>
          <cell r="O7">
            <v>9</v>
          </cell>
          <cell r="P7">
            <v>16</v>
          </cell>
          <cell r="Q7">
            <v>11</v>
          </cell>
          <cell r="R7">
            <v>3</v>
          </cell>
          <cell r="S7">
            <v>133</v>
          </cell>
          <cell r="AB7" t="str">
            <v>105302-CES. PEDRO AGUIRRE C.</v>
          </cell>
          <cell r="AC7">
            <v>4</v>
          </cell>
          <cell r="AD7">
            <v>1</v>
          </cell>
          <cell r="AE7">
            <v>3</v>
          </cell>
          <cell r="AF7">
            <v>12</v>
          </cell>
          <cell r="AG7">
            <v>8</v>
          </cell>
          <cell r="AH7">
            <v>32</v>
          </cell>
          <cell r="AI7">
            <v>7</v>
          </cell>
          <cell r="AJ7">
            <v>3</v>
          </cell>
          <cell r="AK7">
            <v>5</v>
          </cell>
          <cell r="AL7">
            <v>10</v>
          </cell>
          <cell r="AM7">
            <v>4</v>
          </cell>
          <cell r="AN7">
            <v>89</v>
          </cell>
        </row>
        <row r="8">
          <cell r="G8" t="str">
            <v>105313-CES. SCHAFFHAUSER</v>
          </cell>
          <cell r="H8">
            <v>15</v>
          </cell>
          <cell r="I8">
            <v>6</v>
          </cell>
          <cell r="J8">
            <v>15</v>
          </cell>
          <cell r="K8">
            <v>7</v>
          </cell>
          <cell r="L8">
            <v>2</v>
          </cell>
          <cell r="M8">
            <v>6</v>
          </cell>
          <cell r="N8">
            <v>3</v>
          </cell>
          <cell r="O8">
            <v>14</v>
          </cell>
          <cell r="P8">
            <v>2</v>
          </cell>
          <cell r="Q8">
            <v>3</v>
          </cell>
          <cell r="R8">
            <v>1</v>
          </cell>
          <cell r="S8">
            <v>74</v>
          </cell>
          <cell r="AB8" t="str">
            <v>105313-CES. SCHAFFHAUSER</v>
          </cell>
          <cell r="AH8">
            <v>16</v>
          </cell>
          <cell r="AN8">
            <v>16</v>
          </cell>
        </row>
        <row r="9">
          <cell r="G9" t="str">
            <v>105319-CES. CARDENAL R.S.H.</v>
          </cell>
          <cell r="H9">
            <v>10</v>
          </cell>
          <cell r="I9">
            <v>7</v>
          </cell>
          <cell r="J9">
            <v>20</v>
          </cell>
          <cell r="K9">
            <v>21</v>
          </cell>
          <cell r="L9">
            <v>15</v>
          </cell>
          <cell r="M9">
            <v>24</v>
          </cell>
          <cell r="N9">
            <v>17</v>
          </cell>
          <cell r="O9">
            <v>24</v>
          </cell>
          <cell r="P9">
            <v>14</v>
          </cell>
          <cell r="Q9">
            <v>16</v>
          </cell>
          <cell r="R9">
            <v>9</v>
          </cell>
          <cell r="S9">
            <v>177</v>
          </cell>
          <cell r="AB9" t="str">
            <v>105319-CES. CARDENAL R.S.H.</v>
          </cell>
          <cell r="AH9">
            <v>83</v>
          </cell>
          <cell r="AI9">
            <v>3</v>
          </cell>
          <cell r="AJ9">
            <v>1</v>
          </cell>
          <cell r="AK9">
            <v>2</v>
          </cell>
          <cell r="AN9">
            <v>89</v>
          </cell>
        </row>
        <row r="10">
          <cell r="G10" t="str">
            <v>105325-CESFAM JUAN PABLO II</v>
          </cell>
          <cell r="I10">
            <v>8</v>
          </cell>
          <cell r="J10">
            <v>42</v>
          </cell>
          <cell r="M10">
            <v>23</v>
          </cell>
          <cell r="O10">
            <v>18</v>
          </cell>
          <cell r="P10">
            <v>3</v>
          </cell>
          <cell r="Q10">
            <v>10</v>
          </cell>
          <cell r="R10">
            <v>4</v>
          </cell>
          <cell r="S10">
            <v>108</v>
          </cell>
          <cell r="AB10" t="str">
            <v>105325-CESFAM JUAN PABLO II</v>
          </cell>
          <cell r="AD10">
            <v>23</v>
          </cell>
          <cell r="AE10">
            <v>1</v>
          </cell>
          <cell r="AJ10">
            <v>10</v>
          </cell>
          <cell r="AN10">
            <v>34</v>
          </cell>
        </row>
        <row r="11">
          <cell r="G11" t="str">
            <v xml:space="preserve">105400-P.S.R. ALGARROBITO            </v>
          </cell>
          <cell r="H11">
            <v>1</v>
          </cell>
          <cell r="I11">
            <v>2</v>
          </cell>
          <cell r="J11">
            <v>4</v>
          </cell>
          <cell r="K11">
            <v>2</v>
          </cell>
          <cell r="L11">
            <v>2</v>
          </cell>
          <cell r="M11">
            <v>2</v>
          </cell>
          <cell r="N11">
            <v>4</v>
          </cell>
          <cell r="O11">
            <v>4</v>
          </cell>
          <cell r="P11">
            <v>4</v>
          </cell>
          <cell r="Q11">
            <v>1</v>
          </cell>
          <cell r="S11">
            <v>26</v>
          </cell>
          <cell r="AB11" t="str">
            <v>105700-CECOF VILLA EL INDIO</v>
          </cell>
          <cell r="AK11">
            <v>1</v>
          </cell>
          <cell r="AN11">
            <v>1</v>
          </cell>
        </row>
        <row r="12">
          <cell r="G12" t="str">
            <v>105402-P.S.R. EL ROMERO</v>
          </cell>
          <cell r="J12">
            <v>1</v>
          </cell>
          <cell r="S12">
            <v>1</v>
          </cell>
          <cell r="AB12" t="str">
            <v>105701-CECOF VILLA ALEMANIA</v>
          </cell>
          <cell r="AC12">
            <v>2</v>
          </cell>
          <cell r="AE12">
            <v>5</v>
          </cell>
          <cell r="AF12">
            <v>4</v>
          </cell>
          <cell r="AH12">
            <v>4</v>
          </cell>
          <cell r="AK12">
            <v>1</v>
          </cell>
          <cell r="AN12">
            <v>16</v>
          </cell>
        </row>
        <row r="13">
          <cell r="G13" t="str">
            <v>105499-P.S.R. LAMBERT</v>
          </cell>
          <cell r="I13">
            <v>1</v>
          </cell>
          <cell r="N13">
            <v>2</v>
          </cell>
          <cell r="Q13">
            <v>1</v>
          </cell>
          <cell r="S13">
            <v>4</v>
          </cell>
          <cell r="AB13" t="str">
            <v>04102-COQUIMBO</v>
          </cell>
          <cell r="AC13">
            <v>25</v>
          </cell>
          <cell r="AD13">
            <v>29</v>
          </cell>
          <cell r="AE13">
            <v>35</v>
          </cell>
          <cell r="AF13">
            <v>37</v>
          </cell>
          <cell r="AG13">
            <v>31</v>
          </cell>
          <cell r="AH13">
            <v>32</v>
          </cell>
          <cell r="AI13">
            <v>52</v>
          </cell>
          <cell r="AJ13">
            <v>50</v>
          </cell>
          <cell r="AK13">
            <v>30</v>
          </cell>
          <cell r="AL13">
            <v>34</v>
          </cell>
          <cell r="AM13">
            <v>22</v>
          </cell>
          <cell r="AN13">
            <v>377</v>
          </cell>
        </row>
        <row r="14">
          <cell r="G14" t="str">
            <v>105700-CECOF VILLA EL INDIO</v>
          </cell>
          <cell r="J14">
            <v>1</v>
          </cell>
          <cell r="N14">
            <v>3</v>
          </cell>
          <cell r="O14">
            <v>1</v>
          </cell>
          <cell r="S14">
            <v>5</v>
          </cell>
          <cell r="AB14" t="str">
            <v>105303-CES. SAN JUAN</v>
          </cell>
          <cell r="AC14">
            <v>4</v>
          </cell>
          <cell r="AD14">
            <v>2</v>
          </cell>
          <cell r="AE14">
            <v>6</v>
          </cell>
          <cell r="AF14">
            <v>3</v>
          </cell>
          <cell r="AG14">
            <v>1</v>
          </cell>
          <cell r="AI14">
            <v>10</v>
          </cell>
          <cell r="AJ14">
            <v>1</v>
          </cell>
          <cell r="AK14">
            <v>4</v>
          </cell>
          <cell r="AL14">
            <v>3</v>
          </cell>
          <cell r="AN14">
            <v>34</v>
          </cell>
        </row>
        <row r="15">
          <cell r="G15" t="str">
            <v>105701-CECOF VILLA ALEMANIA</v>
          </cell>
          <cell r="I15">
            <v>1</v>
          </cell>
          <cell r="J15">
            <v>1</v>
          </cell>
          <cell r="K15">
            <v>1</v>
          </cell>
          <cell r="M15">
            <v>1</v>
          </cell>
          <cell r="N15">
            <v>1</v>
          </cell>
          <cell r="O15">
            <v>2</v>
          </cell>
          <cell r="S15">
            <v>7</v>
          </cell>
          <cell r="AB15" t="str">
            <v>105304-CES. SANTA CECILIA</v>
          </cell>
          <cell r="AC15">
            <v>7</v>
          </cell>
          <cell r="AD15">
            <v>4</v>
          </cell>
          <cell r="AE15">
            <v>4</v>
          </cell>
          <cell r="AF15">
            <v>6</v>
          </cell>
          <cell r="AG15">
            <v>2</v>
          </cell>
          <cell r="AH15">
            <v>5</v>
          </cell>
          <cell r="AI15">
            <v>7</v>
          </cell>
          <cell r="AJ15">
            <v>5</v>
          </cell>
          <cell r="AL15">
            <v>9</v>
          </cell>
          <cell r="AM15">
            <v>1</v>
          </cell>
          <cell r="AN15">
            <v>50</v>
          </cell>
        </row>
        <row r="16">
          <cell r="G16" t="str">
            <v>105702-CECOF VILLA LAMBERT</v>
          </cell>
          <cell r="H16">
            <v>1</v>
          </cell>
          <cell r="I16">
            <v>1</v>
          </cell>
          <cell r="J16">
            <v>1</v>
          </cell>
          <cell r="L16">
            <v>1</v>
          </cell>
          <cell r="M16">
            <v>2</v>
          </cell>
          <cell r="O16">
            <v>4</v>
          </cell>
          <cell r="Q16">
            <v>1</v>
          </cell>
          <cell r="S16">
            <v>11</v>
          </cell>
          <cell r="AB16" t="str">
            <v>105305-CES. TIERRAS BLANCAS</v>
          </cell>
          <cell r="AC16">
            <v>12</v>
          </cell>
          <cell r="AD16">
            <v>1</v>
          </cell>
          <cell r="AE16">
            <v>1</v>
          </cell>
          <cell r="AF16">
            <v>10</v>
          </cell>
          <cell r="AG16">
            <v>16</v>
          </cell>
          <cell r="AH16">
            <v>15</v>
          </cell>
          <cell r="AI16">
            <v>8</v>
          </cell>
          <cell r="AJ16">
            <v>23</v>
          </cell>
          <cell r="AK16">
            <v>18</v>
          </cell>
          <cell r="AL16">
            <v>11</v>
          </cell>
          <cell r="AM16">
            <v>10</v>
          </cell>
          <cell r="AN16">
            <v>125</v>
          </cell>
        </row>
        <row r="17">
          <cell r="G17" t="str">
            <v>04102-COQUIMBO</v>
          </cell>
          <cell r="H17">
            <v>79</v>
          </cell>
          <cell r="I17">
            <v>99</v>
          </cell>
          <cell r="J17">
            <v>97</v>
          </cell>
          <cell r="K17">
            <v>103</v>
          </cell>
          <cell r="L17">
            <v>123</v>
          </cell>
          <cell r="M17">
            <v>66</v>
          </cell>
          <cell r="N17">
            <v>132</v>
          </cell>
          <cell r="O17">
            <v>109</v>
          </cell>
          <cell r="P17">
            <v>79</v>
          </cell>
          <cell r="Q17">
            <v>74</v>
          </cell>
          <cell r="R17">
            <v>60</v>
          </cell>
          <cell r="S17">
            <v>1021</v>
          </cell>
          <cell r="AB17" t="str">
            <v>105321-CES. RURAL  TONGOY</v>
          </cell>
          <cell r="AD17">
            <v>2</v>
          </cell>
          <cell r="AF17">
            <v>2</v>
          </cell>
          <cell r="AJ17">
            <v>1</v>
          </cell>
          <cell r="AK17">
            <v>2</v>
          </cell>
          <cell r="AL17">
            <v>1</v>
          </cell>
          <cell r="AN17">
            <v>8</v>
          </cell>
        </row>
        <row r="18">
          <cell r="G18" t="str">
            <v>105303-CES. SAN JUAN</v>
          </cell>
          <cell r="H18">
            <v>19</v>
          </cell>
          <cell r="I18">
            <v>22</v>
          </cell>
          <cell r="J18">
            <v>31</v>
          </cell>
          <cell r="K18">
            <v>30</v>
          </cell>
          <cell r="L18">
            <v>23</v>
          </cell>
          <cell r="M18">
            <v>20</v>
          </cell>
          <cell r="N18">
            <v>35</v>
          </cell>
          <cell r="O18">
            <v>17</v>
          </cell>
          <cell r="P18">
            <v>21</v>
          </cell>
          <cell r="Q18">
            <v>13</v>
          </cell>
          <cell r="R18">
            <v>20</v>
          </cell>
          <cell r="S18">
            <v>251</v>
          </cell>
          <cell r="AB18" t="str">
            <v>105323-CES. DR. SERGIO AGUILAR</v>
          </cell>
          <cell r="AD18">
            <v>20</v>
          </cell>
          <cell r="AE18">
            <v>23</v>
          </cell>
          <cell r="AF18">
            <v>16</v>
          </cell>
          <cell r="AG18">
            <v>12</v>
          </cell>
          <cell r="AH18">
            <v>9</v>
          </cell>
          <cell r="AI18">
            <v>26</v>
          </cell>
          <cell r="AJ18">
            <v>17</v>
          </cell>
          <cell r="AK18">
            <v>5</v>
          </cell>
          <cell r="AL18">
            <v>10</v>
          </cell>
          <cell r="AM18">
            <v>10</v>
          </cell>
          <cell r="AN18">
            <v>148</v>
          </cell>
        </row>
        <row r="19">
          <cell r="G19" t="str">
            <v>105304-CES. SANTA CECILIA</v>
          </cell>
          <cell r="H19">
            <v>4</v>
          </cell>
          <cell r="I19">
            <v>10</v>
          </cell>
          <cell r="J19">
            <v>9</v>
          </cell>
          <cell r="K19">
            <v>9</v>
          </cell>
          <cell r="L19">
            <v>20</v>
          </cell>
          <cell r="M19">
            <v>9</v>
          </cell>
          <cell r="N19">
            <v>6</v>
          </cell>
          <cell r="O19">
            <v>14</v>
          </cell>
          <cell r="P19">
            <v>8</v>
          </cell>
          <cell r="Q19">
            <v>4</v>
          </cell>
          <cell r="R19">
            <v>4</v>
          </cell>
          <cell r="S19">
            <v>97</v>
          </cell>
          <cell r="AB19" t="str">
            <v>105405-P.S.R. GUANAQUEROS</v>
          </cell>
          <cell r="AC19">
            <v>1</v>
          </cell>
          <cell r="AE19">
            <v>1</v>
          </cell>
          <cell r="AI19">
            <v>1</v>
          </cell>
          <cell r="AJ19">
            <v>1</v>
          </cell>
          <cell r="AM19">
            <v>1</v>
          </cell>
          <cell r="AN19">
            <v>5</v>
          </cell>
        </row>
        <row r="20">
          <cell r="G20" t="str">
            <v>105305-CES. TIERRAS BLANCAS</v>
          </cell>
          <cell r="H20">
            <v>24</v>
          </cell>
          <cell r="I20">
            <v>31</v>
          </cell>
          <cell r="J20">
            <v>28</v>
          </cell>
          <cell r="K20">
            <v>20</v>
          </cell>
          <cell r="L20">
            <v>39</v>
          </cell>
          <cell r="M20">
            <v>16</v>
          </cell>
          <cell r="N20">
            <v>40</v>
          </cell>
          <cell r="O20">
            <v>29</v>
          </cell>
          <cell r="P20">
            <v>21</v>
          </cell>
          <cell r="Q20">
            <v>24</v>
          </cell>
          <cell r="R20">
            <v>16</v>
          </cell>
          <cell r="S20">
            <v>288</v>
          </cell>
          <cell r="AB20" t="str">
            <v>105406-P.S.R. PAN DE AZUCAR</v>
          </cell>
          <cell r="AC20">
            <v>1</v>
          </cell>
          <cell r="AJ20">
            <v>2</v>
          </cell>
          <cell r="AN20">
            <v>3</v>
          </cell>
        </row>
        <row r="21">
          <cell r="G21" t="str">
            <v>105321-CES. RURAL  TONGOY</v>
          </cell>
          <cell r="K21">
            <v>2</v>
          </cell>
          <cell r="L21">
            <v>1</v>
          </cell>
          <cell r="M21">
            <v>2</v>
          </cell>
          <cell r="P21">
            <v>3</v>
          </cell>
          <cell r="Q21">
            <v>2</v>
          </cell>
          <cell r="R21">
            <v>2</v>
          </cell>
          <cell r="S21">
            <v>12</v>
          </cell>
          <cell r="AB21" t="str">
            <v>105705-CECOF EL ALBA</v>
          </cell>
          <cell r="AH21">
            <v>3</v>
          </cell>
          <cell r="AK21">
            <v>1</v>
          </cell>
          <cell r="AN21">
            <v>4</v>
          </cell>
        </row>
        <row r="22">
          <cell r="G22" t="str">
            <v>105323-CES. DR. SERGIO AGUILAR</v>
          </cell>
          <cell r="H22">
            <v>26</v>
          </cell>
          <cell r="I22">
            <v>26</v>
          </cell>
          <cell r="J22">
            <v>17</v>
          </cell>
          <cell r="K22">
            <v>36</v>
          </cell>
          <cell r="L22">
            <v>36</v>
          </cell>
          <cell r="M22">
            <v>15</v>
          </cell>
          <cell r="N22">
            <v>38</v>
          </cell>
          <cell r="O22">
            <v>43</v>
          </cell>
          <cell r="P22">
            <v>19</v>
          </cell>
          <cell r="Q22">
            <v>25</v>
          </cell>
          <cell r="R22">
            <v>14</v>
          </cell>
          <cell r="S22">
            <v>295</v>
          </cell>
          <cell r="AB22" t="str">
            <v>04103-ANDACOLLO</v>
          </cell>
          <cell r="AC22">
            <v>2</v>
          </cell>
          <cell r="AD22">
            <v>2</v>
          </cell>
          <cell r="AF22">
            <v>2</v>
          </cell>
          <cell r="AG22">
            <v>3</v>
          </cell>
          <cell r="AI22">
            <v>3</v>
          </cell>
          <cell r="AJ22">
            <v>2</v>
          </cell>
          <cell r="AK22">
            <v>4</v>
          </cell>
          <cell r="AL22">
            <v>1</v>
          </cell>
          <cell r="AM22">
            <v>2</v>
          </cell>
          <cell r="AN22">
            <v>21</v>
          </cell>
        </row>
        <row r="23">
          <cell r="G23" t="str">
            <v xml:space="preserve">105404-P.S.R. EL TANGUE                         </v>
          </cell>
          <cell r="J23">
            <v>1</v>
          </cell>
          <cell r="K23">
            <v>2</v>
          </cell>
          <cell r="L23">
            <v>1</v>
          </cell>
          <cell r="N23">
            <v>5</v>
          </cell>
          <cell r="O23">
            <v>1</v>
          </cell>
          <cell r="P23">
            <v>1</v>
          </cell>
          <cell r="Q23">
            <v>4</v>
          </cell>
          <cell r="S23">
            <v>15</v>
          </cell>
          <cell r="AB23" t="str">
            <v>105106-HOSPITAL ANDACOLLO</v>
          </cell>
          <cell r="AC23">
            <v>2</v>
          </cell>
          <cell r="AD23">
            <v>2</v>
          </cell>
          <cell r="AF23">
            <v>2</v>
          </cell>
          <cell r="AG23">
            <v>3</v>
          </cell>
          <cell r="AI23">
            <v>3</v>
          </cell>
          <cell r="AJ23">
            <v>2</v>
          </cell>
          <cell r="AK23">
            <v>4</v>
          </cell>
          <cell r="AL23">
            <v>1</v>
          </cell>
          <cell r="AM23">
            <v>2</v>
          </cell>
          <cell r="AN23">
            <v>21</v>
          </cell>
        </row>
        <row r="24">
          <cell r="G24" t="str">
            <v>105405-P.S.R. GUANAQUEROS</v>
          </cell>
          <cell r="H24">
            <v>1</v>
          </cell>
          <cell r="I24">
            <v>1</v>
          </cell>
          <cell r="J24">
            <v>2</v>
          </cell>
          <cell r="O24">
            <v>1</v>
          </cell>
          <cell r="S24">
            <v>5</v>
          </cell>
          <cell r="AB24" t="str">
            <v>04106-VICUÑA</v>
          </cell>
          <cell r="AD24">
            <v>1</v>
          </cell>
          <cell r="AF24">
            <v>1</v>
          </cell>
          <cell r="AG24">
            <v>1</v>
          </cell>
          <cell r="AH24">
            <v>1</v>
          </cell>
          <cell r="AI24">
            <v>2</v>
          </cell>
          <cell r="AJ24">
            <v>4</v>
          </cell>
          <cell r="AK24">
            <v>3</v>
          </cell>
          <cell r="AL24">
            <v>1</v>
          </cell>
          <cell r="AM24">
            <v>8</v>
          </cell>
          <cell r="AN24">
            <v>22</v>
          </cell>
        </row>
        <row r="25">
          <cell r="G25" t="str">
            <v>105406-P.S.R. PAN DE AZUCAR</v>
          </cell>
          <cell r="H25">
            <v>2</v>
          </cell>
          <cell r="I25">
            <v>4</v>
          </cell>
          <cell r="J25">
            <v>5</v>
          </cell>
          <cell r="K25">
            <v>2</v>
          </cell>
          <cell r="L25">
            <v>1</v>
          </cell>
          <cell r="M25">
            <v>3</v>
          </cell>
          <cell r="N25">
            <v>8</v>
          </cell>
          <cell r="O25">
            <v>3</v>
          </cell>
          <cell r="P25">
            <v>4</v>
          </cell>
          <cell r="Q25">
            <v>2</v>
          </cell>
          <cell r="R25">
            <v>3</v>
          </cell>
          <cell r="S25">
            <v>37</v>
          </cell>
          <cell r="AB25" t="str">
            <v>105107-HOSPITAL VICUÑA</v>
          </cell>
          <cell r="AD25">
            <v>1</v>
          </cell>
          <cell r="AF25">
            <v>1</v>
          </cell>
          <cell r="AG25">
            <v>1</v>
          </cell>
          <cell r="AH25">
            <v>1</v>
          </cell>
          <cell r="AI25">
            <v>2</v>
          </cell>
          <cell r="AJ25">
            <v>4</v>
          </cell>
          <cell r="AK25">
            <v>3</v>
          </cell>
          <cell r="AL25">
            <v>1</v>
          </cell>
          <cell r="AM25">
            <v>8</v>
          </cell>
          <cell r="AN25">
            <v>22</v>
          </cell>
        </row>
        <row r="26">
          <cell r="G26" t="str">
            <v>105407-P.S.R. TAMBILLOS</v>
          </cell>
          <cell r="I26">
            <v>1</v>
          </cell>
          <cell r="J26">
            <v>1</v>
          </cell>
          <cell r="K26">
            <v>1</v>
          </cell>
          <cell r="S26">
            <v>3</v>
          </cell>
          <cell r="AB26" t="str">
            <v>04201-ILLAPEL</v>
          </cell>
          <cell r="AC26">
            <v>2</v>
          </cell>
          <cell r="AD26">
            <v>5</v>
          </cell>
          <cell r="AE26">
            <v>9</v>
          </cell>
          <cell r="AF26">
            <v>1</v>
          </cell>
          <cell r="AG26">
            <v>5</v>
          </cell>
          <cell r="AH26">
            <v>11</v>
          </cell>
          <cell r="AI26">
            <v>15</v>
          </cell>
          <cell r="AJ26">
            <v>16</v>
          </cell>
          <cell r="AK26">
            <v>4</v>
          </cell>
          <cell r="AL26">
            <v>9</v>
          </cell>
          <cell r="AM26">
            <v>13</v>
          </cell>
          <cell r="AN26">
            <v>90</v>
          </cell>
        </row>
        <row r="27">
          <cell r="G27" t="str">
            <v>105705-CECOF EL ALBA</v>
          </cell>
          <cell r="H27">
            <v>3</v>
          </cell>
          <cell r="I27">
            <v>4</v>
          </cell>
          <cell r="J27">
            <v>3</v>
          </cell>
          <cell r="K27">
            <v>1</v>
          </cell>
          <cell r="L27">
            <v>2</v>
          </cell>
          <cell r="M27">
            <v>1</v>
          </cell>
          <cell r="O27">
            <v>1</v>
          </cell>
          <cell r="P27">
            <v>2</v>
          </cell>
          <cell r="R27">
            <v>1</v>
          </cell>
          <cell r="S27">
            <v>18</v>
          </cell>
          <cell r="AB27" t="str">
            <v>105103-HOSPITAL ILLAPEL</v>
          </cell>
          <cell r="AC27">
            <v>2</v>
          </cell>
          <cell r="AD27">
            <v>4</v>
          </cell>
          <cell r="AE27">
            <v>9</v>
          </cell>
          <cell r="AG27">
            <v>3</v>
          </cell>
          <cell r="AH27">
            <v>11</v>
          </cell>
          <cell r="AI27">
            <v>15</v>
          </cell>
          <cell r="AJ27">
            <v>14</v>
          </cell>
          <cell r="AK27">
            <v>4</v>
          </cell>
          <cell r="AL27">
            <v>9</v>
          </cell>
          <cell r="AM27">
            <v>13</v>
          </cell>
          <cell r="AN27">
            <v>84</v>
          </cell>
        </row>
        <row r="28">
          <cell r="G28" t="str">
            <v>04103-ANDACOLLO</v>
          </cell>
          <cell r="H28">
            <v>1</v>
          </cell>
          <cell r="I28">
            <v>10</v>
          </cell>
          <cell r="K28">
            <v>3</v>
          </cell>
          <cell r="L28">
            <v>5</v>
          </cell>
          <cell r="M28">
            <v>3</v>
          </cell>
          <cell r="N28">
            <v>12</v>
          </cell>
          <cell r="O28">
            <v>3</v>
          </cell>
          <cell r="P28">
            <v>10</v>
          </cell>
          <cell r="Q28">
            <v>6</v>
          </cell>
          <cell r="R28">
            <v>3</v>
          </cell>
          <cell r="S28">
            <v>56</v>
          </cell>
          <cell r="AB28" t="str">
            <v>105326-CESFAM SAN RAFAEL</v>
          </cell>
          <cell r="AG28">
            <v>1</v>
          </cell>
          <cell r="AN28">
            <v>1</v>
          </cell>
        </row>
        <row r="29">
          <cell r="G29" t="str">
            <v>105106-HOSPITAL ANDACOLLO</v>
          </cell>
          <cell r="H29">
            <v>1</v>
          </cell>
          <cell r="I29">
            <v>10</v>
          </cell>
          <cell r="K29">
            <v>3</v>
          </cell>
          <cell r="L29">
            <v>5</v>
          </cell>
          <cell r="M29">
            <v>3</v>
          </cell>
          <cell r="N29">
            <v>12</v>
          </cell>
          <cell r="O29">
            <v>3</v>
          </cell>
          <cell r="P29">
            <v>10</v>
          </cell>
          <cell r="Q29">
            <v>6</v>
          </cell>
          <cell r="R29">
            <v>3</v>
          </cell>
          <cell r="S29">
            <v>56</v>
          </cell>
          <cell r="AB29" t="str">
            <v xml:space="preserve">105443-P.S.R. CARCAMO                   </v>
          </cell>
          <cell r="AG29">
            <v>1</v>
          </cell>
          <cell r="AN29">
            <v>1</v>
          </cell>
        </row>
        <row r="30">
          <cell r="G30" t="str">
            <v>04104-LA HIGUERA</v>
          </cell>
          <cell r="H30">
            <v>1</v>
          </cell>
          <cell r="J30">
            <v>1</v>
          </cell>
          <cell r="L30">
            <v>2</v>
          </cell>
          <cell r="M30">
            <v>3</v>
          </cell>
          <cell r="N30">
            <v>1</v>
          </cell>
          <cell r="O30">
            <v>1</v>
          </cell>
          <cell r="S30">
            <v>9</v>
          </cell>
          <cell r="AB30" t="str">
            <v>105449-P.S.R. TUNGA NORTE</v>
          </cell>
          <cell r="AF30">
            <v>1</v>
          </cell>
          <cell r="AN30">
            <v>1</v>
          </cell>
        </row>
        <row r="31">
          <cell r="G31" t="str">
            <v>105313-CES. LA HIGUERA</v>
          </cell>
          <cell r="H31">
            <v>1</v>
          </cell>
          <cell r="J31">
            <v>1</v>
          </cell>
          <cell r="L31">
            <v>1</v>
          </cell>
          <cell r="M31">
            <v>2</v>
          </cell>
          <cell r="O31">
            <v>1</v>
          </cell>
          <cell r="S31">
            <v>6</v>
          </cell>
          <cell r="AB31" t="str">
            <v>105485-P.S.R. PLAN DE HORNOS</v>
          </cell>
          <cell r="AD31">
            <v>1</v>
          </cell>
          <cell r="AN31">
            <v>1</v>
          </cell>
        </row>
        <row r="32">
          <cell r="G32" t="str">
            <v>105500-P.S.R. CALETA HORNOS</v>
          </cell>
          <cell r="N32">
            <v>1</v>
          </cell>
          <cell r="S32">
            <v>1</v>
          </cell>
          <cell r="AB32" t="str">
            <v>105496-P.S.R. PINTACURA SUR</v>
          </cell>
          <cell r="AJ32">
            <v>2</v>
          </cell>
          <cell r="AN32">
            <v>2</v>
          </cell>
        </row>
        <row r="33">
          <cell r="G33" t="str">
            <v>105506-P.S.R. EL TRAPICHE</v>
          </cell>
          <cell r="L33">
            <v>1</v>
          </cell>
          <cell r="M33">
            <v>1</v>
          </cell>
          <cell r="S33">
            <v>2</v>
          </cell>
          <cell r="AB33" t="str">
            <v>04202-CANELA</v>
          </cell>
          <cell r="AC33">
            <v>1</v>
          </cell>
          <cell r="AD33">
            <v>1</v>
          </cell>
          <cell r="AE33">
            <v>1</v>
          </cell>
          <cell r="AH33">
            <v>1</v>
          </cell>
          <cell r="AI33">
            <v>1</v>
          </cell>
          <cell r="AJ33">
            <v>8</v>
          </cell>
          <cell r="AL33">
            <v>2</v>
          </cell>
          <cell r="AM33">
            <v>1</v>
          </cell>
          <cell r="AN33">
            <v>16</v>
          </cell>
        </row>
        <row r="34">
          <cell r="G34" t="str">
            <v>04105-PAIHUANO</v>
          </cell>
          <cell r="M34">
            <v>2</v>
          </cell>
          <cell r="N34">
            <v>1</v>
          </cell>
          <cell r="O34">
            <v>3</v>
          </cell>
          <cell r="P34">
            <v>1</v>
          </cell>
          <cell r="S34">
            <v>7</v>
          </cell>
          <cell r="AB34" t="str">
            <v>105309-CES. RURAL CANELA</v>
          </cell>
          <cell r="AE34">
            <v>1</v>
          </cell>
          <cell r="AJ34">
            <v>8</v>
          </cell>
          <cell r="AL34">
            <v>1</v>
          </cell>
          <cell r="AM34">
            <v>1</v>
          </cell>
          <cell r="AN34">
            <v>11</v>
          </cell>
        </row>
        <row r="35">
          <cell r="G35" t="str">
            <v>105306-CES. PAIHUANO</v>
          </cell>
          <cell r="M35">
            <v>2</v>
          </cell>
          <cell r="O35">
            <v>2</v>
          </cell>
          <cell r="P35">
            <v>1</v>
          </cell>
          <cell r="S35">
            <v>5</v>
          </cell>
          <cell r="AB35" t="str">
            <v xml:space="preserve">105450-P.S.R. MINCHA NORTE            </v>
          </cell>
          <cell r="AH35">
            <v>1</v>
          </cell>
          <cell r="AL35">
            <v>1</v>
          </cell>
          <cell r="AN35">
            <v>2</v>
          </cell>
        </row>
        <row r="36">
          <cell r="G36" t="str">
            <v>105477-P.S.R. PISCO ELQUI</v>
          </cell>
          <cell r="N36">
            <v>1</v>
          </cell>
          <cell r="O36">
            <v>1</v>
          </cell>
          <cell r="S36">
            <v>2</v>
          </cell>
          <cell r="AB36" t="str">
            <v>105482-P.S.R. CANELA ALTA</v>
          </cell>
          <cell r="AC36">
            <v>1</v>
          </cell>
          <cell r="AD36">
            <v>1</v>
          </cell>
          <cell r="AN36">
            <v>2</v>
          </cell>
        </row>
        <row r="37">
          <cell r="G37" t="str">
            <v>04106-VICUÑA</v>
          </cell>
          <cell r="H37">
            <v>8</v>
          </cell>
          <cell r="I37">
            <v>12</v>
          </cell>
          <cell r="J37">
            <v>6</v>
          </cell>
          <cell r="K37">
            <v>7</v>
          </cell>
          <cell r="M37">
            <v>6</v>
          </cell>
          <cell r="N37">
            <v>5</v>
          </cell>
          <cell r="O37">
            <v>19</v>
          </cell>
          <cell r="P37">
            <v>18</v>
          </cell>
          <cell r="Q37">
            <v>5</v>
          </cell>
          <cell r="R37">
            <v>9</v>
          </cell>
          <cell r="S37">
            <v>95</v>
          </cell>
          <cell r="AB37" t="str">
            <v>105498-P.S.R. QUEBRADA DE LINARES</v>
          </cell>
          <cell r="AI37">
            <v>1</v>
          </cell>
          <cell r="AN37">
            <v>1</v>
          </cell>
        </row>
        <row r="38">
          <cell r="G38" t="str">
            <v>105107-HOSPITAL VICUÑA</v>
          </cell>
          <cell r="H38">
            <v>6</v>
          </cell>
          <cell r="I38">
            <v>11</v>
          </cell>
          <cell r="J38">
            <v>6</v>
          </cell>
          <cell r="K38">
            <v>4</v>
          </cell>
          <cell r="M38">
            <v>4</v>
          </cell>
          <cell r="N38">
            <v>5</v>
          </cell>
          <cell r="O38">
            <v>16</v>
          </cell>
          <cell r="P38">
            <v>15</v>
          </cell>
          <cell r="Q38">
            <v>4</v>
          </cell>
          <cell r="R38">
            <v>8</v>
          </cell>
          <cell r="S38">
            <v>79</v>
          </cell>
          <cell r="AB38" t="str">
            <v>04203-LOS VILOS</v>
          </cell>
          <cell r="AC38">
            <v>6</v>
          </cell>
          <cell r="AD38">
            <v>8</v>
          </cell>
          <cell r="AE38">
            <v>1</v>
          </cell>
          <cell r="AF38">
            <v>1</v>
          </cell>
          <cell r="AG38">
            <v>1</v>
          </cell>
          <cell r="AH38">
            <v>17</v>
          </cell>
          <cell r="AJ38">
            <v>7</v>
          </cell>
          <cell r="AK38">
            <v>2</v>
          </cell>
          <cell r="AM38">
            <v>5</v>
          </cell>
          <cell r="AN38">
            <v>48</v>
          </cell>
        </row>
        <row r="39">
          <cell r="G39" t="str">
            <v>105467-P.S.R. DIAGUITAS</v>
          </cell>
          <cell r="K39">
            <v>2</v>
          </cell>
          <cell r="M39">
            <v>1</v>
          </cell>
          <cell r="S39">
            <v>3</v>
          </cell>
          <cell r="AB39" t="str">
            <v>105108-HOSPITAL LOS VILOS</v>
          </cell>
          <cell r="AC39">
            <v>6</v>
          </cell>
          <cell r="AD39">
            <v>5</v>
          </cell>
          <cell r="AE39">
            <v>1</v>
          </cell>
          <cell r="AF39">
            <v>1</v>
          </cell>
          <cell r="AH39">
            <v>17</v>
          </cell>
          <cell r="AJ39">
            <v>7</v>
          </cell>
          <cell r="AM39">
            <v>4</v>
          </cell>
          <cell r="AN39">
            <v>41</v>
          </cell>
        </row>
        <row r="40">
          <cell r="G40" t="str">
            <v>105468-P.S.R. EL MOLLE</v>
          </cell>
          <cell r="P40">
            <v>1</v>
          </cell>
          <cell r="S40">
            <v>1</v>
          </cell>
          <cell r="AB40" t="str">
            <v xml:space="preserve">105478-P.S.R. CAIMANES                   </v>
          </cell>
          <cell r="AD40">
            <v>1</v>
          </cell>
          <cell r="AK40">
            <v>2</v>
          </cell>
          <cell r="AN40">
            <v>3</v>
          </cell>
        </row>
        <row r="41">
          <cell r="G41" t="str">
            <v>105472-P.S.R. RIVADAVIA</v>
          </cell>
          <cell r="H41">
            <v>1</v>
          </cell>
          <cell r="K41">
            <v>1</v>
          </cell>
          <cell r="P41">
            <v>1</v>
          </cell>
          <cell r="S41">
            <v>3</v>
          </cell>
          <cell r="AB41" t="str">
            <v>105479-P.S.R. GUANGUALI</v>
          </cell>
          <cell r="AG41">
            <v>1</v>
          </cell>
          <cell r="AM41">
            <v>1</v>
          </cell>
          <cell r="AN41">
            <v>2</v>
          </cell>
        </row>
        <row r="42">
          <cell r="G42" t="str">
            <v>105473-P.S.R. TALCUNA</v>
          </cell>
          <cell r="O42">
            <v>2</v>
          </cell>
          <cell r="R42">
            <v>1</v>
          </cell>
          <cell r="S42">
            <v>3</v>
          </cell>
          <cell r="AB42" t="str">
            <v>105480-P.S.R. QUILIMARI</v>
          </cell>
          <cell r="AD42">
            <v>2</v>
          </cell>
          <cell r="AN42">
            <v>2</v>
          </cell>
        </row>
        <row r="43">
          <cell r="G43" t="str">
            <v>105502-P.S.R. CALINGASTA</v>
          </cell>
          <cell r="H43">
            <v>1</v>
          </cell>
          <cell r="I43">
            <v>1</v>
          </cell>
          <cell r="M43">
            <v>1</v>
          </cell>
          <cell r="O43">
            <v>1</v>
          </cell>
          <cell r="S43">
            <v>4</v>
          </cell>
          <cell r="AB43" t="str">
            <v>04204-SALAMANCA</v>
          </cell>
          <cell r="AC43">
            <v>5</v>
          </cell>
          <cell r="AD43">
            <v>13</v>
          </cell>
          <cell r="AE43">
            <v>8</v>
          </cell>
          <cell r="AF43">
            <v>6</v>
          </cell>
          <cell r="AG43">
            <v>10</v>
          </cell>
          <cell r="AH43">
            <v>16</v>
          </cell>
          <cell r="AI43">
            <v>15</v>
          </cell>
          <cell r="AJ43">
            <v>4</v>
          </cell>
          <cell r="AK43">
            <v>5</v>
          </cell>
          <cell r="AL43">
            <v>7</v>
          </cell>
          <cell r="AM43">
            <v>2</v>
          </cell>
          <cell r="AN43">
            <v>91</v>
          </cell>
        </row>
        <row r="44">
          <cell r="G44" t="str">
            <v>105509-P.S.R. GUALLIGUAICA</v>
          </cell>
          <cell r="P44">
            <v>1</v>
          </cell>
          <cell r="Q44">
            <v>1</v>
          </cell>
          <cell r="S44">
            <v>2</v>
          </cell>
          <cell r="AB44" t="str">
            <v>105104-HOSPITAL SALAMANCA</v>
          </cell>
          <cell r="AD44">
            <v>10</v>
          </cell>
          <cell r="AE44">
            <v>4</v>
          </cell>
          <cell r="AF44">
            <v>3</v>
          </cell>
          <cell r="AG44">
            <v>4</v>
          </cell>
          <cell r="AH44">
            <v>12</v>
          </cell>
          <cell r="AI44">
            <v>11</v>
          </cell>
          <cell r="AJ44">
            <v>2</v>
          </cell>
          <cell r="AK44">
            <v>3</v>
          </cell>
          <cell r="AL44">
            <v>6</v>
          </cell>
          <cell r="AM44">
            <v>1</v>
          </cell>
          <cell r="AN44">
            <v>56</v>
          </cell>
        </row>
        <row r="45">
          <cell r="G45" t="str">
            <v>04201-ILLAPEL</v>
          </cell>
          <cell r="H45">
            <v>6</v>
          </cell>
          <cell r="I45">
            <v>12</v>
          </cell>
          <cell r="J45">
            <v>7</v>
          </cell>
          <cell r="K45">
            <v>9</v>
          </cell>
          <cell r="L45">
            <v>13</v>
          </cell>
          <cell r="M45">
            <v>12</v>
          </cell>
          <cell r="N45">
            <v>13</v>
          </cell>
          <cell r="O45">
            <v>20</v>
          </cell>
          <cell r="P45">
            <v>9</v>
          </cell>
          <cell r="Q45">
            <v>5</v>
          </cell>
          <cell r="R45">
            <v>12</v>
          </cell>
          <cell r="S45">
            <v>118</v>
          </cell>
          <cell r="AB45" t="str">
            <v xml:space="preserve">105452-P.S.R. CUNCUMEN                 </v>
          </cell>
          <cell r="AC45">
            <v>1</v>
          </cell>
          <cell r="AD45">
            <v>1</v>
          </cell>
          <cell r="AF45">
            <v>2</v>
          </cell>
          <cell r="AG45">
            <v>3</v>
          </cell>
          <cell r="AH45">
            <v>4</v>
          </cell>
          <cell r="AI45">
            <v>1</v>
          </cell>
          <cell r="AL45">
            <v>1</v>
          </cell>
          <cell r="AN45">
            <v>13</v>
          </cell>
        </row>
        <row r="46">
          <cell r="G46" t="str">
            <v>105103-HOSPITAL ILLAPEL</v>
          </cell>
          <cell r="H46">
            <v>5</v>
          </cell>
          <cell r="I46">
            <v>9</v>
          </cell>
          <cell r="J46">
            <v>6</v>
          </cell>
          <cell r="K46">
            <v>9</v>
          </cell>
          <cell r="L46">
            <v>12</v>
          </cell>
          <cell r="M46">
            <v>10</v>
          </cell>
          <cell r="N46">
            <v>8</v>
          </cell>
          <cell r="O46">
            <v>15</v>
          </cell>
          <cell r="P46">
            <v>4</v>
          </cell>
          <cell r="Q46">
            <v>4</v>
          </cell>
          <cell r="R46">
            <v>9</v>
          </cell>
          <cell r="S46">
            <v>91</v>
          </cell>
          <cell r="AB46" t="str">
            <v>105453-P.S.R. TRANQUILLA</v>
          </cell>
          <cell r="AI46">
            <v>1</v>
          </cell>
          <cell r="AN46">
            <v>1</v>
          </cell>
        </row>
        <row r="47">
          <cell r="G47" t="str">
            <v>105326-CESFAM SAN RAFAEL</v>
          </cell>
          <cell r="H47">
            <v>1</v>
          </cell>
          <cell r="I47">
            <v>3</v>
          </cell>
          <cell r="M47">
            <v>2</v>
          </cell>
          <cell r="N47">
            <v>1</v>
          </cell>
          <cell r="O47">
            <v>2</v>
          </cell>
          <cell r="P47">
            <v>5</v>
          </cell>
          <cell r="Q47">
            <v>1</v>
          </cell>
          <cell r="R47">
            <v>2</v>
          </cell>
          <cell r="S47">
            <v>17</v>
          </cell>
          <cell r="AB47" t="str">
            <v>105454-P.S.R. CUNLAGUA</v>
          </cell>
          <cell r="AF47">
            <v>1</v>
          </cell>
          <cell r="AN47">
            <v>1</v>
          </cell>
        </row>
        <row r="48">
          <cell r="G48" t="str">
            <v xml:space="preserve">105443-P.S.R. CARCAMO                   </v>
          </cell>
          <cell r="N48">
            <v>1</v>
          </cell>
          <cell r="O48">
            <v>1</v>
          </cell>
          <cell r="S48">
            <v>2</v>
          </cell>
          <cell r="AB48" t="str">
            <v>105455-P.S.R. CHILLEPIN</v>
          </cell>
          <cell r="AC48">
            <v>3</v>
          </cell>
          <cell r="AD48">
            <v>1</v>
          </cell>
          <cell r="AJ48">
            <v>1</v>
          </cell>
          <cell r="AN48">
            <v>5</v>
          </cell>
        </row>
        <row r="49">
          <cell r="G49" t="str">
            <v>105444-P.S.R. HUINTIL</v>
          </cell>
          <cell r="R49">
            <v>1</v>
          </cell>
          <cell r="S49">
            <v>1</v>
          </cell>
          <cell r="AB49" t="str">
            <v>105456-P.S.R. LLIMPO</v>
          </cell>
          <cell r="AE49">
            <v>2</v>
          </cell>
          <cell r="AI49">
            <v>1</v>
          </cell>
          <cell r="AN49">
            <v>3</v>
          </cell>
        </row>
        <row r="50">
          <cell r="G50" t="str">
            <v>105445-P.S.R. LIMAHUIDA</v>
          </cell>
          <cell r="N50">
            <v>1</v>
          </cell>
          <cell r="O50">
            <v>2</v>
          </cell>
          <cell r="S50">
            <v>3</v>
          </cell>
          <cell r="AB50" t="str">
            <v>105457-P.S.R. SAN AGUSTIN</v>
          </cell>
          <cell r="AC50">
            <v>1</v>
          </cell>
          <cell r="AN50">
            <v>1</v>
          </cell>
        </row>
        <row r="51">
          <cell r="G51" t="str">
            <v>105485-P.S.R. PLAN DE HORNOS</v>
          </cell>
          <cell r="J51">
            <v>1</v>
          </cell>
          <cell r="S51">
            <v>1</v>
          </cell>
          <cell r="AB51" t="str">
            <v>105458-P.S.R. TAHUINCO</v>
          </cell>
          <cell r="AE51">
            <v>1</v>
          </cell>
          <cell r="AG51">
            <v>1</v>
          </cell>
          <cell r="AK51">
            <v>1</v>
          </cell>
          <cell r="AM51">
            <v>1</v>
          </cell>
          <cell r="AN51">
            <v>4</v>
          </cell>
        </row>
        <row r="52">
          <cell r="G52" t="str">
            <v>105487-P.S.R. CAÑAS UNO</v>
          </cell>
          <cell r="L52">
            <v>1</v>
          </cell>
          <cell r="N52">
            <v>2</v>
          </cell>
          <cell r="S52">
            <v>3</v>
          </cell>
          <cell r="AB52" t="str">
            <v>105491-P.S.R. QUELEN BAJO</v>
          </cell>
          <cell r="AJ52">
            <v>1</v>
          </cell>
          <cell r="AN52">
            <v>1</v>
          </cell>
        </row>
        <row r="53">
          <cell r="G53" t="str">
            <v>04202-CANELA</v>
          </cell>
          <cell r="H53">
            <v>1</v>
          </cell>
          <cell r="I53">
            <v>5</v>
          </cell>
          <cell r="J53">
            <v>4</v>
          </cell>
          <cell r="K53">
            <v>1</v>
          </cell>
          <cell r="L53">
            <v>2</v>
          </cell>
          <cell r="M53">
            <v>2</v>
          </cell>
          <cell r="N53">
            <v>1</v>
          </cell>
          <cell r="O53">
            <v>3</v>
          </cell>
          <cell r="Q53">
            <v>5</v>
          </cell>
          <cell r="R53">
            <v>1</v>
          </cell>
          <cell r="S53">
            <v>25</v>
          </cell>
          <cell r="AB53" t="str">
            <v>105492-P.S.R. CAMISA</v>
          </cell>
          <cell r="AI53">
            <v>1</v>
          </cell>
          <cell r="AN53">
            <v>1</v>
          </cell>
        </row>
        <row r="54">
          <cell r="G54" t="str">
            <v>105309-CES. RURAL CANELA</v>
          </cell>
          <cell r="H54">
            <v>1</v>
          </cell>
          <cell r="I54">
            <v>4</v>
          </cell>
          <cell r="J54">
            <v>3</v>
          </cell>
          <cell r="L54">
            <v>2</v>
          </cell>
          <cell r="M54">
            <v>2</v>
          </cell>
          <cell r="O54">
            <v>2</v>
          </cell>
          <cell r="Q54">
            <v>4</v>
          </cell>
          <cell r="R54">
            <v>1</v>
          </cell>
          <cell r="S54">
            <v>19</v>
          </cell>
          <cell r="AB54" t="str">
            <v>105501-P.S.R. ARBOLEDA GRANDE</v>
          </cell>
          <cell r="AD54">
            <v>1</v>
          </cell>
          <cell r="AE54">
            <v>1</v>
          </cell>
          <cell r="AG54">
            <v>2</v>
          </cell>
          <cell r="AK54">
            <v>1</v>
          </cell>
          <cell r="AN54">
            <v>5</v>
          </cell>
        </row>
        <row r="55">
          <cell r="G55" t="str">
            <v xml:space="preserve">105450-P.S.R. MINCHA NORTE            </v>
          </cell>
          <cell r="J55">
            <v>1</v>
          </cell>
          <cell r="S55">
            <v>1</v>
          </cell>
          <cell r="AB55" t="str">
            <v>04301-OVALLE</v>
          </cell>
          <cell r="AC55">
            <v>8</v>
          </cell>
          <cell r="AD55">
            <v>10</v>
          </cell>
          <cell r="AE55">
            <v>17</v>
          </cell>
          <cell r="AF55">
            <v>8</v>
          </cell>
          <cell r="AG55">
            <v>14</v>
          </cell>
          <cell r="AH55">
            <v>51</v>
          </cell>
          <cell r="AI55">
            <v>15</v>
          </cell>
          <cell r="AJ55">
            <v>20</v>
          </cell>
          <cell r="AK55">
            <v>17</v>
          </cell>
          <cell r="AM55">
            <v>5</v>
          </cell>
          <cell r="AN55">
            <v>165</v>
          </cell>
        </row>
        <row r="56">
          <cell r="G56" t="str">
            <v>105482-P.S.R. CANELA ALTA</v>
          </cell>
          <cell r="I56">
            <v>1</v>
          </cell>
          <cell r="S56">
            <v>1</v>
          </cell>
          <cell r="AB56" t="str">
            <v>105315-CES. RURAL C. DE TAMAYA</v>
          </cell>
          <cell r="AD56">
            <v>1</v>
          </cell>
          <cell r="AG56">
            <v>1</v>
          </cell>
          <cell r="AI56">
            <v>1</v>
          </cell>
          <cell r="AM56">
            <v>2</v>
          </cell>
          <cell r="AN56">
            <v>5</v>
          </cell>
        </row>
        <row r="57">
          <cell r="G57" t="str">
            <v>105484-P.S.R. HUENTELAUQUEN</v>
          </cell>
          <cell r="Q57">
            <v>1</v>
          </cell>
          <cell r="S57">
            <v>1</v>
          </cell>
          <cell r="AB57" t="str">
            <v>105317-CES. JORGE JORDAN D.</v>
          </cell>
          <cell r="AC57">
            <v>2</v>
          </cell>
          <cell r="AD57">
            <v>1</v>
          </cell>
          <cell r="AE57">
            <v>10</v>
          </cell>
          <cell r="AF57">
            <v>1</v>
          </cell>
          <cell r="AG57">
            <v>4</v>
          </cell>
          <cell r="AH57">
            <v>4</v>
          </cell>
          <cell r="AI57">
            <v>3</v>
          </cell>
          <cell r="AJ57">
            <v>3</v>
          </cell>
          <cell r="AK57">
            <v>6</v>
          </cell>
          <cell r="AM57">
            <v>1</v>
          </cell>
          <cell r="AN57">
            <v>35</v>
          </cell>
        </row>
        <row r="58">
          <cell r="G58" t="str">
            <v>105493-P.S.R. MINCHA SUR</v>
          </cell>
          <cell r="K58">
            <v>1</v>
          </cell>
          <cell r="O58">
            <v>1</v>
          </cell>
          <cell r="S58">
            <v>2</v>
          </cell>
          <cell r="AB58" t="str">
            <v>105322-CES. MARCOS MACUADA</v>
          </cell>
          <cell r="AC58">
            <v>2</v>
          </cell>
          <cell r="AE58">
            <v>3</v>
          </cell>
          <cell r="AF58">
            <v>2</v>
          </cell>
          <cell r="AH58">
            <v>23</v>
          </cell>
          <cell r="AI58">
            <v>2</v>
          </cell>
          <cell r="AJ58">
            <v>3</v>
          </cell>
          <cell r="AN58">
            <v>35</v>
          </cell>
        </row>
        <row r="59">
          <cell r="G59" t="str">
            <v>105498-P.S.R. QUEBRADA DE LINARES</v>
          </cell>
          <cell r="N59">
            <v>1</v>
          </cell>
          <cell r="S59">
            <v>1</v>
          </cell>
          <cell r="AB59" t="str">
            <v>105324-CES. SOTAQUI</v>
          </cell>
          <cell r="AH59">
            <v>1</v>
          </cell>
          <cell r="AJ59">
            <v>3</v>
          </cell>
          <cell r="AM59">
            <v>1</v>
          </cell>
          <cell r="AN59">
            <v>5</v>
          </cell>
        </row>
        <row r="60">
          <cell r="G60" t="str">
            <v>04203-LOS VILOS</v>
          </cell>
          <cell r="H60">
            <v>6</v>
          </cell>
          <cell r="I60">
            <v>8</v>
          </cell>
          <cell r="J60">
            <v>2</v>
          </cell>
          <cell r="K60">
            <v>2</v>
          </cell>
          <cell r="L60">
            <v>4</v>
          </cell>
          <cell r="M60">
            <v>1</v>
          </cell>
          <cell r="N60">
            <v>6</v>
          </cell>
          <cell r="O60">
            <v>13</v>
          </cell>
          <cell r="P60">
            <v>2</v>
          </cell>
          <cell r="Q60">
            <v>4</v>
          </cell>
          <cell r="R60">
            <v>1</v>
          </cell>
          <cell r="S60">
            <v>49</v>
          </cell>
          <cell r="AB60" t="str">
            <v>105415-P.S.R. BARRAZA</v>
          </cell>
          <cell r="AC60">
            <v>1</v>
          </cell>
          <cell r="AH60">
            <v>1</v>
          </cell>
          <cell r="AJ60">
            <v>1</v>
          </cell>
          <cell r="AK60">
            <v>1</v>
          </cell>
          <cell r="AN60">
            <v>4</v>
          </cell>
        </row>
        <row r="61">
          <cell r="G61" t="str">
            <v>105108-HOSPITAL LOS VILOS</v>
          </cell>
          <cell r="H61">
            <v>4</v>
          </cell>
          <cell r="I61">
            <v>6</v>
          </cell>
          <cell r="J61">
            <v>2</v>
          </cell>
          <cell r="K61">
            <v>2</v>
          </cell>
          <cell r="L61">
            <v>3</v>
          </cell>
          <cell r="N61">
            <v>6</v>
          </cell>
          <cell r="O61">
            <v>12</v>
          </cell>
          <cell r="P61">
            <v>1</v>
          </cell>
          <cell r="R61">
            <v>1</v>
          </cell>
          <cell r="S61">
            <v>37</v>
          </cell>
          <cell r="AB61" t="str">
            <v xml:space="preserve">105416-P.S.R. CAMARICO                  </v>
          </cell>
          <cell r="AH61">
            <v>1</v>
          </cell>
          <cell r="AJ61">
            <v>1</v>
          </cell>
          <cell r="AN61">
            <v>2</v>
          </cell>
        </row>
        <row r="62">
          <cell r="G62" t="str">
            <v xml:space="preserve">105478-P.S.R. CAIMANES                   </v>
          </cell>
          <cell r="H62">
            <v>2</v>
          </cell>
          <cell r="I62">
            <v>1</v>
          </cell>
          <cell r="L62">
            <v>1</v>
          </cell>
          <cell r="M62">
            <v>1</v>
          </cell>
          <cell r="O62">
            <v>1</v>
          </cell>
          <cell r="Q62">
            <v>3</v>
          </cell>
          <cell r="S62">
            <v>9</v>
          </cell>
          <cell r="AB62" t="str">
            <v>105417-P.S.R. ALCONES BAJOS</v>
          </cell>
          <cell r="AC62">
            <v>1</v>
          </cell>
          <cell r="AD62">
            <v>2</v>
          </cell>
          <cell r="AG62">
            <v>2</v>
          </cell>
          <cell r="AH62">
            <v>1</v>
          </cell>
          <cell r="AJ62">
            <v>1</v>
          </cell>
          <cell r="AN62">
            <v>7</v>
          </cell>
        </row>
        <row r="63">
          <cell r="G63" t="str">
            <v>105479-P.S.R. GUANGUALI</v>
          </cell>
          <cell r="I63">
            <v>1</v>
          </cell>
          <cell r="S63">
            <v>1</v>
          </cell>
          <cell r="AB63" t="str">
            <v>105419-P.S.R. LAS SOSSAS</v>
          </cell>
          <cell r="AE63">
            <v>1</v>
          </cell>
          <cell r="AJ63">
            <v>1</v>
          </cell>
          <cell r="AN63">
            <v>2</v>
          </cell>
        </row>
        <row r="64">
          <cell r="G64" t="str">
            <v>105511-P.S.R. LOS CONDORES</v>
          </cell>
          <cell r="P64">
            <v>1</v>
          </cell>
          <cell r="Q64">
            <v>1</v>
          </cell>
          <cell r="S64">
            <v>2</v>
          </cell>
          <cell r="AB64" t="str">
            <v>105420-P.S.R. LIMARI</v>
          </cell>
          <cell r="AF64">
            <v>1</v>
          </cell>
          <cell r="AH64">
            <v>8</v>
          </cell>
          <cell r="AI64">
            <v>3</v>
          </cell>
          <cell r="AJ64">
            <v>2</v>
          </cell>
          <cell r="AK64">
            <v>2</v>
          </cell>
          <cell r="AM64">
            <v>1</v>
          </cell>
          <cell r="AN64">
            <v>17</v>
          </cell>
        </row>
        <row r="65">
          <cell r="G65" t="str">
            <v>04204-SALAMANCA</v>
          </cell>
          <cell r="H65">
            <v>21</v>
          </cell>
          <cell r="I65">
            <v>6</v>
          </cell>
          <cell r="J65">
            <v>11</v>
          </cell>
          <cell r="K65">
            <v>17</v>
          </cell>
          <cell r="L65">
            <v>20</v>
          </cell>
          <cell r="M65">
            <v>17</v>
          </cell>
          <cell r="N65">
            <v>16</v>
          </cell>
          <cell r="O65">
            <v>15</v>
          </cell>
          <cell r="P65">
            <v>13</v>
          </cell>
          <cell r="Q65">
            <v>10</v>
          </cell>
          <cell r="R65">
            <v>7</v>
          </cell>
          <cell r="S65">
            <v>153</v>
          </cell>
          <cell r="AB65" t="str">
            <v>105422-P.S.R. HORNILLOS</v>
          </cell>
          <cell r="AH65">
            <v>1</v>
          </cell>
          <cell r="AJ65">
            <v>1</v>
          </cell>
          <cell r="AK65">
            <v>1</v>
          </cell>
          <cell r="AN65">
            <v>3</v>
          </cell>
        </row>
        <row r="66">
          <cell r="G66" t="str">
            <v>105104-HOSPITAL SALAMANCA</v>
          </cell>
          <cell r="H66">
            <v>13</v>
          </cell>
          <cell r="I66">
            <v>4</v>
          </cell>
          <cell r="J66">
            <v>6</v>
          </cell>
          <cell r="K66">
            <v>8</v>
          </cell>
          <cell r="L66">
            <v>15</v>
          </cell>
          <cell r="M66">
            <v>12</v>
          </cell>
          <cell r="N66">
            <v>9</v>
          </cell>
          <cell r="O66">
            <v>6</v>
          </cell>
          <cell r="P66">
            <v>6</v>
          </cell>
          <cell r="Q66">
            <v>5</v>
          </cell>
          <cell r="R66">
            <v>4</v>
          </cell>
          <cell r="S66">
            <v>88</v>
          </cell>
          <cell r="AB66" t="str">
            <v>105437-P.S.R. CHALINGA</v>
          </cell>
          <cell r="AJ66">
            <v>1</v>
          </cell>
          <cell r="AN66">
            <v>1</v>
          </cell>
        </row>
        <row r="67">
          <cell r="G67" t="str">
            <v xml:space="preserve">105452-P.S.R. CUNCUMEN                 </v>
          </cell>
          <cell r="H67">
            <v>7</v>
          </cell>
          <cell r="I67">
            <v>1</v>
          </cell>
          <cell r="J67">
            <v>4</v>
          </cell>
          <cell r="K67">
            <v>5</v>
          </cell>
          <cell r="L67">
            <v>3</v>
          </cell>
          <cell r="N67">
            <v>5</v>
          </cell>
          <cell r="O67">
            <v>5</v>
          </cell>
          <cell r="P67">
            <v>5</v>
          </cell>
          <cell r="Q67">
            <v>1</v>
          </cell>
          <cell r="R67">
            <v>1</v>
          </cell>
          <cell r="S67">
            <v>37</v>
          </cell>
          <cell r="AB67" t="str">
            <v>105439-P.S.R. CERRO BLANCO</v>
          </cell>
          <cell r="AC67">
            <v>1</v>
          </cell>
          <cell r="AK67">
            <v>1</v>
          </cell>
          <cell r="AN67">
            <v>2</v>
          </cell>
        </row>
        <row r="68">
          <cell r="G68" t="str">
            <v>105454-P.S.R. CUNLAGUA</v>
          </cell>
          <cell r="O68">
            <v>2</v>
          </cell>
          <cell r="P68">
            <v>1</v>
          </cell>
          <cell r="S68">
            <v>3</v>
          </cell>
          <cell r="AB68" t="str">
            <v>105507-P.S.R. HUAMALATA</v>
          </cell>
          <cell r="AE68">
            <v>2</v>
          </cell>
          <cell r="AG68">
            <v>3</v>
          </cell>
          <cell r="AH68">
            <v>5</v>
          </cell>
          <cell r="AJ68">
            <v>2</v>
          </cell>
          <cell r="AK68">
            <v>1</v>
          </cell>
          <cell r="AN68">
            <v>13</v>
          </cell>
        </row>
        <row r="69">
          <cell r="G69" t="str">
            <v>105455-P.S.R. CHILLEPIN</v>
          </cell>
          <cell r="K69">
            <v>3</v>
          </cell>
          <cell r="O69">
            <v>1</v>
          </cell>
          <cell r="R69">
            <v>1</v>
          </cell>
          <cell r="S69">
            <v>5</v>
          </cell>
          <cell r="AB69" t="str">
            <v>105510-P.S.R. RECOLETA</v>
          </cell>
          <cell r="AE69">
            <v>1</v>
          </cell>
          <cell r="AF69">
            <v>2</v>
          </cell>
          <cell r="AG69">
            <v>1</v>
          </cell>
          <cell r="AI69">
            <v>1</v>
          </cell>
          <cell r="AK69">
            <v>2</v>
          </cell>
          <cell r="AN69">
            <v>7</v>
          </cell>
        </row>
        <row r="70">
          <cell r="G70" t="str">
            <v>105456-P.S.R. LLIMPO</v>
          </cell>
          <cell r="L70">
            <v>2</v>
          </cell>
          <cell r="M70">
            <v>1</v>
          </cell>
          <cell r="O70">
            <v>1</v>
          </cell>
          <cell r="Q70">
            <v>1</v>
          </cell>
          <cell r="R70">
            <v>1</v>
          </cell>
          <cell r="S70">
            <v>6</v>
          </cell>
          <cell r="AB70" t="str">
            <v>105722-CECOF SAN JOSE DE LA DEHESA</v>
          </cell>
          <cell r="AC70">
            <v>1</v>
          </cell>
          <cell r="AD70">
            <v>3</v>
          </cell>
          <cell r="AF70">
            <v>2</v>
          </cell>
          <cell r="AI70">
            <v>1</v>
          </cell>
          <cell r="AN70">
            <v>7</v>
          </cell>
        </row>
        <row r="71">
          <cell r="G71" t="str">
            <v>105457-P.S.R. SAN AGUSTIN</v>
          </cell>
          <cell r="H71">
            <v>1</v>
          </cell>
          <cell r="I71">
            <v>1</v>
          </cell>
          <cell r="S71">
            <v>2</v>
          </cell>
          <cell r="AB71" t="str">
            <v>105723-CECOF LIMARI</v>
          </cell>
          <cell r="AD71">
            <v>3</v>
          </cell>
          <cell r="AG71">
            <v>3</v>
          </cell>
          <cell r="AH71">
            <v>6</v>
          </cell>
          <cell r="AI71">
            <v>4</v>
          </cell>
          <cell r="AJ71">
            <v>1</v>
          </cell>
          <cell r="AK71">
            <v>3</v>
          </cell>
          <cell r="AN71">
            <v>20</v>
          </cell>
        </row>
        <row r="72">
          <cell r="G72" t="str">
            <v>105458-P.S.R. TAHUINCO</v>
          </cell>
          <cell r="M72">
            <v>2</v>
          </cell>
          <cell r="Q72">
            <v>1</v>
          </cell>
          <cell r="S72">
            <v>3</v>
          </cell>
          <cell r="AB72" t="str">
            <v>04302-COMBARBALÁ</v>
          </cell>
          <cell r="AC72">
            <v>4</v>
          </cell>
          <cell r="AE72">
            <v>5</v>
          </cell>
          <cell r="AF72">
            <v>2</v>
          </cell>
          <cell r="AG72">
            <v>1</v>
          </cell>
          <cell r="AH72">
            <v>4</v>
          </cell>
          <cell r="AI72">
            <v>6</v>
          </cell>
          <cell r="AJ72">
            <v>4</v>
          </cell>
          <cell r="AK72">
            <v>5</v>
          </cell>
          <cell r="AL72">
            <v>5</v>
          </cell>
          <cell r="AM72">
            <v>4</v>
          </cell>
          <cell r="AN72">
            <v>40</v>
          </cell>
        </row>
        <row r="73">
          <cell r="G73" t="str">
            <v>105491-P.S.R. QUELEN BAJO</v>
          </cell>
          <cell r="J73">
            <v>1</v>
          </cell>
          <cell r="M73">
            <v>2</v>
          </cell>
          <cell r="Q73">
            <v>2</v>
          </cell>
          <cell r="S73">
            <v>5</v>
          </cell>
          <cell r="AB73" t="str">
            <v>105105-HOSPITAL COMBARBALA</v>
          </cell>
          <cell r="AC73">
            <v>2</v>
          </cell>
          <cell r="AE73">
            <v>2</v>
          </cell>
          <cell r="AH73">
            <v>4</v>
          </cell>
          <cell r="AI73">
            <v>3</v>
          </cell>
          <cell r="AJ73">
            <v>3</v>
          </cell>
          <cell r="AK73">
            <v>2</v>
          </cell>
          <cell r="AL73">
            <v>4</v>
          </cell>
          <cell r="AM73">
            <v>1</v>
          </cell>
          <cell r="AN73">
            <v>21</v>
          </cell>
        </row>
        <row r="74">
          <cell r="G74" t="str">
            <v>105501-P.S.R. ARBOLEDA GRANDE</v>
          </cell>
          <cell r="K74">
            <v>1</v>
          </cell>
          <cell r="N74">
            <v>2</v>
          </cell>
          <cell r="P74">
            <v>1</v>
          </cell>
          <cell r="S74">
            <v>4</v>
          </cell>
          <cell r="AB74" t="str">
            <v>105434-P.S.R. SAN MARCOS</v>
          </cell>
          <cell r="AC74">
            <v>1</v>
          </cell>
          <cell r="AE74">
            <v>2</v>
          </cell>
          <cell r="AI74">
            <v>1</v>
          </cell>
          <cell r="AJ74">
            <v>1</v>
          </cell>
          <cell r="AN74">
            <v>5</v>
          </cell>
        </row>
        <row r="75">
          <cell r="G75" t="str">
            <v>04301-OVALLE</v>
          </cell>
          <cell r="H75">
            <v>44</v>
          </cell>
          <cell r="I75">
            <v>42</v>
          </cell>
          <cell r="J75">
            <v>46</v>
          </cell>
          <cell r="K75">
            <v>26</v>
          </cell>
          <cell r="L75">
            <v>59</v>
          </cell>
          <cell r="M75">
            <v>28</v>
          </cell>
          <cell r="N75">
            <v>66</v>
          </cell>
          <cell r="O75">
            <v>67</v>
          </cell>
          <cell r="P75">
            <v>38</v>
          </cell>
          <cell r="Q75">
            <v>4</v>
          </cell>
          <cell r="R75">
            <v>18</v>
          </cell>
          <cell r="S75">
            <v>438</v>
          </cell>
          <cell r="AB75" t="str">
            <v>105441-P.S.R. MANQUEHUA</v>
          </cell>
          <cell r="AK75">
            <v>1</v>
          </cell>
          <cell r="AN75">
            <v>1</v>
          </cell>
        </row>
        <row r="76">
          <cell r="G76" t="str">
            <v>105315-CES. RURAL C. DE TAMAYA</v>
          </cell>
          <cell r="I76">
            <v>2</v>
          </cell>
          <cell r="J76">
            <v>4</v>
          </cell>
          <cell r="K76">
            <v>3</v>
          </cell>
          <cell r="L76">
            <v>1</v>
          </cell>
          <cell r="M76">
            <v>9</v>
          </cell>
          <cell r="O76">
            <v>7</v>
          </cell>
          <cell r="P76">
            <v>3</v>
          </cell>
          <cell r="R76">
            <v>1</v>
          </cell>
          <cell r="S76">
            <v>30</v>
          </cell>
          <cell r="AB76" t="str">
            <v xml:space="preserve">105459-P.S.R. BARRANCAS                </v>
          </cell>
          <cell r="AC76">
            <v>1</v>
          </cell>
          <cell r="AN76">
            <v>1</v>
          </cell>
        </row>
        <row r="77">
          <cell r="G77" t="str">
            <v>105317-CES. JORGE JORDAN D.</v>
          </cell>
          <cell r="H77">
            <v>14</v>
          </cell>
          <cell r="I77">
            <v>6</v>
          </cell>
          <cell r="J77">
            <v>13</v>
          </cell>
          <cell r="K77">
            <v>7</v>
          </cell>
          <cell r="L77">
            <v>23</v>
          </cell>
          <cell r="M77">
            <v>13</v>
          </cell>
          <cell r="N77">
            <v>9</v>
          </cell>
          <cell r="O77">
            <v>13</v>
          </cell>
          <cell r="P77">
            <v>11</v>
          </cell>
          <cell r="R77">
            <v>8</v>
          </cell>
          <cell r="S77">
            <v>117</v>
          </cell>
          <cell r="AB77" t="str">
            <v>105460-P.S.R. COGOTI 18</v>
          </cell>
          <cell r="AI77">
            <v>1</v>
          </cell>
          <cell r="AM77">
            <v>1</v>
          </cell>
          <cell r="AN77">
            <v>2</v>
          </cell>
        </row>
        <row r="78">
          <cell r="G78" t="str">
            <v>105322-CES. MARCOS MACUADA</v>
          </cell>
          <cell r="H78">
            <v>19</v>
          </cell>
          <cell r="I78">
            <v>17</v>
          </cell>
          <cell r="J78">
            <v>15</v>
          </cell>
          <cell r="K78">
            <v>8</v>
          </cell>
          <cell r="L78">
            <v>25</v>
          </cell>
          <cell r="N78">
            <v>35</v>
          </cell>
          <cell r="O78">
            <v>34</v>
          </cell>
          <cell r="P78">
            <v>14</v>
          </cell>
          <cell r="Q78">
            <v>2</v>
          </cell>
          <cell r="R78">
            <v>3</v>
          </cell>
          <cell r="S78">
            <v>172</v>
          </cell>
          <cell r="AB78" t="str">
            <v>105462-P.S.R. EL SAUCE</v>
          </cell>
          <cell r="AF78">
            <v>2</v>
          </cell>
          <cell r="AN78">
            <v>2</v>
          </cell>
        </row>
        <row r="79">
          <cell r="G79" t="str">
            <v>105324-CES. SOTAQUI</v>
          </cell>
          <cell r="H79">
            <v>1</v>
          </cell>
          <cell r="I79">
            <v>6</v>
          </cell>
          <cell r="J79">
            <v>2</v>
          </cell>
          <cell r="K79">
            <v>2</v>
          </cell>
          <cell r="N79">
            <v>4</v>
          </cell>
          <cell r="O79">
            <v>1</v>
          </cell>
          <cell r="P79">
            <v>2</v>
          </cell>
          <cell r="R79">
            <v>1</v>
          </cell>
          <cell r="S79">
            <v>19</v>
          </cell>
          <cell r="AB79" t="str">
            <v>105463-P.S.R. QUILITAPIA</v>
          </cell>
          <cell r="AE79">
            <v>1</v>
          </cell>
          <cell r="AL79">
            <v>1</v>
          </cell>
          <cell r="AM79">
            <v>2</v>
          </cell>
          <cell r="AN79">
            <v>4</v>
          </cell>
        </row>
        <row r="80">
          <cell r="G80" t="str">
            <v>105415-P.S.R. BARRAZA</v>
          </cell>
          <cell r="M80">
            <v>1</v>
          </cell>
          <cell r="O80">
            <v>1</v>
          </cell>
          <cell r="P80">
            <v>1</v>
          </cell>
          <cell r="Q80">
            <v>1</v>
          </cell>
          <cell r="R80">
            <v>1</v>
          </cell>
          <cell r="S80">
            <v>5</v>
          </cell>
          <cell r="AB80" t="str">
            <v>105464-P.S.R. LA LIGUA</v>
          </cell>
          <cell r="AG80">
            <v>1</v>
          </cell>
          <cell r="AK80">
            <v>1</v>
          </cell>
          <cell r="AN80">
            <v>2</v>
          </cell>
        </row>
        <row r="81">
          <cell r="G81" t="str">
            <v xml:space="preserve">105416-P.S.R. CAMARICO                  </v>
          </cell>
          <cell r="L81">
            <v>1</v>
          </cell>
          <cell r="N81">
            <v>4</v>
          </cell>
          <cell r="O81">
            <v>1</v>
          </cell>
          <cell r="P81">
            <v>1</v>
          </cell>
          <cell r="R81">
            <v>1</v>
          </cell>
          <cell r="S81">
            <v>8</v>
          </cell>
          <cell r="AB81" t="str">
            <v>105465-P.S.R. RAMADILLA</v>
          </cell>
          <cell r="AI81">
            <v>1</v>
          </cell>
          <cell r="AK81">
            <v>1</v>
          </cell>
          <cell r="AN81">
            <v>2</v>
          </cell>
        </row>
        <row r="82">
          <cell r="G82" t="str">
            <v>105417-P.S.R. ALCONES BAJOS</v>
          </cell>
          <cell r="I82">
            <v>1</v>
          </cell>
          <cell r="N82">
            <v>1</v>
          </cell>
          <cell r="O82">
            <v>1</v>
          </cell>
          <cell r="S82">
            <v>3</v>
          </cell>
          <cell r="AB82" t="str">
            <v>04304-MONTE PATRIA</v>
          </cell>
          <cell r="AC82">
            <v>2</v>
          </cell>
          <cell r="AD82">
            <v>2</v>
          </cell>
          <cell r="AE82">
            <v>9</v>
          </cell>
          <cell r="AF82">
            <v>7</v>
          </cell>
          <cell r="AG82">
            <v>2</v>
          </cell>
          <cell r="AH82">
            <v>2</v>
          </cell>
          <cell r="AI82">
            <v>3</v>
          </cell>
          <cell r="AJ82">
            <v>4</v>
          </cell>
          <cell r="AK82">
            <v>4</v>
          </cell>
          <cell r="AL82">
            <v>2</v>
          </cell>
          <cell r="AM82">
            <v>5</v>
          </cell>
          <cell r="AN82">
            <v>42</v>
          </cell>
        </row>
        <row r="83">
          <cell r="G83" t="str">
            <v>105419-P.S.R. LAS SOSSAS</v>
          </cell>
          <cell r="J83">
            <v>2</v>
          </cell>
          <cell r="L83">
            <v>1</v>
          </cell>
          <cell r="S83">
            <v>3</v>
          </cell>
          <cell r="AB83" t="str">
            <v>105307-CES. RURAL MONTE PATRIA</v>
          </cell>
          <cell r="AC83">
            <v>1</v>
          </cell>
          <cell r="AD83">
            <v>1</v>
          </cell>
          <cell r="AF83">
            <v>1</v>
          </cell>
          <cell r="AI83">
            <v>1</v>
          </cell>
          <cell r="AL83">
            <v>2</v>
          </cell>
          <cell r="AM83">
            <v>1</v>
          </cell>
          <cell r="AN83">
            <v>7</v>
          </cell>
        </row>
        <row r="84">
          <cell r="G84" t="str">
            <v>105420-P.S.R. LIMARI</v>
          </cell>
          <cell r="H84">
            <v>1</v>
          </cell>
          <cell r="I84">
            <v>1</v>
          </cell>
          <cell r="J84">
            <v>1</v>
          </cell>
          <cell r="L84">
            <v>1</v>
          </cell>
          <cell r="N84">
            <v>4</v>
          </cell>
          <cell r="P84">
            <v>1</v>
          </cell>
          <cell r="S84">
            <v>9</v>
          </cell>
          <cell r="AB84" t="str">
            <v>105311-CES. RURAL CHAÑARAL ALTO</v>
          </cell>
          <cell r="AE84">
            <v>3</v>
          </cell>
          <cell r="AG84">
            <v>2</v>
          </cell>
          <cell r="AI84">
            <v>1</v>
          </cell>
          <cell r="AJ84">
            <v>1</v>
          </cell>
          <cell r="AM84">
            <v>3</v>
          </cell>
          <cell r="AN84">
            <v>10</v>
          </cell>
        </row>
        <row r="85">
          <cell r="G85" t="str">
            <v>105422-P.S.R. HORNILLOS</v>
          </cell>
          <cell r="L85">
            <v>1</v>
          </cell>
          <cell r="M85">
            <v>1</v>
          </cell>
          <cell r="P85">
            <v>1</v>
          </cell>
          <cell r="R85">
            <v>1</v>
          </cell>
          <cell r="S85">
            <v>4</v>
          </cell>
          <cell r="AB85" t="str">
            <v>105312-CES. RURAL CAREN</v>
          </cell>
          <cell r="AE85">
            <v>4</v>
          </cell>
          <cell r="AJ85">
            <v>2</v>
          </cell>
          <cell r="AK85">
            <v>1</v>
          </cell>
          <cell r="AN85">
            <v>7</v>
          </cell>
        </row>
        <row r="86">
          <cell r="G86" t="str">
            <v>105437-P.S.R. CHALINGA</v>
          </cell>
          <cell r="H86">
            <v>1</v>
          </cell>
          <cell r="S86">
            <v>1</v>
          </cell>
          <cell r="AB86" t="str">
            <v>105318-CES. RURAL EL PALQUI</v>
          </cell>
          <cell r="AE86">
            <v>2</v>
          </cell>
          <cell r="AF86">
            <v>5</v>
          </cell>
          <cell r="AH86">
            <v>1</v>
          </cell>
          <cell r="AI86">
            <v>1</v>
          </cell>
          <cell r="AK86">
            <v>2</v>
          </cell>
          <cell r="AN86">
            <v>11</v>
          </cell>
        </row>
        <row r="87">
          <cell r="G87" t="str">
            <v>105439-P.S.R. CERRO BLANCO</v>
          </cell>
          <cell r="L87">
            <v>1</v>
          </cell>
          <cell r="O87">
            <v>1</v>
          </cell>
          <cell r="S87">
            <v>2</v>
          </cell>
          <cell r="AB87" t="str">
            <v>105430-P.S.R. MIALQUI</v>
          </cell>
          <cell r="AC87">
            <v>1</v>
          </cell>
          <cell r="AN87">
            <v>1</v>
          </cell>
        </row>
        <row r="88">
          <cell r="G88" t="str">
            <v>105507-P.S.R. HUAMALATA</v>
          </cell>
          <cell r="H88">
            <v>3</v>
          </cell>
          <cell r="K88">
            <v>1</v>
          </cell>
          <cell r="L88">
            <v>1</v>
          </cell>
          <cell r="M88">
            <v>1</v>
          </cell>
          <cell r="O88">
            <v>1</v>
          </cell>
          <cell r="S88">
            <v>7</v>
          </cell>
          <cell r="AB88" t="str">
            <v>105431-P.S.R. PEDREGAL</v>
          </cell>
          <cell r="AD88">
            <v>1</v>
          </cell>
          <cell r="AN88">
            <v>1</v>
          </cell>
        </row>
        <row r="89">
          <cell r="G89" t="str">
            <v>105510-P.S.R. RECOLETA</v>
          </cell>
          <cell r="I89">
            <v>2</v>
          </cell>
          <cell r="K89">
            <v>1</v>
          </cell>
          <cell r="L89">
            <v>2</v>
          </cell>
          <cell r="M89">
            <v>2</v>
          </cell>
          <cell r="N89">
            <v>1</v>
          </cell>
          <cell r="O89">
            <v>2</v>
          </cell>
          <cell r="R89">
            <v>1</v>
          </cell>
          <cell r="S89">
            <v>11</v>
          </cell>
          <cell r="AB89" t="str">
            <v>105435-P.S.R. TULAHUEN</v>
          </cell>
          <cell r="AF89">
            <v>1</v>
          </cell>
          <cell r="AK89">
            <v>1</v>
          </cell>
          <cell r="AM89">
            <v>1</v>
          </cell>
          <cell r="AN89">
            <v>3</v>
          </cell>
        </row>
        <row r="90">
          <cell r="G90" t="str">
            <v>105722-CECOF SAN JOSE DE LA DEHESA</v>
          </cell>
          <cell r="H90">
            <v>2</v>
          </cell>
          <cell r="I90">
            <v>4</v>
          </cell>
          <cell r="J90">
            <v>4</v>
          </cell>
          <cell r="K90">
            <v>4</v>
          </cell>
          <cell r="L90">
            <v>2</v>
          </cell>
          <cell r="N90">
            <v>8</v>
          </cell>
          <cell r="O90">
            <v>4</v>
          </cell>
          <cell r="P90">
            <v>1</v>
          </cell>
          <cell r="S90">
            <v>29</v>
          </cell>
          <cell r="AB90" t="str">
            <v>105436-P.S.R. EL MAITEN</v>
          </cell>
          <cell r="AH90">
            <v>1</v>
          </cell>
          <cell r="AJ90">
            <v>1</v>
          </cell>
          <cell r="AN90">
            <v>2</v>
          </cell>
        </row>
        <row r="91">
          <cell r="G91" t="str">
            <v>105723-CECOF LIMARI</v>
          </cell>
          <cell r="H91">
            <v>3</v>
          </cell>
          <cell r="I91">
            <v>3</v>
          </cell>
          <cell r="J91">
            <v>5</v>
          </cell>
          <cell r="M91">
            <v>1</v>
          </cell>
          <cell r="O91">
            <v>1</v>
          </cell>
          <cell r="P91">
            <v>3</v>
          </cell>
          <cell r="Q91">
            <v>1</v>
          </cell>
          <cell r="R91">
            <v>1</v>
          </cell>
          <cell r="S91">
            <v>18</v>
          </cell>
          <cell r="AB91" t="str">
            <v>04304-PUNITAQUI</v>
          </cell>
          <cell r="AD91">
            <v>1</v>
          </cell>
          <cell r="AF91">
            <v>2</v>
          </cell>
          <cell r="AH91">
            <v>4</v>
          </cell>
          <cell r="AN91">
            <v>7</v>
          </cell>
        </row>
        <row r="92">
          <cell r="G92" t="str">
            <v>04302-COMBARBALÁ</v>
          </cell>
          <cell r="H92">
            <v>5</v>
          </cell>
          <cell r="I92">
            <v>2</v>
          </cell>
          <cell r="J92">
            <v>5</v>
          </cell>
          <cell r="K92">
            <v>6</v>
          </cell>
          <cell r="L92">
            <v>6</v>
          </cell>
          <cell r="M92">
            <v>5</v>
          </cell>
          <cell r="N92">
            <v>3</v>
          </cell>
          <cell r="O92">
            <v>5</v>
          </cell>
          <cell r="P92">
            <v>11</v>
          </cell>
          <cell r="Q92">
            <v>5</v>
          </cell>
          <cell r="R92">
            <v>7</v>
          </cell>
          <cell r="S92">
            <v>60</v>
          </cell>
          <cell r="AB92" t="str">
            <v>105308-CES. RURAL PUNITAQUI</v>
          </cell>
          <cell r="AD92">
            <v>1</v>
          </cell>
          <cell r="AF92">
            <v>1</v>
          </cell>
          <cell r="AH92">
            <v>4</v>
          </cell>
          <cell r="AN92">
            <v>6</v>
          </cell>
        </row>
        <row r="93">
          <cell r="G93" t="str">
            <v>105105-HOSPITAL COMBARBALA</v>
          </cell>
          <cell r="I93">
            <v>1</v>
          </cell>
          <cell r="J93">
            <v>4</v>
          </cell>
          <cell r="K93">
            <v>5</v>
          </cell>
          <cell r="L93">
            <v>5</v>
          </cell>
          <cell r="M93">
            <v>4</v>
          </cell>
          <cell r="O93">
            <v>2</v>
          </cell>
          <cell r="P93">
            <v>2</v>
          </cell>
          <cell r="Q93">
            <v>4</v>
          </cell>
          <cell r="R93">
            <v>4</v>
          </cell>
          <cell r="S93">
            <v>31</v>
          </cell>
          <cell r="AB93" t="str">
            <v>105440-P.S.R. DIVISADERO</v>
          </cell>
          <cell r="AF93">
            <v>1</v>
          </cell>
          <cell r="AN93">
            <v>1</v>
          </cell>
        </row>
        <row r="94">
          <cell r="G94" t="str">
            <v>105434-P.S.R. SAN MARCOS</v>
          </cell>
          <cell r="N94">
            <v>1</v>
          </cell>
          <cell r="P94">
            <v>3</v>
          </cell>
          <cell r="S94">
            <v>4</v>
          </cell>
          <cell r="AB94" t="str">
            <v>04305-RIO HURTADO</v>
          </cell>
          <cell r="AD94">
            <v>3</v>
          </cell>
          <cell r="AF94">
            <v>1</v>
          </cell>
          <cell r="AH94">
            <v>8</v>
          </cell>
          <cell r="AI94">
            <v>1</v>
          </cell>
          <cell r="AN94">
            <v>13</v>
          </cell>
        </row>
        <row r="95">
          <cell r="G95" t="str">
            <v>105441-P.S.R. MANQUEHUA</v>
          </cell>
          <cell r="P95">
            <v>1</v>
          </cell>
          <cell r="S95">
            <v>1</v>
          </cell>
          <cell r="AB95" t="str">
            <v>105310-CES. RURAL PICHASCA</v>
          </cell>
          <cell r="AD95">
            <v>1</v>
          </cell>
          <cell r="AH95">
            <v>5</v>
          </cell>
          <cell r="AI95">
            <v>1</v>
          </cell>
          <cell r="AN95">
            <v>7</v>
          </cell>
        </row>
        <row r="96">
          <cell r="G96" t="str">
            <v xml:space="preserve">105459-P.S.R. BARRANCAS                </v>
          </cell>
          <cell r="H96">
            <v>2</v>
          </cell>
          <cell r="N96">
            <v>2</v>
          </cell>
          <cell r="P96">
            <v>1</v>
          </cell>
          <cell r="S96">
            <v>5</v>
          </cell>
          <cell r="AB96" t="str">
            <v>105409-P.S.R. EL CHAÑAR</v>
          </cell>
          <cell r="AD96">
            <v>1</v>
          </cell>
          <cell r="AF96">
            <v>1</v>
          </cell>
          <cell r="AN96">
            <v>2</v>
          </cell>
        </row>
        <row r="97">
          <cell r="G97" t="str">
            <v>105460-P.S.R. COGOTI 18</v>
          </cell>
          <cell r="K97">
            <v>1</v>
          </cell>
          <cell r="R97">
            <v>1</v>
          </cell>
          <cell r="S97">
            <v>2</v>
          </cell>
          <cell r="AB97" t="str">
            <v>105411-P.S.R. LAS BREAS</v>
          </cell>
          <cell r="AH97">
            <v>1</v>
          </cell>
          <cell r="AN97">
            <v>1</v>
          </cell>
        </row>
        <row r="98">
          <cell r="G98" t="str">
            <v>105461-P.S.R. EL HUACHO</v>
          </cell>
          <cell r="M98">
            <v>1</v>
          </cell>
          <cell r="S98">
            <v>1</v>
          </cell>
          <cell r="AB98" t="str">
            <v>105413-P.S.R. SAMO ALTO</v>
          </cell>
          <cell r="AH98">
            <v>2</v>
          </cell>
          <cell r="AN98">
            <v>2</v>
          </cell>
        </row>
        <row r="99">
          <cell r="G99" t="str">
            <v>105462-P.S.R. EL SAUCE</v>
          </cell>
          <cell r="H99">
            <v>1</v>
          </cell>
          <cell r="P99">
            <v>2</v>
          </cell>
          <cell r="Q99">
            <v>1</v>
          </cell>
          <cell r="S99">
            <v>4</v>
          </cell>
          <cell r="AB99" t="str">
            <v>105414-P.S.R. SERON</v>
          </cell>
          <cell r="AD99">
            <v>1</v>
          </cell>
          <cell r="AN99">
            <v>1</v>
          </cell>
        </row>
        <row r="100">
          <cell r="G100" t="str">
            <v>105463-P.S.R. QUILITAPIA</v>
          </cell>
          <cell r="H100">
            <v>1</v>
          </cell>
          <cell r="L100">
            <v>1</v>
          </cell>
          <cell r="P100">
            <v>1</v>
          </cell>
          <cell r="R100">
            <v>1</v>
          </cell>
          <cell r="S100">
            <v>4</v>
          </cell>
          <cell r="AB100" t="str">
            <v>Total general</v>
          </cell>
          <cell r="AC100">
            <v>72</v>
          </cell>
          <cell r="AD100">
            <v>120</v>
          </cell>
          <cell r="AE100">
            <v>119</v>
          </cell>
          <cell r="AF100">
            <v>104</v>
          </cell>
          <cell r="AG100">
            <v>91</v>
          </cell>
          <cell r="AH100">
            <v>309</v>
          </cell>
          <cell r="AI100">
            <v>143</v>
          </cell>
          <cell r="AJ100">
            <v>151</v>
          </cell>
          <cell r="AK100">
            <v>98</v>
          </cell>
          <cell r="AL100">
            <v>87</v>
          </cell>
          <cell r="AM100">
            <v>78</v>
          </cell>
          <cell r="AN100">
            <v>1372</v>
          </cell>
        </row>
        <row r="101">
          <cell r="G101" t="str">
            <v>105464-P.S.R. LA LIGUA</v>
          </cell>
          <cell r="H101">
            <v>1</v>
          </cell>
          <cell r="I101">
            <v>1</v>
          </cell>
          <cell r="O101">
            <v>1</v>
          </cell>
          <cell r="R101">
            <v>1</v>
          </cell>
          <cell r="S101">
            <v>4</v>
          </cell>
        </row>
        <row r="102">
          <cell r="G102" t="str">
            <v>105465-P.S.R. RAMADILLA</v>
          </cell>
          <cell r="O102">
            <v>1</v>
          </cell>
          <cell r="S102">
            <v>1</v>
          </cell>
        </row>
        <row r="103">
          <cell r="G103" t="str">
            <v>105466-P.S.R. VALLE HERMOSO</v>
          </cell>
          <cell r="J103">
            <v>1</v>
          </cell>
          <cell r="O103">
            <v>1</v>
          </cell>
          <cell r="P103">
            <v>1</v>
          </cell>
          <cell r="S103">
            <v>3</v>
          </cell>
        </row>
        <row r="104">
          <cell r="G104" t="str">
            <v>04304-MONTE PATRIA</v>
          </cell>
          <cell r="H104">
            <v>16</v>
          </cell>
          <cell r="I104">
            <v>9</v>
          </cell>
          <cell r="J104">
            <v>15</v>
          </cell>
          <cell r="K104">
            <v>10</v>
          </cell>
          <cell r="L104">
            <v>2</v>
          </cell>
          <cell r="M104">
            <v>14</v>
          </cell>
          <cell r="N104">
            <v>12</v>
          </cell>
          <cell r="O104">
            <v>15</v>
          </cell>
          <cell r="P104">
            <v>13</v>
          </cell>
          <cell r="Q104">
            <v>7</v>
          </cell>
          <cell r="R104">
            <v>4</v>
          </cell>
          <cell r="S104">
            <v>117</v>
          </cell>
        </row>
        <row r="105">
          <cell r="G105" t="str">
            <v>105307-CES. RURAL MONTE PATRIA</v>
          </cell>
          <cell r="H105">
            <v>6</v>
          </cell>
          <cell r="I105">
            <v>4</v>
          </cell>
          <cell r="J105">
            <v>5</v>
          </cell>
          <cell r="K105">
            <v>3</v>
          </cell>
          <cell r="L105">
            <v>2</v>
          </cell>
          <cell r="M105">
            <v>7</v>
          </cell>
          <cell r="N105">
            <v>2</v>
          </cell>
          <cell r="O105">
            <v>4</v>
          </cell>
          <cell r="P105">
            <v>6</v>
          </cell>
          <cell r="Q105">
            <v>2</v>
          </cell>
          <cell r="R105">
            <v>1</v>
          </cell>
          <cell r="S105">
            <v>42</v>
          </cell>
        </row>
        <row r="106">
          <cell r="G106" t="str">
            <v>105311-CES. RURAL CHAÑARAL ALTO</v>
          </cell>
          <cell r="H106">
            <v>2</v>
          </cell>
          <cell r="J106">
            <v>3</v>
          </cell>
          <cell r="K106">
            <v>2</v>
          </cell>
          <cell r="M106">
            <v>1</v>
          </cell>
          <cell r="N106">
            <v>1</v>
          </cell>
          <cell r="O106">
            <v>4</v>
          </cell>
          <cell r="Q106">
            <v>1</v>
          </cell>
          <cell r="R106">
            <v>2</v>
          </cell>
          <cell r="S106">
            <v>16</v>
          </cell>
        </row>
        <row r="107">
          <cell r="G107" t="str">
            <v>105312-CES. RURAL CAREN</v>
          </cell>
          <cell r="H107">
            <v>2</v>
          </cell>
          <cell r="I107">
            <v>1</v>
          </cell>
          <cell r="J107">
            <v>5</v>
          </cell>
          <cell r="K107">
            <v>3</v>
          </cell>
          <cell r="M107">
            <v>2</v>
          </cell>
          <cell r="N107">
            <v>2</v>
          </cell>
          <cell r="O107">
            <v>3</v>
          </cell>
          <cell r="P107">
            <v>3</v>
          </cell>
          <cell r="S107">
            <v>21</v>
          </cell>
        </row>
        <row r="108">
          <cell r="G108" t="str">
            <v>105318-CES. RURAL EL PALQUI</v>
          </cell>
          <cell r="H108">
            <v>1</v>
          </cell>
          <cell r="I108">
            <v>2</v>
          </cell>
          <cell r="J108">
            <v>1</v>
          </cell>
          <cell r="K108">
            <v>2</v>
          </cell>
          <cell r="M108">
            <v>1</v>
          </cell>
          <cell r="N108">
            <v>3</v>
          </cell>
          <cell r="O108">
            <v>4</v>
          </cell>
          <cell r="P108">
            <v>2</v>
          </cell>
          <cell r="Q108">
            <v>1</v>
          </cell>
          <cell r="S108">
            <v>17</v>
          </cell>
        </row>
        <row r="109">
          <cell r="G109" t="str">
            <v>105427-P.S.R. HACIENDA VALDIVIA</v>
          </cell>
          <cell r="N109">
            <v>1</v>
          </cell>
          <cell r="P109">
            <v>2</v>
          </cell>
          <cell r="R109">
            <v>1</v>
          </cell>
          <cell r="S109">
            <v>4</v>
          </cell>
        </row>
        <row r="110">
          <cell r="G110" t="str">
            <v>105431-P.S.R. PEDREGAL</v>
          </cell>
          <cell r="H110">
            <v>2</v>
          </cell>
          <cell r="J110">
            <v>1</v>
          </cell>
          <cell r="M110">
            <v>1</v>
          </cell>
          <cell r="S110">
            <v>4</v>
          </cell>
        </row>
        <row r="111">
          <cell r="G111" t="str">
            <v>105432-P.S.R. RAPEL</v>
          </cell>
          <cell r="M111">
            <v>1</v>
          </cell>
          <cell r="Q111">
            <v>1</v>
          </cell>
          <cell r="S111">
            <v>2</v>
          </cell>
        </row>
        <row r="112">
          <cell r="G112" t="str">
            <v>105435-P.S.R. TULAHUEN</v>
          </cell>
          <cell r="H112">
            <v>3</v>
          </cell>
          <cell r="I112">
            <v>1</v>
          </cell>
          <cell r="N112">
            <v>3</v>
          </cell>
          <cell r="Q112">
            <v>2</v>
          </cell>
          <cell r="S112">
            <v>9</v>
          </cell>
        </row>
        <row r="113">
          <cell r="G113" t="str">
            <v>105436-P.S.R. EL MAITEN</v>
          </cell>
          <cell r="I113">
            <v>1</v>
          </cell>
          <cell r="S113">
            <v>1</v>
          </cell>
        </row>
        <row r="114">
          <cell r="G114" t="str">
            <v>105489-P.S.R. RAMADAS DE TULAHUEN</v>
          </cell>
          <cell r="M114">
            <v>1</v>
          </cell>
          <cell r="S114">
            <v>1</v>
          </cell>
        </row>
        <row r="115">
          <cell r="G115" t="str">
            <v>04304-PUNITAQUI</v>
          </cell>
          <cell r="H115">
            <v>10</v>
          </cell>
          <cell r="I115">
            <v>3</v>
          </cell>
          <cell r="J115">
            <v>6</v>
          </cell>
          <cell r="K115">
            <v>7</v>
          </cell>
          <cell r="L115">
            <v>6</v>
          </cell>
          <cell r="M115">
            <v>7</v>
          </cell>
          <cell r="O115">
            <v>9</v>
          </cell>
          <cell r="P115">
            <v>5</v>
          </cell>
          <cell r="Q115">
            <v>1</v>
          </cell>
          <cell r="R115">
            <v>5</v>
          </cell>
          <cell r="S115">
            <v>59</v>
          </cell>
        </row>
        <row r="116">
          <cell r="G116" t="str">
            <v>105308-CES. RURAL PUNITAQUI</v>
          </cell>
          <cell r="H116">
            <v>10</v>
          </cell>
          <cell r="I116">
            <v>3</v>
          </cell>
          <cell r="J116">
            <v>6</v>
          </cell>
          <cell r="K116">
            <v>7</v>
          </cell>
          <cell r="L116">
            <v>6</v>
          </cell>
          <cell r="M116">
            <v>7</v>
          </cell>
          <cell r="O116">
            <v>8</v>
          </cell>
          <cell r="P116">
            <v>3</v>
          </cell>
          <cell r="R116">
            <v>5</v>
          </cell>
          <cell r="S116">
            <v>55</v>
          </cell>
        </row>
        <row r="117">
          <cell r="G117" t="str">
            <v>105440-P.S.R. DIVISADERO</v>
          </cell>
          <cell r="O117">
            <v>1</v>
          </cell>
          <cell r="P117">
            <v>2</v>
          </cell>
          <cell r="Q117">
            <v>1</v>
          </cell>
          <cell r="S117">
            <v>4</v>
          </cell>
        </row>
        <row r="118">
          <cell r="G118" t="str">
            <v>04305-RIO HURTADO</v>
          </cell>
          <cell r="I118">
            <v>1</v>
          </cell>
          <cell r="J118">
            <v>2</v>
          </cell>
          <cell r="K118">
            <v>2</v>
          </cell>
          <cell r="L118">
            <v>4</v>
          </cell>
          <cell r="M118">
            <v>3</v>
          </cell>
          <cell r="N118">
            <v>3</v>
          </cell>
          <cell r="O118">
            <v>1</v>
          </cell>
          <cell r="P118">
            <v>1</v>
          </cell>
          <cell r="Q118">
            <v>1</v>
          </cell>
          <cell r="R118">
            <v>1</v>
          </cell>
          <cell r="S118">
            <v>19</v>
          </cell>
        </row>
        <row r="119">
          <cell r="G119" t="str">
            <v>105310-CES. RURAL PICHASCA</v>
          </cell>
          <cell r="I119">
            <v>1</v>
          </cell>
          <cell r="J119">
            <v>1</v>
          </cell>
          <cell r="L119">
            <v>2</v>
          </cell>
          <cell r="M119">
            <v>2</v>
          </cell>
          <cell r="N119">
            <v>2</v>
          </cell>
          <cell r="O119">
            <v>1</v>
          </cell>
          <cell r="P119">
            <v>1</v>
          </cell>
          <cell r="Q119">
            <v>1</v>
          </cell>
          <cell r="R119">
            <v>1</v>
          </cell>
          <cell r="S119">
            <v>12</v>
          </cell>
        </row>
        <row r="120">
          <cell r="G120" t="str">
            <v>105409-P.S.R. EL CHAÑAR</v>
          </cell>
          <cell r="L120">
            <v>1</v>
          </cell>
          <cell r="S120">
            <v>1</v>
          </cell>
        </row>
        <row r="121">
          <cell r="G121" t="str">
            <v>105410-P.S.R. HURTADO</v>
          </cell>
          <cell r="K121">
            <v>1</v>
          </cell>
          <cell r="S121">
            <v>1</v>
          </cell>
        </row>
        <row r="122">
          <cell r="G122" t="str">
            <v>105411-P.S.R. LAS BREAS</v>
          </cell>
          <cell r="K122">
            <v>1</v>
          </cell>
          <cell r="M122">
            <v>1</v>
          </cell>
          <cell r="N122">
            <v>1</v>
          </cell>
          <cell r="S122">
            <v>3</v>
          </cell>
        </row>
        <row r="123">
          <cell r="G123" t="str">
            <v>105414-P.S.R. SERON</v>
          </cell>
          <cell r="J123">
            <v>1</v>
          </cell>
          <cell r="L123">
            <v>1</v>
          </cell>
          <cell r="S123">
            <v>2</v>
          </cell>
        </row>
        <row r="124">
          <cell r="G124" t="str">
            <v>Total general</v>
          </cell>
          <cell r="H124">
            <v>249</v>
          </cell>
          <cell r="I124">
            <v>271</v>
          </cell>
          <cell r="J124">
            <v>329</v>
          </cell>
          <cell r="K124">
            <v>278</v>
          </cell>
          <cell r="L124">
            <v>313</v>
          </cell>
          <cell r="M124">
            <v>253</v>
          </cell>
          <cell r="N124">
            <v>337</v>
          </cell>
          <cell r="O124">
            <v>375</v>
          </cell>
          <cell r="P124">
            <v>279</v>
          </cell>
          <cell r="Q124">
            <v>184</v>
          </cell>
          <cell r="R124">
            <v>154</v>
          </cell>
          <cell r="S124">
            <v>3022</v>
          </cell>
        </row>
      </sheetData>
      <sheetData sheetId="14"/>
      <sheetData sheetId="15">
        <row r="2">
          <cell r="G2" t="str">
            <v>Suma de Total</v>
          </cell>
          <cell r="H2" t="str">
            <v>Etiquetas de columna</v>
          </cell>
          <cell r="AB2" t="str">
            <v>Suma de Total</v>
          </cell>
          <cell r="AC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 t="str">
            <v>Total general</v>
          </cell>
          <cell r="AB3" t="str">
            <v>Etiquetas de fila</v>
          </cell>
          <cell r="AC3">
            <v>1</v>
          </cell>
          <cell r="AD3">
            <v>2</v>
          </cell>
          <cell r="AE3">
            <v>3</v>
          </cell>
          <cell r="AF3">
            <v>4</v>
          </cell>
          <cell r="AG3">
            <v>5</v>
          </cell>
          <cell r="AH3">
            <v>6</v>
          </cell>
          <cell r="AI3">
            <v>7</v>
          </cell>
          <cell r="AJ3">
            <v>8</v>
          </cell>
          <cell r="AK3">
            <v>9</v>
          </cell>
          <cell r="AL3">
            <v>10</v>
          </cell>
          <cell r="AM3">
            <v>11</v>
          </cell>
          <cell r="AN3" t="str">
            <v>Total general</v>
          </cell>
        </row>
        <row r="4">
          <cell r="G4" t="str">
            <v>04101-LA SERENA</v>
          </cell>
          <cell r="H4">
            <v>115</v>
          </cell>
          <cell r="I4">
            <v>151</v>
          </cell>
          <cell r="J4">
            <v>196</v>
          </cell>
          <cell r="K4">
            <v>163</v>
          </cell>
          <cell r="L4">
            <v>151</v>
          </cell>
          <cell r="M4">
            <v>174</v>
          </cell>
          <cell r="N4">
            <v>136</v>
          </cell>
          <cell r="O4">
            <v>183</v>
          </cell>
          <cell r="P4">
            <v>152</v>
          </cell>
          <cell r="Q4">
            <v>109</v>
          </cell>
          <cell r="R4">
            <v>61</v>
          </cell>
          <cell r="S4">
            <v>1591</v>
          </cell>
          <cell r="AB4" t="str">
            <v>04101-LA SERENA</v>
          </cell>
          <cell r="AC4">
            <v>44</v>
          </cell>
          <cell r="AD4">
            <v>103</v>
          </cell>
          <cell r="AE4">
            <v>71</v>
          </cell>
          <cell r="AF4">
            <v>85</v>
          </cell>
          <cell r="AG4">
            <v>56</v>
          </cell>
          <cell r="AH4">
            <v>321</v>
          </cell>
          <cell r="AI4">
            <v>74</v>
          </cell>
          <cell r="AJ4">
            <v>79</v>
          </cell>
          <cell r="AK4">
            <v>57</v>
          </cell>
          <cell r="AL4">
            <v>57</v>
          </cell>
          <cell r="AM4">
            <v>46</v>
          </cell>
          <cell r="AN4">
            <v>993</v>
          </cell>
        </row>
        <row r="5">
          <cell r="G5" t="str">
            <v>105300-CES. CARDENAL CARO</v>
          </cell>
          <cell r="H5">
            <v>5</v>
          </cell>
          <cell r="I5">
            <v>3</v>
          </cell>
          <cell r="J5">
            <v>10</v>
          </cell>
          <cell r="K5">
            <v>54</v>
          </cell>
          <cell r="L5">
            <v>18</v>
          </cell>
          <cell r="M5">
            <v>8</v>
          </cell>
          <cell r="N5">
            <v>14</v>
          </cell>
          <cell r="O5">
            <v>6</v>
          </cell>
          <cell r="P5">
            <v>36</v>
          </cell>
          <cell r="Q5">
            <v>7</v>
          </cell>
          <cell r="R5">
            <v>4</v>
          </cell>
          <cell r="S5">
            <v>165</v>
          </cell>
          <cell r="AB5" t="str">
            <v>105300-CES. CARDENAL CARO</v>
          </cell>
          <cell r="AC5">
            <v>9</v>
          </cell>
          <cell r="AD5">
            <v>9</v>
          </cell>
          <cell r="AE5">
            <v>9</v>
          </cell>
          <cell r="AF5">
            <v>25</v>
          </cell>
          <cell r="AG5">
            <v>9</v>
          </cell>
          <cell r="AH5">
            <v>14</v>
          </cell>
          <cell r="AI5">
            <v>20</v>
          </cell>
          <cell r="AJ5">
            <v>8</v>
          </cell>
          <cell r="AK5">
            <v>10</v>
          </cell>
          <cell r="AL5">
            <v>4</v>
          </cell>
          <cell r="AM5">
            <v>4</v>
          </cell>
          <cell r="AN5">
            <v>121</v>
          </cell>
        </row>
        <row r="6">
          <cell r="G6" t="str">
            <v>105301-CES. LAS COMPAÑIAS</v>
          </cell>
          <cell r="H6">
            <v>25</v>
          </cell>
          <cell r="I6">
            <v>41</v>
          </cell>
          <cell r="J6">
            <v>55</v>
          </cell>
          <cell r="K6">
            <v>32</v>
          </cell>
          <cell r="L6">
            <v>37</v>
          </cell>
          <cell r="M6">
            <v>38</v>
          </cell>
          <cell r="N6">
            <v>39</v>
          </cell>
          <cell r="O6">
            <v>29</v>
          </cell>
          <cell r="P6">
            <v>42</v>
          </cell>
          <cell r="Q6">
            <v>32</v>
          </cell>
          <cell r="R6">
            <v>22</v>
          </cell>
          <cell r="S6">
            <v>392</v>
          </cell>
          <cell r="AB6" t="str">
            <v>105301-CES. LAS COMPAÑIAS</v>
          </cell>
          <cell r="AC6">
            <v>18</v>
          </cell>
          <cell r="AD6">
            <v>46</v>
          </cell>
          <cell r="AE6">
            <v>35</v>
          </cell>
          <cell r="AF6">
            <v>32</v>
          </cell>
          <cell r="AG6">
            <v>30</v>
          </cell>
          <cell r="AH6">
            <v>28</v>
          </cell>
          <cell r="AI6">
            <v>26</v>
          </cell>
          <cell r="AJ6">
            <v>34</v>
          </cell>
          <cell r="AK6">
            <v>33</v>
          </cell>
          <cell r="AL6">
            <v>25</v>
          </cell>
          <cell r="AM6">
            <v>20</v>
          </cell>
          <cell r="AN6">
            <v>327</v>
          </cell>
        </row>
        <row r="7">
          <cell r="G7" t="str">
            <v>105302-CES. PEDRO AGUIRRE C.</v>
          </cell>
          <cell r="H7">
            <v>24</v>
          </cell>
          <cell r="I7">
            <v>53</v>
          </cell>
          <cell r="J7">
            <v>36</v>
          </cell>
          <cell r="K7">
            <v>28</v>
          </cell>
          <cell r="L7">
            <v>52</v>
          </cell>
          <cell r="M7">
            <v>19</v>
          </cell>
          <cell r="N7">
            <v>25</v>
          </cell>
          <cell r="O7">
            <v>30</v>
          </cell>
          <cell r="P7">
            <v>30</v>
          </cell>
          <cell r="Q7">
            <v>28</v>
          </cell>
          <cell r="R7">
            <v>12</v>
          </cell>
          <cell r="S7">
            <v>337</v>
          </cell>
          <cell r="AB7" t="str">
            <v>105302-CES. PEDRO AGUIRRE C.</v>
          </cell>
          <cell r="AC7">
            <v>11</v>
          </cell>
          <cell r="AD7">
            <v>10</v>
          </cell>
          <cell r="AE7">
            <v>19</v>
          </cell>
          <cell r="AF7">
            <v>23</v>
          </cell>
          <cell r="AG7">
            <v>17</v>
          </cell>
          <cell r="AH7">
            <v>70</v>
          </cell>
          <cell r="AI7">
            <v>20</v>
          </cell>
          <cell r="AJ7">
            <v>17</v>
          </cell>
          <cell r="AK7">
            <v>10</v>
          </cell>
          <cell r="AL7">
            <v>26</v>
          </cell>
          <cell r="AM7">
            <v>22</v>
          </cell>
          <cell r="AN7">
            <v>245</v>
          </cell>
        </row>
        <row r="8">
          <cell r="G8" t="str">
            <v>105313-CES. SCHAFFHAUSER</v>
          </cell>
          <cell r="H8">
            <v>24</v>
          </cell>
          <cell r="I8">
            <v>12</v>
          </cell>
          <cell r="J8">
            <v>20</v>
          </cell>
          <cell r="K8">
            <v>17</v>
          </cell>
          <cell r="L8">
            <v>9</v>
          </cell>
          <cell r="M8">
            <v>11</v>
          </cell>
          <cell r="N8">
            <v>4</v>
          </cell>
          <cell r="O8">
            <v>8</v>
          </cell>
          <cell r="P8">
            <v>7</v>
          </cell>
          <cell r="Q8">
            <v>9</v>
          </cell>
          <cell r="S8">
            <v>121</v>
          </cell>
          <cell r="AB8" t="str">
            <v>105313-CES. SCHAFFHAUSER</v>
          </cell>
          <cell r="AH8">
            <v>55</v>
          </cell>
          <cell r="AN8">
            <v>55</v>
          </cell>
        </row>
        <row r="9">
          <cell r="G9" t="str">
            <v>105319-CES. CARDENAL R.S.H.</v>
          </cell>
          <cell r="H9">
            <v>18</v>
          </cell>
          <cell r="I9">
            <v>17</v>
          </cell>
          <cell r="J9">
            <v>21</v>
          </cell>
          <cell r="K9">
            <v>19</v>
          </cell>
          <cell r="L9">
            <v>25</v>
          </cell>
          <cell r="M9">
            <v>29</v>
          </cell>
          <cell r="N9">
            <v>47</v>
          </cell>
          <cell r="O9">
            <v>45</v>
          </cell>
          <cell r="P9">
            <v>16</v>
          </cell>
          <cell r="Q9">
            <v>15</v>
          </cell>
          <cell r="R9">
            <v>16</v>
          </cell>
          <cell r="S9">
            <v>268</v>
          </cell>
          <cell r="AB9" t="str">
            <v>105319-CES. CARDENAL R.S.H.</v>
          </cell>
          <cell r="AC9">
            <v>1</v>
          </cell>
          <cell r="AH9">
            <v>148</v>
          </cell>
          <cell r="AI9">
            <v>2</v>
          </cell>
          <cell r="AJ9">
            <v>2</v>
          </cell>
          <cell r="AK9">
            <v>1</v>
          </cell>
          <cell r="AN9">
            <v>154</v>
          </cell>
        </row>
        <row r="10">
          <cell r="G10" t="str">
            <v>105325-CESFAM JUAN PABLO II</v>
          </cell>
          <cell r="I10">
            <v>12</v>
          </cell>
          <cell r="J10">
            <v>47</v>
          </cell>
          <cell r="M10">
            <v>59</v>
          </cell>
          <cell r="O10">
            <v>53</v>
          </cell>
          <cell r="P10">
            <v>13</v>
          </cell>
          <cell r="Q10">
            <v>12</v>
          </cell>
          <cell r="R10">
            <v>5</v>
          </cell>
          <cell r="S10">
            <v>201</v>
          </cell>
          <cell r="AB10" t="str">
            <v>105325-CESFAM JUAN PABLO II</v>
          </cell>
          <cell r="AD10">
            <v>38</v>
          </cell>
          <cell r="AE10">
            <v>1</v>
          </cell>
          <cell r="AJ10">
            <v>17</v>
          </cell>
          <cell r="AN10">
            <v>56</v>
          </cell>
        </row>
        <row r="11">
          <cell r="G11" t="str">
            <v xml:space="preserve">105400-P.S.R. ALGARROBITO            </v>
          </cell>
          <cell r="H11">
            <v>4</v>
          </cell>
          <cell r="I11">
            <v>4</v>
          </cell>
          <cell r="J11">
            <v>4</v>
          </cell>
          <cell r="K11">
            <v>6</v>
          </cell>
          <cell r="L11">
            <v>3</v>
          </cell>
          <cell r="N11">
            <v>4</v>
          </cell>
          <cell r="O11">
            <v>6</v>
          </cell>
          <cell r="P11">
            <v>2</v>
          </cell>
          <cell r="Q11">
            <v>2</v>
          </cell>
          <cell r="R11">
            <v>1</v>
          </cell>
          <cell r="S11">
            <v>36</v>
          </cell>
          <cell r="AB11" t="str">
            <v>105700-CECOF VILLA EL INDIO</v>
          </cell>
          <cell r="AC11">
            <v>3</v>
          </cell>
          <cell r="AI11">
            <v>3</v>
          </cell>
          <cell r="AJ11">
            <v>1</v>
          </cell>
          <cell r="AK11">
            <v>3</v>
          </cell>
          <cell r="AL11">
            <v>2</v>
          </cell>
          <cell r="AN11">
            <v>12</v>
          </cell>
        </row>
        <row r="12">
          <cell r="G12" t="str">
            <v>105401-P.S.R. LAS ROJAS</v>
          </cell>
          <cell r="H12">
            <v>3</v>
          </cell>
          <cell r="I12">
            <v>1</v>
          </cell>
          <cell r="L12">
            <v>1</v>
          </cell>
          <cell r="M12">
            <v>1</v>
          </cell>
          <cell r="P12">
            <v>1</v>
          </cell>
          <cell r="S12">
            <v>7</v>
          </cell>
          <cell r="AB12" t="str">
            <v>105701-CECOF VILLA ALEMANIA</v>
          </cell>
          <cell r="AC12">
            <v>2</v>
          </cell>
          <cell r="AE12">
            <v>7</v>
          </cell>
          <cell r="AF12">
            <v>5</v>
          </cell>
          <cell r="AH12">
            <v>6</v>
          </cell>
          <cell r="AI12">
            <v>3</v>
          </cell>
          <cell r="AN12">
            <v>23</v>
          </cell>
        </row>
        <row r="13">
          <cell r="G13" t="str">
            <v>105402-P.S.R. EL ROMERO</v>
          </cell>
          <cell r="H13">
            <v>1</v>
          </cell>
          <cell r="K13">
            <v>1</v>
          </cell>
          <cell r="M13">
            <v>1</v>
          </cell>
          <cell r="S13">
            <v>3</v>
          </cell>
          <cell r="AB13" t="str">
            <v>04102-COQUIMBO</v>
          </cell>
          <cell r="AC13">
            <v>31</v>
          </cell>
          <cell r="AD13">
            <v>52</v>
          </cell>
          <cell r="AE13">
            <v>63</v>
          </cell>
          <cell r="AF13">
            <v>68</v>
          </cell>
          <cell r="AG13">
            <v>50</v>
          </cell>
          <cell r="AH13">
            <v>79</v>
          </cell>
          <cell r="AI13">
            <v>108</v>
          </cell>
          <cell r="AJ13">
            <v>103</v>
          </cell>
          <cell r="AK13">
            <v>50</v>
          </cell>
          <cell r="AL13">
            <v>60</v>
          </cell>
          <cell r="AM13">
            <v>40</v>
          </cell>
          <cell r="AN13">
            <v>704</v>
          </cell>
        </row>
        <row r="14">
          <cell r="G14" t="str">
            <v>105499-P.S.R. LAMBERT</v>
          </cell>
          <cell r="H14">
            <v>2</v>
          </cell>
          <cell r="I14">
            <v>4</v>
          </cell>
          <cell r="M14">
            <v>1</v>
          </cell>
          <cell r="S14">
            <v>7</v>
          </cell>
          <cell r="AB14" t="str">
            <v>105303-CES. SAN JUAN</v>
          </cell>
          <cell r="AC14">
            <v>3</v>
          </cell>
          <cell r="AD14">
            <v>2</v>
          </cell>
          <cell r="AE14">
            <v>5</v>
          </cell>
          <cell r="AF14">
            <v>3</v>
          </cell>
          <cell r="AG14">
            <v>1</v>
          </cell>
          <cell r="AI14">
            <v>37</v>
          </cell>
          <cell r="AJ14">
            <v>2</v>
          </cell>
          <cell r="AK14">
            <v>6</v>
          </cell>
          <cell r="AL14">
            <v>5</v>
          </cell>
          <cell r="AN14">
            <v>64</v>
          </cell>
        </row>
        <row r="15">
          <cell r="G15" t="str">
            <v>105700-CECOF VILLA EL INDIO</v>
          </cell>
          <cell r="H15">
            <v>3</v>
          </cell>
          <cell r="I15">
            <v>2</v>
          </cell>
          <cell r="J15">
            <v>2</v>
          </cell>
          <cell r="K15">
            <v>5</v>
          </cell>
          <cell r="L15">
            <v>4</v>
          </cell>
          <cell r="N15">
            <v>3</v>
          </cell>
          <cell r="O15">
            <v>2</v>
          </cell>
          <cell r="P15">
            <v>3</v>
          </cell>
          <cell r="Q15">
            <v>1</v>
          </cell>
          <cell r="S15">
            <v>25</v>
          </cell>
          <cell r="AB15" t="str">
            <v>105304-CES. SANTA CECILIA</v>
          </cell>
          <cell r="AC15">
            <v>11</v>
          </cell>
          <cell r="AD15">
            <v>12</v>
          </cell>
          <cell r="AE15">
            <v>8</v>
          </cell>
          <cell r="AF15">
            <v>8</v>
          </cell>
          <cell r="AG15">
            <v>4</v>
          </cell>
          <cell r="AH15">
            <v>13</v>
          </cell>
          <cell r="AI15">
            <v>14</v>
          </cell>
          <cell r="AJ15">
            <v>18</v>
          </cell>
          <cell r="AK15">
            <v>5</v>
          </cell>
          <cell r="AL15">
            <v>10</v>
          </cell>
          <cell r="AM15">
            <v>5</v>
          </cell>
          <cell r="AN15">
            <v>108</v>
          </cell>
        </row>
        <row r="16">
          <cell r="G16" t="str">
            <v>105701-CECOF VILLA ALEMANIA</v>
          </cell>
          <cell r="K16">
            <v>1</v>
          </cell>
          <cell r="M16">
            <v>1</v>
          </cell>
          <cell r="S16">
            <v>2</v>
          </cell>
          <cell r="AB16" t="str">
            <v>105305-CES. TIERRAS BLANCAS</v>
          </cell>
          <cell r="AC16">
            <v>15</v>
          </cell>
          <cell r="AD16">
            <v>3</v>
          </cell>
          <cell r="AE16">
            <v>2</v>
          </cell>
          <cell r="AF16">
            <v>20</v>
          </cell>
          <cell r="AG16">
            <v>24</v>
          </cell>
          <cell r="AH16">
            <v>45</v>
          </cell>
          <cell r="AI16">
            <v>16</v>
          </cell>
          <cell r="AJ16">
            <v>36</v>
          </cell>
          <cell r="AK16">
            <v>24</v>
          </cell>
          <cell r="AL16">
            <v>16</v>
          </cell>
          <cell r="AM16">
            <v>17</v>
          </cell>
          <cell r="AN16">
            <v>218</v>
          </cell>
        </row>
        <row r="17">
          <cell r="G17" t="str">
            <v>105702-CECOF VILLA LAMBERT</v>
          </cell>
          <cell r="H17">
            <v>6</v>
          </cell>
          <cell r="I17">
            <v>2</v>
          </cell>
          <cell r="J17">
            <v>1</v>
          </cell>
          <cell r="L17">
            <v>2</v>
          </cell>
          <cell r="M17">
            <v>6</v>
          </cell>
          <cell r="O17">
            <v>4</v>
          </cell>
          <cell r="P17">
            <v>2</v>
          </cell>
          <cell r="Q17">
            <v>3</v>
          </cell>
          <cell r="R17">
            <v>1</v>
          </cell>
          <cell r="S17">
            <v>27</v>
          </cell>
          <cell r="AB17" t="str">
            <v>105321-CES. RURAL  TONGOY</v>
          </cell>
          <cell r="AC17">
            <v>1</v>
          </cell>
          <cell r="AD17">
            <v>4</v>
          </cell>
          <cell r="AF17">
            <v>3</v>
          </cell>
          <cell r="AH17">
            <v>1</v>
          </cell>
          <cell r="AJ17">
            <v>2</v>
          </cell>
          <cell r="AK17">
            <v>3</v>
          </cell>
          <cell r="AL17">
            <v>2</v>
          </cell>
          <cell r="AN17">
            <v>16</v>
          </cell>
        </row>
        <row r="18">
          <cell r="G18" t="str">
            <v>04102-COQUIMBO</v>
          </cell>
          <cell r="H18">
            <v>130</v>
          </cell>
          <cell r="I18">
            <v>149</v>
          </cell>
          <cell r="J18">
            <v>184</v>
          </cell>
          <cell r="K18">
            <v>195</v>
          </cell>
          <cell r="L18">
            <v>228</v>
          </cell>
          <cell r="M18">
            <v>149</v>
          </cell>
          <cell r="N18">
            <v>215</v>
          </cell>
          <cell r="O18">
            <v>196</v>
          </cell>
          <cell r="P18">
            <v>161</v>
          </cell>
          <cell r="Q18">
            <v>145</v>
          </cell>
          <cell r="R18">
            <v>98</v>
          </cell>
          <cell r="S18">
            <v>1850</v>
          </cell>
          <cell r="AB18" t="str">
            <v>105323-CES. DR. SERGIO AGUILAR</v>
          </cell>
          <cell r="AD18">
            <v>31</v>
          </cell>
          <cell r="AE18">
            <v>45</v>
          </cell>
          <cell r="AF18">
            <v>33</v>
          </cell>
          <cell r="AG18">
            <v>21</v>
          </cell>
          <cell r="AH18">
            <v>17</v>
          </cell>
          <cell r="AI18">
            <v>37</v>
          </cell>
          <cell r="AJ18">
            <v>36</v>
          </cell>
          <cell r="AK18">
            <v>11</v>
          </cell>
          <cell r="AL18">
            <v>26</v>
          </cell>
          <cell r="AM18">
            <v>16</v>
          </cell>
          <cell r="AN18">
            <v>273</v>
          </cell>
        </row>
        <row r="19">
          <cell r="G19" t="str">
            <v>105303-CES. SAN JUAN</v>
          </cell>
          <cell r="H19">
            <v>30</v>
          </cell>
          <cell r="I19">
            <v>19</v>
          </cell>
          <cell r="J19">
            <v>51</v>
          </cell>
          <cell r="K19">
            <v>43</v>
          </cell>
          <cell r="L19">
            <v>61</v>
          </cell>
          <cell r="M19">
            <v>33</v>
          </cell>
          <cell r="N19">
            <v>35</v>
          </cell>
          <cell r="O19">
            <v>35</v>
          </cell>
          <cell r="P19">
            <v>44</v>
          </cell>
          <cell r="Q19">
            <v>24</v>
          </cell>
          <cell r="R19">
            <v>24</v>
          </cell>
          <cell r="S19">
            <v>399</v>
          </cell>
          <cell r="AB19" t="str">
            <v xml:space="preserve">105404-P.S.R. EL TANGUE                         </v>
          </cell>
          <cell r="AI19">
            <v>3</v>
          </cell>
          <cell r="AL19">
            <v>1</v>
          </cell>
          <cell r="AN19">
            <v>4</v>
          </cell>
        </row>
        <row r="20">
          <cell r="G20" t="str">
            <v>105304-CES. SANTA CECILIA</v>
          </cell>
          <cell r="H20">
            <v>15</v>
          </cell>
          <cell r="I20">
            <v>15</v>
          </cell>
          <cell r="J20">
            <v>24</v>
          </cell>
          <cell r="K20">
            <v>22</v>
          </cell>
          <cell r="L20">
            <v>23</v>
          </cell>
          <cell r="M20">
            <v>24</v>
          </cell>
          <cell r="N20">
            <v>16</v>
          </cell>
          <cell r="O20">
            <v>24</v>
          </cell>
          <cell r="P20">
            <v>25</v>
          </cell>
          <cell r="Q20">
            <v>12</v>
          </cell>
          <cell r="R20">
            <v>4</v>
          </cell>
          <cell r="S20">
            <v>204</v>
          </cell>
          <cell r="AB20" t="str">
            <v>105405-P.S.R. GUANAQUEROS</v>
          </cell>
          <cell r="AC20">
            <v>1</v>
          </cell>
          <cell r="AE20">
            <v>2</v>
          </cell>
          <cell r="AI20">
            <v>1</v>
          </cell>
          <cell r="AJ20">
            <v>5</v>
          </cell>
          <cell r="AM20">
            <v>2</v>
          </cell>
          <cell r="AN20">
            <v>11</v>
          </cell>
        </row>
        <row r="21">
          <cell r="G21" t="str">
            <v>105305-CES. TIERRAS BLANCAS</v>
          </cell>
          <cell r="H21">
            <v>47</v>
          </cell>
          <cell r="I21">
            <v>53</v>
          </cell>
          <cell r="J21">
            <v>57</v>
          </cell>
          <cell r="K21">
            <v>37</v>
          </cell>
          <cell r="L21">
            <v>63</v>
          </cell>
          <cell r="M21">
            <v>32</v>
          </cell>
          <cell r="N21">
            <v>74</v>
          </cell>
          <cell r="O21">
            <v>50</v>
          </cell>
          <cell r="P21">
            <v>44</v>
          </cell>
          <cell r="Q21">
            <v>35</v>
          </cell>
          <cell r="R21">
            <v>32</v>
          </cell>
          <cell r="S21">
            <v>524</v>
          </cell>
          <cell r="AB21" t="str">
            <v>105406-P.S.R. PAN DE AZUCAR</v>
          </cell>
          <cell r="AF21">
            <v>1</v>
          </cell>
          <cell r="AJ21">
            <v>3</v>
          </cell>
          <cell r="AN21">
            <v>4</v>
          </cell>
        </row>
        <row r="22">
          <cell r="G22" t="str">
            <v>105321-CES. RURAL  TONGOY</v>
          </cell>
          <cell r="H22">
            <v>2</v>
          </cell>
          <cell r="I22">
            <v>2</v>
          </cell>
          <cell r="K22">
            <v>6</v>
          </cell>
          <cell r="L22">
            <v>8</v>
          </cell>
          <cell r="M22">
            <v>7</v>
          </cell>
          <cell r="O22">
            <v>6</v>
          </cell>
          <cell r="P22">
            <v>4</v>
          </cell>
          <cell r="Q22">
            <v>2</v>
          </cell>
          <cell r="R22">
            <v>2</v>
          </cell>
          <cell r="S22">
            <v>39</v>
          </cell>
          <cell r="AB22" t="str">
            <v>105407-P.S.R. TAMBILLOS</v>
          </cell>
          <cell r="AE22">
            <v>1</v>
          </cell>
          <cell r="AJ22">
            <v>1</v>
          </cell>
          <cell r="AN22">
            <v>2</v>
          </cell>
        </row>
        <row r="23">
          <cell r="G23" t="str">
            <v>105323-CES. DR. SERGIO AGUILAR</v>
          </cell>
          <cell r="H23">
            <v>22</v>
          </cell>
          <cell r="I23">
            <v>50</v>
          </cell>
          <cell r="J23">
            <v>36</v>
          </cell>
          <cell r="K23">
            <v>71</v>
          </cell>
          <cell r="L23">
            <v>62</v>
          </cell>
          <cell r="M23">
            <v>44</v>
          </cell>
          <cell r="N23">
            <v>67</v>
          </cell>
          <cell r="O23">
            <v>59</v>
          </cell>
          <cell r="P23">
            <v>35</v>
          </cell>
          <cell r="Q23">
            <v>54</v>
          </cell>
          <cell r="R23">
            <v>30</v>
          </cell>
          <cell r="S23">
            <v>530</v>
          </cell>
          <cell r="AB23" t="str">
            <v>105705-CECOF EL ALBA</v>
          </cell>
          <cell r="AH23">
            <v>3</v>
          </cell>
          <cell r="AK23">
            <v>1</v>
          </cell>
          <cell r="AN23">
            <v>4</v>
          </cell>
        </row>
        <row r="24">
          <cell r="G24" t="str">
            <v xml:space="preserve">105404-P.S.R. EL TANGUE                         </v>
          </cell>
          <cell r="I24">
            <v>1</v>
          </cell>
          <cell r="J24">
            <v>3</v>
          </cell>
          <cell r="K24">
            <v>3</v>
          </cell>
          <cell r="L24">
            <v>2</v>
          </cell>
          <cell r="M24">
            <v>1</v>
          </cell>
          <cell r="N24">
            <v>10</v>
          </cell>
          <cell r="O24">
            <v>6</v>
          </cell>
          <cell r="P24">
            <v>5</v>
          </cell>
          <cell r="Q24">
            <v>6</v>
          </cell>
          <cell r="S24">
            <v>37</v>
          </cell>
          <cell r="AB24" t="str">
            <v>04103-ANDACOLLO</v>
          </cell>
          <cell r="AC24">
            <v>1</v>
          </cell>
          <cell r="AD24">
            <v>7</v>
          </cell>
          <cell r="AE24">
            <v>6</v>
          </cell>
          <cell r="AF24">
            <v>5</v>
          </cell>
          <cell r="AG24">
            <v>8</v>
          </cell>
          <cell r="AH24">
            <v>5</v>
          </cell>
          <cell r="AI24">
            <v>5</v>
          </cell>
          <cell r="AJ24">
            <v>4</v>
          </cell>
          <cell r="AK24">
            <v>11</v>
          </cell>
          <cell r="AL24">
            <v>4</v>
          </cell>
          <cell r="AM24">
            <v>4</v>
          </cell>
          <cell r="AN24">
            <v>60</v>
          </cell>
        </row>
        <row r="25">
          <cell r="G25" t="str">
            <v>105405-P.S.R. GUANAQUEROS</v>
          </cell>
          <cell r="H25">
            <v>4</v>
          </cell>
          <cell r="I25">
            <v>3</v>
          </cell>
          <cell r="J25">
            <v>2</v>
          </cell>
          <cell r="K25">
            <v>5</v>
          </cell>
          <cell r="L25">
            <v>2</v>
          </cell>
          <cell r="N25">
            <v>2</v>
          </cell>
          <cell r="S25">
            <v>18</v>
          </cell>
          <cell r="AB25" t="str">
            <v>105106-HOSPITAL ANDACOLLO</v>
          </cell>
          <cell r="AC25">
            <v>1</v>
          </cell>
          <cell r="AD25">
            <v>7</v>
          </cell>
          <cell r="AE25">
            <v>6</v>
          </cell>
          <cell r="AF25">
            <v>5</v>
          </cell>
          <cell r="AG25">
            <v>8</v>
          </cell>
          <cell r="AH25">
            <v>5</v>
          </cell>
          <cell r="AI25">
            <v>5</v>
          </cell>
          <cell r="AJ25">
            <v>4</v>
          </cell>
          <cell r="AK25">
            <v>11</v>
          </cell>
          <cell r="AL25">
            <v>4</v>
          </cell>
          <cell r="AM25">
            <v>4</v>
          </cell>
          <cell r="AN25">
            <v>60</v>
          </cell>
        </row>
        <row r="26">
          <cell r="G26" t="str">
            <v>105406-P.S.R. PAN DE AZUCAR</v>
          </cell>
          <cell r="H26">
            <v>8</v>
          </cell>
          <cell r="I26">
            <v>4</v>
          </cell>
          <cell r="J26">
            <v>6</v>
          </cell>
          <cell r="K26">
            <v>7</v>
          </cell>
          <cell r="L26">
            <v>3</v>
          </cell>
          <cell r="M26">
            <v>4</v>
          </cell>
          <cell r="N26">
            <v>8</v>
          </cell>
          <cell r="O26">
            <v>10</v>
          </cell>
          <cell r="P26">
            <v>3</v>
          </cell>
          <cell r="Q26">
            <v>10</v>
          </cell>
          <cell r="R26">
            <v>4</v>
          </cell>
          <cell r="S26">
            <v>67</v>
          </cell>
          <cell r="AB26" t="str">
            <v>04104-LA HIGUERA</v>
          </cell>
          <cell r="AG26">
            <v>2</v>
          </cell>
          <cell r="AH26">
            <v>1</v>
          </cell>
          <cell r="AJ26">
            <v>1</v>
          </cell>
          <cell r="AN26">
            <v>4</v>
          </cell>
        </row>
        <row r="27">
          <cell r="G27" t="str">
            <v>105407-P.S.R. TAMBILLOS</v>
          </cell>
          <cell r="I27">
            <v>1</v>
          </cell>
          <cell r="J27">
            <v>2</v>
          </cell>
          <cell r="K27">
            <v>1</v>
          </cell>
          <cell r="L27">
            <v>3</v>
          </cell>
          <cell r="M27">
            <v>2</v>
          </cell>
          <cell r="N27">
            <v>2</v>
          </cell>
          <cell r="S27">
            <v>11</v>
          </cell>
          <cell r="AB27" t="str">
            <v>105500-P.S.R. CALETA HORNOS</v>
          </cell>
          <cell r="AG27">
            <v>2</v>
          </cell>
          <cell r="AN27">
            <v>2</v>
          </cell>
        </row>
        <row r="28">
          <cell r="G28" t="str">
            <v>105705-CECOF EL ALBA</v>
          </cell>
          <cell r="H28">
            <v>2</v>
          </cell>
          <cell r="I28">
            <v>1</v>
          </cell>
          <cell r="J28">
            <v>3</v>
          </cell>
          <cell r="L28">
            <v>1</v>
          </cell>
          <cell r="M28">
            <v>2</v>
          </cell>
          <cell r="N28">
            <v>1</v>
          </cell>
          <cell r="O28">
            <v>6</v>
          </cell>
          <cell r="P28">
            <v>1</v>
          </cell>
          <cell r="Q28">
            <v>2</v>
          </cell>
          <cell r="R28">
            <v>2</v>
          </cell>
          <cell r="S28">
            <v>21</v>
          </cell>
          <cell r="AB28" t="str">
            <v>105505-P.S.R. LOS CHOROS</v>
          </cell>
          <cell r="AH28">
            <v>1</v>
          </cell>
          <cell r="AN28">
            <v>1</v>
          </cell>
        </row>
        <row r="29">
          <cell r="G29" t="str">
            <v>04103-ANDACOLLO</v>
          </cell>
          <cell r="H29">
            <v>5</v>
          </cell>
          <cell r="I29">
            <v>6</v>
          </cell>
          <cell r="J29">
            <v>6</v>
          </cell>
          <cell r="K29">
            <v>8</v>
          </cell>
          <cell r="L29">
            <v>11</v>
          </cell>
          <cell r="M29">
            <v>16</v>
          </cell>
          <cell r="N29">
            <v>13</v>
          </cell>
          <cell r="O29">
            <v>8</v>
          </cell>
          <cell r="P29">
            <v>9</v>
          </cell>
          <cell r="Q29">
            <v>5</v>
          </cell>
          <cell r="R29">
            <v>3</v>
          </cell>
          <cell r="S29">
            <v>90</v>
          </cell>
          <cell r="AB29" t="str">
            <v>105506-P.S.R. EL TRAPICHE</v>
          </cell>
          <cell r="AJ29">
            <v>1</v>
          </cell>
          <cell r="AN29">
            <v>1</v>
          </cell>
        </row>
        <row r="30">
          <cell r="G30" t="str">
            <v>105106-HOSPITAL ANDACOLLO</v>
          </cell>
          <cell r="H30">
            <v>5</v>
          </cell>
          <cell r="I30">
            <v>6</v>
          </cell>
          <cell r="J30">
            <v>6</v>
          </cell>
          <cell r="K30">
            <v>8</v>
          </cell>
          <cell r="L30">
            <v>11</v>
          </cell>
          <cell r="M30">
            <v>16</v>
          </cell>
          <cell r="N30">
            <v>13</v>
          </cell>
          <cell r="O30">
            <v>8</v>
          </cell>
          <cell r="P30">
            <v>9</v>
          </cell>
          <cell r="Q30">
            <v>5</v>
          </cell>
          <cell r="R30">
            <v>3</v>
          </cell>
          <cell r="S30">
            <v>90</v>
          </cell>
          <cell r="AB30" t="str">
            <v>04105-PAIHUANO</v>
          </cell>
          <cell r="AH30">
            <v>2</v>
          </cell>
          <cell r="AI30">
            <v>1</v>
          </cell>
          <cell r="AK30">
            <v>3</v>
          </cell>
          <cell r="AL30">
            <v>4</v>
          </cell>
          <cell r="AN30">
            <v>10</v>
          </cell>
        </row>
        <row r="31">
          <cell r="G31" t="str">
            <v>04104-LA HIGUERA</v>
          </cell>
          <cell r="I31">
            <v>3</v>
          </cell>
          <cell r="J31">
            <v>1</v>
          </cell>
          <cell r="K31">
            <v>4</v>
          </cell>
          <cell r="L31">
            <v>1</v>
          </cell>
          <cell r="M31">
            <v>3</v>
          </cell>
          <cell r="N31">
            <v>4</v>
          </cell>
          <cell r="O31">
            <v>4</v>
          </cell>
          <cell r="S31">
            <v>20</v>
          </cell>
          <cell r="AB31" t="str">
            <v>105306-CES. PAIHUANO</v>
          </cell>
          <cell r="AH31">
            <v>2</v>
          </cell>
          <cell r="AI31">
            <v>1</v>
          </cell>
          <cell r="AK31">
            <v>3</v>
          </cell>
          <cell r="AL31">
            <v>4</v>
          </cell>
          <cell r="AN31">
            <v>10</v>
          </cell>
        </row>
        <row r="32">
          <cell r="G32" t="str">
            <v>105313-CES. LA HIGUERA</v>
          </cell>
          <cell r="K32">
            <v>1</v>
          </cell>
          <cell r="M32">
            <v>1</v>
          </cell>
          <cell r="O32">
            <v>3</v>
          </cell>
          <cell r="S32">
            <v>5</v>
          </cell>
          <cell r="AB32" t="str">
            <v>04106-VICUÑA</v>
          </cell>
          <cell r="AC32">
            <v>1</v>
          </cell>
          <cell r="AD32">
            <v>4</v>
          </cell>
          <cell r="AF32">
            <v>1</v>
          </cell>
          <cell r="AG32">
            <v>1</v>
          </cell>
          <cell r="AH32">
            <v>2</v>
          </cell>
          <cell r="AI32">
            <v>6</v>
          </cell>
          <cell r="AJ32">
            <v>9</v>
          </cell>
          <cell r="AK32">
            <v>5</v>
          </cell>
          <cell r="AL32">
            <v>2</v>
          </cell>
          <cell r="AM32">
            <v>7</v>
          </cell>
          <cell r="AN32">
            <v>38</v>
          </cell>
        </row>
        <row r="33">
          <cell r="G33" t="str">
            <v>105500-P.S.R. CALETA HORNOS</v>
          </cell>
          <cell r="I33">
            <v>1</v>
          </cell>
          <cell r="J33">
            <v>1</v>
          </cell>
          <cell r="N33">
            <v>2</v>
          </cell>
          <cell r="S33">
            <v>4</v>
          </cell>
          <cell r="AB33" t="str">
            <v>105107-HOSPITAL VICUÑA</v>
          </cell>
          <cell r="AC33">
            <v>1</v>
          </cell>
          <cell r="AD33">
            <v>3</v>
          </cell>
          <cell r="AF33">
            <v>1</v>
          </cell>
          <cell r="AG33">
            <v>1</v>
          </cell>
          <cell r="AH33">
            <v>2</v>
          </cell>
          <cell r="AI33">
            <v>6</v>
          </cell>
          <cell r="AJ33">
            <v>9</v>
          </cell>
          <cell r="AK33">
            <v>5</v>
          </cell>
          <cell r="AL33">
            <v>2</v>
          </cell>
          <cell r="AM33">
            <v>7</v>
          </cell>
          <cell r="AN33">
            <v>37</v>
          </cell>
        </row>
        <row r="34">
          <cell r="G34" t="str">
            <v>105505-P.S.R. LOS CHOROS</v>
          </cell>
          <cell r="I34">
            <v>1</v>
          </cell>
          <cell r="L34">
            <v>1</v>
          </cell>
          <cell r="O34">
            <v>1</v>
          </cell>
          <cell r="S34">
            <v>3</v>
          </cell>
          <cell r="AB34" t="str">
            <v>105467-P.S.R. DIAGUITAS</v>
          </cell>
          <cell r="AD34">
            <v>1</v>
          </cell>
          <cell r="AN34">
            <v>1</v>
          </cell>
        </row>
        <row r="35">
          <cell r="G35" t="str">
            <v>105506-P.S.R. EL TRAPICHE</v>
          </cell>
          <cell r="I35">
            <v>1</v>
          </cell>
          <cell r="K35">
            <v>3</v>
          </cell>
          <cell r="M35">
            <v>2</v>
          </cell>
          <cell r="N35">
            <v>2</v>
          </cell>
          <cell r="S35">
            <v>8</v>
          </cell>
          <cell r="AB35" t="str">
            <v>04201-ILLAPEL</v>
          </cell>
          <cell r="AC35">
            <v>9</v>
          </cell>
          <cell r="AD35">
            <v>7</v>
          </cell>
          <cell r="AE35">
            <v>20</v>
          </cell>
          <cell r="AF35">
            <v>10</v>
          </cell>
          <cell r="AG35">
            <v>17</v>
          </cell>
          <cell r="AH35">
            <v>25</v>
          </cell>
          <cell r="AI35">
            <v>23</v>
          </cell>
          <cell r="AJ35">
            <v>17</v>
          </cell>
          <cell r="AK35">
            <v>8</v>
          </cell>
          <cell r="AL35">
            <v>27</v>
          </cell>
          <cell r="AM35">
            <v>17</v>
          </cell>
          <cell r="AN35">
            <v>180</v>
          </cell>
        </row>
        <row r="36">
          <cell r="G36" t="str">
            <v>04105-PAIHUANO</v>
          </cell>
          <cell r="M36">
            <v>13</v>
          </cell>
          <cell r="N36">
            <v>6</v>
          </cell>
          <cell r="O36">
            <v>2</v>
          </cell>
          <cell r="P36">
            <v>1</v>
          </cell>
          <cell r="Q36">
            <v>1</v>
          </cell>
          <cell r="S36">
            <v>23</v>
          </cell>
          <cell r="AB36" t="str">
            <v>105103-HOSPITAL ILLAPEL</v>
          </cell>
          <cell r="AC36">
            <v>7</v>
          </cell>
          <cell r="AD36">
            <v>5</v>
          </cell>
          <cell r="AE36">
            <v>16</v>
          </cell>
          <cell r="AF36">
            <v>6</v>
          </cell>
          <cell r="AG36">
            <v>15</v>
          </cell>
          <cell r="AH36">
            <v>25</v>
          </cell>
          <cell r="AI36">
            <v>21</v>
          </cell>
          <cell r="AJ36">
            <v>14</v>
          </cell>
          <cell r="AK36">
            <v>6</v>
          </cell>
          <cell r="AL36">
            <v>24</v>
          </cell>
          <cell r="AM36">
            <v>16</v>
          </cell>
          <cell r="AN36">
            <v>155</v>
          </cell>
        </row>
        <row r="37">
          <cell r="G37" t="str">
            <v>105306-CES. PAIHUANO</v>
          </cell>
          <cell r="M37">
            <v>10</v>
          </cell>
          <cell r="N37">
            <v>2</v>
          </cell>
          <cell r="P37">
            <v>1</v>
          </cell>
          <cell r="Q37">
            <v>1</v>
          </cell>
          <cell r="S37">
            <v>14</v>
          </cell>
          <cell r="AB37" t="str">
            <v>105326-CESFAM SAN RAFAEL</v>
          </cell>
          <cell r="AC37">
            <v>1</v>
          </cell>
          <cell r="AK37">
            <v>1</v>
          </cell>
          <cell r="AN37">
            <v>2</v>
          </cell>
        </row>
        <row r="38">
          <cell r="G38" t="str">
            <v>105475-P.S.R. HORCÓN</v>
          </cell>
          <cell r="O38">
            <v>2</v>
          </cell>
          <cell r="S38">
            <v>2</v>
          </cell>
          <cell r="AB38" t="str">
            <v xml:space="preserve">105443-P.S.R. CARCAMO                   </v>
          </cell>
          <cell r="AD38">
            <v>1</v>
          </cell>
          <cell r="AE38">
            <v>2</v>
          </cell>
          <cell r="AG38">
            <v>1</v>
          </cell>
          <cell r="AK38">
            <v>1</v>
          </cell>
          <cell r="AL38">
            <v>3</v>
          </cell>
          <cell r="AM38">
            <v>1</v>
          </cell>
          <cell r="AN38">
            <v>9</v>
          </cell>
        </row>
        <row r="39">
          <cell r="G39" t="str">
            <v>105476-P.S.R. MONTE GRANDE</v>
          </cell>
          <cell r="M39">
            <v>3</v>
          </cell>
          <cell r="S39">
            <v>3</v>
          </cell>
          <cell r="AB39" t="str">
            <v>105444-P.S.R. HUINTIL</v>
          </cell>
          <cell r="AF39">
            <v>1</v>
          </cell>
          <cell r="AN39">
            <v>1</v>
          </cell>
        </row>
        <row r="40">
          <cell r="G40" t="str">
            <v>105477-P.S.R. PISCO ELQUI</v>
          </cell>
          <cell r="N40">
            <v>4</v>
          </cell>
          <cell r="S40">
            <v>4</v>
          </cell>
          <cell r="AB40" t="str">
            <v>105445-P.S.R. LIMAHUIDA</v>
          </cell>
          <cell r="AE40">
            <v>1</v>
          </cell>
          <cell r="AI40">
            <v>2</v>
          </cell>
          <cell r="AJ40">
            <v>1</v>
          </cell>
          <cell r="AN40">
            <v>4</v>
          </cell>
        </row>
        <row r="41">
          <cell r="G41" t="str">
            <v>04106-VICUÑA</v>
          </cell>
          <cell r="H41">
            <v>12</v>
          </cell>
          <cell r="I41">
            <v>15</v>
          </cell>
          <cell r="J41">
            <v>12</v>
          </cell>
          <cell r="K41">
            <v>18</v>
          </cell>
          <cell r="L41">
            <v>7</v>
          </cell>
          <cell r="M41">
            <v>21</v>
          </cell>
          <cell r="N41">
            <v>17</v>
          </cell>
          <cell r="O41">
            <v>31</v>
          </cell>
          <cell r="P41">
            <v>16</v>
          </cell>
          <cell r="Q41">
            <v>12</v>
          </cell>
          <cell r="R41">
            <v>8</v>
          </cell>
          <cell r="S41">
            <v>169</v>
          </cell>
          <cell r="AB41" t="str">
            <v>105449-P.S.R. TUNGA NORTE</v>
          </cell>
          <cell r="AE41">
            <v>1</v>
          </cell>
          <cell r="AF41">
            <v>2</v>
          </cell>
          <cell r="AN41">
            <v>3</v>
          </cell>
        </row>
        <row r="42">
          <cell r="G42" t="str">
            <v>105107-HOSPITAL VICUÑA</v>
          </cell>
          <cell r="H42">
            <v>9</v>
          </cell>
          <cell r="I42">
            <v>14</v>
          </cell>
          <cell r="J42">
            <v>12</v>
          </cell>
          <cell r="K42">
            <v>15</v>
          </cell>
          <cell r="L42">
            <v>4</v>
          </cell>
          <cell r="M42">
            <v>15</v>
          </cell>
          <cell r="N42">
            <v>13</v>
          </cell>
          <cell r="O42">
            <v>28</v>
          </cell>
          <cell r="P42">
            <v>16</v>
          </cell>
          <cell r="Q42">
            <v>12</v>
          </cell>
          <cell r="R42">
            <v>7</v>
          </cell>
          <cell r="S42">
            <v>145</v>
          </cell>
          <cell r="AB42" t="str">
            <v>105485-P.S.R. PLAN DE HORNOS</v>
          </cell>
          <cell r="AD42">
            <v>1</v>
          </cell>
          <cell r="AN42">
            <v>1</v>
          </cell>
        </row>
        <row r="43">
          <cell r="G43" t="str">
            <v>105467-P.S.R. DIAGUITAS</v>
          </cell>
          <cell r="K43">
            <v>1</v>
          </cell>
          <cell r="M43">
            <v>1</v>
          </cell>
          <cell r="N43">
            <v>1</v>
          </cell>
          <cell r="S43">
            <v>3</v>
          </cell>
          <cell r="AB43" t="str">
            <v>105486-P.S.R. TUNGA SUR</v>
          </cell>
          <cell r="AC43">
            <v>1</v>
          </cell>
          <cell r="AN43">
            <v>1</v>
          </cell>
        </row>
        <row r="44">
          <cell r="G44" t="str">
            <v>105468-P.S.R. EL MOLLE</v>
          </cell>
          <cell r="K44">
            <v>1</v>
          </cell>
          <cell r="L44">
            <v>1</v>
          </cell>
          <cell r="S44">
            <v>2</v>
          </cell>
          <cell r="AB44" t="str">
            <v>105496-P.S.R. PINTACURA SUR</v>
          </cell>
          <cell r="AF44">
            <v>1</v>
          </cell>
          <cell r="AG44">
            <v>1</v>
          </cell>
          <cell r="AJ44">
            <v>2</v>
          </cell>
          <cell r="AN44">
            <v>4</v>
          </cell>
        </row>
        <row r="45">
          <cell r="G45" t="str">
            <v>105469-P.S.R. EL TAMBO</v>
          </cell>
          <cell r="M45">
            <v>1</v>
          </cell>
          <cell r="S45">
            <v>1</v>
          </cell>
          <cell r="AB45" t="str">
            <v>04202-CANELA</v>
          </cell>
          <cell r="AC45">
            <v>1</v>
          </cell>
          <cell r="AD45">
            <v>1</v>
          </cell>
          <cell r="AE45">
            <v>3</v>
          </cell>
          <cell r="AF45">
            <v>3</v>
          </cell>
          <cell r="AG45">
            <v>1</v>
          </cell>
          <cell r="AH45">
            <v>5</v>
          </cell>
          <cell r="AI45">
            <v>5</v>
          </cell>
          <cell r="AJ45">
            <v>25</v>
          </cell>
          <cell r="AK45">
            <v>2</v>
          </cell>
          <cell r="AL45">
            <v>3</v>
          </cell>
          <cell r="AM45">
            <v>3</v>
          </cell>
          <cell r="AN45">
            <v>52</v>
          </cell>
        </row>
        <row r="46">
          <cell r="G46" t="str">
            <v>105471-P.S.R. PERALILLO</v>
          </cell>
          <cell r="H46">
            <v>1</v>
          </cell>
          <cell r="M46">
            <v>2</v>
          </cell>
          <cell r="N46">
            <v>1</v>
          </cell>
          <cell r="O46">
            <v>1</v>
          </cell>
          <cell r="R46">
            <v>1</v>
          </cell>
          <cell r="S46">
            <v>6</v>
          </cell>
          <cell r="AB46" t="str">
            <v>105309-CES. RURAL CANELA</v>
          </cell>
          <cell r="AE46">
            <v>2</v>
          </cell>
          <cell r="AH46">
            <v>2</v>
          </cell>
          <cell r="AI46">
            <v>3</v>
          </cell>
          <cell r="AJ46">
            <v>24</v>
          </cell>
          <cell r="AK46">
            <v>2</v>
          </cell>
          <cell r="AL46">
            <v>1</v>
          </cell>
          <cell r="AM46">
            <v>3</v>
          </cell>
          <cell r="AN46">
            <v>37</v>
          </cell>
        </row>
        <row r="47">
          <cell r="G47" t="str">
            <v>105472-P.S.R. RIVADAVIA</v>
          </cell>
          <cell r="H47">
            <v>2</v>
          </cell>
          <cell r="K47">
            <v>1</v>
          </cell>
          <cell r="S47">
            <v>3</v>
          </cell>
          <cell r="AB47" t="str">
            <v xml:space="preserve">105450-P.S.R. MINCHA NORTE            </v>
          </cell>
          <cell r="AG47">
            <v>1</v>
          </cell>
          <cell r="AH47">
            <v>3</v>
          </cell>
          <cell r="AJ47">
            <v>1</v>
          </cell>
          <cell r="AL47">
            <v>1</v>
          </cell>
          <cell r="AN47">
            <v>6</v>
          </cell>
        </row>
        <row r="48">
          <cell r="G48" t="str">
            <v>105502-P.S.R. CALINGASTA</v>
          </cell>
          <cell r="I48">
            <v>1</v>
          </cell>
          <cell r="L48">
            <v>2</v>
          </cell>
          <cell r="M48">
            <v>2</v>
          </cell>
          <cell r="N48">
            <v>2</v>
          </cell>
          <cell r="O48">
            <v>2</v>
          </cell>
          <cell r="S48">
            <v>9</v>
          </cell>
          <cell r="AB48" t="str">
            <v>105451-P.S.R. AGUA FRIA</v>
          </cell>
          <cell r="AF48">
            <v>1</v>
          </cell>
          <cell r="AL48">
            <v>1</v>
          </cell>
          <cell r="AN48">
            <v>2</v>
          </cell>
        </row>
        <row r="49">
          <cell r="G49" t="str">
            <v>04201-ILLAPEL</v>
          </cell>
          <cell r="H49">
            <v>29</v>
          </cell>
          <cell r="I49">
            <v>17</v>
          </cell>
          <cell r="J49">
            <v>12</v>
          </cell>
          <cell r="K49">
            <v>11</v>
          </cell>
          <cell r="L49">
            <v>22</v>
          </cell>
          <cell r="M49">
            <v>20</v>
          </cell>
          <cell r="N49">
            <v>26</v>
          </cell>
          <cell r="O49">
            <v>42</v>
          </cell>
          <cell r="P49">
            <v>20</v>
          </cell>
          <cell r="Q49">
            <v>22</v>
          </cell>
          <cell r="R49">
            <v>12</v>
          </cell>
          <cell r="S49">
            <v>233</v>
          </cell>
          <cell r="AB49" t="str">
            <v>105482-P.S.R. CANELA ALTA</v>
          </cell>
          <cell r="AC49">
            <v>1</v>
          </cell>
          <cell r="AD49">
            <v>1</v>
          </cell>
          <cell r="AN49">
            <v>2</v>
          </cell>
        </row>
        <row r="50">
          <cell r="G50" t="str">
            <v>105103-HOSPITAL ILLAPEL</v>
          </cell>
          <cell r="H50">
            <v>15</v>
          </cell>
          <cell r="I50">
            <v>7</v>
          </cell>
          <cell r="J50">
            <v>8</v>
          </cell>
          <cell r="K50">
            <v>9</v>
          </cell>
          <cell r="L50">
            <v>14</v>
          </cell>
          <cell r="M50">
            <v>12</v>
          </cell>
          <cell r="N50">
            <v>14</v>
          </cell>
          <cell r="O50">
            <v>23</v>
          </cell>
          <cell r="P50">
            <v>8</v>
          </cell>
          <cell r="Q50">
            <v>5</v>
          </cell>
          <cell r="R50">
            <v>11</v>
          </cell>
          <cell r="S50">
            <v>126</v>
          </cell>
          <cell r="AB50" t="str">
            <v>105484-P.S.R. HUENTELAUQUEN</v>
          </cell>
          <cell r="AF50">
            <v>1</v>
          </cell>
          <cell r="AI50">
            <v>1</v>
          </cell>
          <cell r="AN50">
            <v>2</v>
          </cell>
        </row>
        <row r="51">
          <cell r="G51" t="str">
            <v>105326-CESFAM SAN RAFAEL</v>
          </cell>
          <cell r="H51">
            <v>6</v>
          </cell>
          <cell r="I51">
            <v>4</v>
          </cell>
          <cell r="L51">
            <v>3</v>
          </cell>
          <cell r="M51">
            <v>7</v>
          </cell>
          <cell r="N51">
            <v>10</v>
          </cell>
          <cell r="O51">
            <v>11</v>
          </cell>
          <cell r="P51">
            <v>7</v>
          </cell>
          <cell r="Q51">
            <v>15</v>
          </cell>
          <cell r="S51">
            <v>63</v>
          </cell>
          <cell r="AB51" t="str">
            <v>105488-P.S.R. ESPIRITU SANTO</v>
          </cell>
          <cell r="AE51">
            <v>1</v>
          </cell>
          <cell r="AN51">
            <v>1</v>
          </cell>
        </row>
        <row r="52">
          <cell r="G52" t="str">
            <v xml:space="preserve">105443-P.S.R. CARCAMO                   </v>
          </cell>
          <cell r="O52">
            <v>2</v>
          </cell>
          <cell r="P52">
            <v>1</v>
          </cell>
          <cell r="S52">
            <v>3</v>
          </cell>
          <cell r="AB52" t="str">
            <v>105498-P.S.R. QUEBRADA DE LINARES</v>
          </cell>
          <cell r="AF52">
            <v>1</v>
          </cell>
          <cell r="AI52">
            <v>1</v>
          </cell>
          <cell r="AN52">
            <v>2</v>
          </cell>
        </row>
        <row r="53">
          <cell r="G53" t="str">
            <v>105445-P.S.R. LIMAHUIDA</v>
          </cell>
          <cell r="N53">
            <v>1</v>
          </cell>
          <cell r="S53">
            <v>1</v>
          </cell>
          <cell r="AB53" t="str">
            <v>04203-LOS VILOS</v>
          </cell>
          <cell r="AC53">
            <v>8</v>
          </cell>
          <cell r="AD53">
            <v>22</v>
          </cell>
          <cell r="AE53">
            <v>6</v>
          </cell>
          <cell r="AF53">
            <v>6</v>
          </cell>
          <cell r="AG53">
            <v>4</v>
          </cell>
          <cell r="AH53">
            <v>29</v>
          </cell>
          <cell r="AI53">
            <v>8</v>
          </cell>
          <cell r="AJ53">
            <v>18</v>
          </cell>
          <cell r="AK53">
            <v>7</v>
          </cell>
          <cell r="AL53">
            <v>17</v>
          </cell>
          <cell r="AM53">
            <v>19</v>
          </cell>
          <cell r="AN53">
            <v>144</v>
          </cell>
        </row>
        <row r="54">
          <cell r="G54" t="str">
            <v>105446-P.S.R. MATANCILLA</v>
          </cell>
          <cell r="N54">
            <v>1</v>
          </cell>
          <cell r="S54">
            <v>1</v>
          </cell>
          <cell r="AB54" t="str">
            <v>105108-HOSPITAL LOS VILOS</v>
          </cell>
          <cell r="AC54">
            <v>6</v>
          </cell>
          <cell r="AD54">
            <v>20</v>
          </cell>
          <cell r="AE54">
            <v>6</v>
          </cell>
          <cell r="AF54">
            <v>6</v>
          </cell>
          <cell r="AG54">
            <v>3</v>
          </cell>
          <cell r="AH54">
            <v>20</v>
          </cell>
          <cell r="AI54">
            <v>7</v>
          </cell>
          <cell r="AJ54">
            <v>18</v>
          </cell>
          <cell r="AK54">
            <v>7</v>
          </cell>
          <cell r="AL54">
            <v>13</v>
          </cell>
          <cell r="AM54">
            <v>19</v>
          </cell>
          <cell r="AN54">
            <v>125</v>
          </cell>
        </row>
        <row r="55">
          <cell r="G55" t="str">
            <v>105448-P.S.R. SANTA VIRGINIA</v>
          </cell>
          <cell r="O55">
            <v>2</v>
          </cell>
          <cell r="S55">
            <v>2</v>
          </cell>
          <cell r="AB55" t="str">
            <v xml:space="preserve">105478-P.S.R. CAIMANES                   </v>
          </cell>
          <cell r="AH55">
            <v>8</v>
          </cell>
          <cell r="AL55">
            <v>1</v>
          </cell>
          <cell r="AN55">
            <v>9</v>
          </cell>
        </row>
        <row r="56">
          <cell r="G56" t="str">
            <v>105449-P.S.R. TUNGA NORTE</v>
          </cell>
          <cell r="O56">
            <v>1</v>
          </cell>
          <cell r="P56">
            <v>2</v>
          </cell>
          <cell r="Q56">
            <v>2</v>
          </cell>
          <cell r="S56">
            <v>5</v>
          </cell>
          <cell r="AB56" t="str">
            <v>105479-P.S.R. GUANGUALI</v>
          </cell>
          <cell r="AG56">
            <v>1</v>
          </cell>
          <cell r="AH56">
            <v>1</v>
          </cell>
          <cell r="AI56">
            <v>1</v>
          </cell>
          <cell r="AN56">
            <v>3</v>
          </cell>
        </row>
        <row r="57">
          <cell r="G57" t="str">
            <v>105485-P.S.R. PLAN DE HORNOS</v>
          </cell>
          <cell r="H57">
            <v>4</v>
          </cell>
          <cell r="I57">
            <v>3</v>
          </cell>
          <cell r="J57">
            <v>1</v>
          </cell>
          <cell r="K57">
            <v>2</v>
          </cell>
          <cell r="L57">
            <v>1</v>
          </cell>
          <cell r="O57">
            <v>2</v>
          </cell>
          <cell r="S57">
            <v>13</v>
          </cell>
          <cell r="AB57" t="str">
            <v>105480-P.S.R. QUILIMARI</v>
          </cell>
          <cell r="AC57">
            <v>2</v>
          </cell>
          <cell r="AD57">
            <v>2</v>
          </cell>
          <cell r="AL57">
            <v>2</v>
          </cell>
          <cell r="AN57">
            <v>6</v>
          </cell>
        </row>
        <row r="58">
          <cell r="G58" t="str">
            <v>105487-P.S.R. CAÑAS UNO</v>
          </cell>
          <cell r="H58">
            <v>1</v>
          </cell>
          <cell r="I58">
            <v>3</v>
          </cell>
          <cell r="J58">
            <v>1</v>
          </cell>
          <cell r="L58">
            <v>4</v>
          </cell>
          <cell r="M58">
            <v>1</v>
          </cell>
          <cell r="O58">
            <v>1</v>
          </cell>
          <cell r="P58">
            <v>1</v>
          </cell>
          <cell r="R58">
            <v>1</v>
          </cell>
          <cell r="S58">
            <v>13</v>
          </cell>
          <cell r="AB58" t="str">
            <v>105511-P.S.R. LOS CONDORES</v>
          </cell>
          <cell r="AL58">
            <v>1</v>
          </cell>
          <cell r="AN58">
            <v>1</v>
          </cell>
        </row>
        <row r="59">
          <cell r="G59" t="str">
            <v>105496-P.S.R. PINTACURA SUR</v>
          </cell>
          <cell r="H59">
            <v>3</v>
          </cell>
          <cell r="J59">
            <v>2</v>
          </cell>
          <cell r="P59">
            <v>1</v>
          </cell>
          <cell r="S59">
            <v>6</v>
          </cell>
          <cell r="AB59" t="str">
            <v>04204-SALAMANCA</v>
          </cell>
          <cell r="AC59">
            <v>8</v>
          </cell>
          <cell r="AD59">
            <v>43</v>
          </cell>
          <cell r="AE59">
            <v>5</v>
          </cell>
          <cell r="AF59">
            <v>8</v>
          </cell>
          <cell r="AG59">
            <v>16</v>
          </cell>
          <cell r="AH59">
            <v>35</v>
          </cell>
          <cell r="AI59">
            <v>38</v>
          </cell>
          <cell r="AJ59">
            <v>17</v>
          </cell>
          <cell r="AK59">
            <v>18</v>
          </cell>
          <cell r="AL59">
            <v>17</v>
          </cell>
          <cell r="AM59">
            <v>6</v>
          </cell>
          <cell r="AN59">
            <v>211</v>
          </cell>
        </row>
        <row r="60">
          <cell r="G60" t="str">
            <v>04202-CANELA</v>
          </cell>
          <cell r="H60">
            <v>9</v>
          </cell>
          <cell r="I60">
            <v>9</v>
          </cell>
          <cell r="J60">
            <v>7</v>
          </cell>
          <cell r="K60">
            <v>8</v>
          </cell>
          <cell r="L60">
            <v>6</v>
          </cell>
          <cell r="M60">
            <v>14</v>
          </cell>
          <cell r="N60">
            <v>8</v>
          </cell>
          <cell r="O60">
            <v>15</v>
          </cell>
          <cell r="P60">
            <v>5</v>
          </cell>
          <cell r="Q60">
            <v>17</v>
          </cell>
          <cell r="R60">
            <v>7</v>
          </cell>
          <cell r="S60">
            <v>105</v>
          </cell>
          <cell r="AB60" t="str">
            <v>105104-HOSPITAL SALAMANCA</v>
          </cell>
          <cell r="AC60">
            <v>2</v>
          </cell>
          <cell r="AD60">
            <v>39</v>
          </cell>
          <cell r="AE60">
            <v>3</v>
          </cell>
          <cell r="AF60">
            <v>4</v>
          </cell>
          <cell r="AG60">
            <v>8</v>
          </cell>
          <cell r="AH60">
            <v>23</v>
          </cell>
          <cell r="AI60">
            <v>33</v>
          </cell>
          <cell r="AJ60">
            <v>12</v>
          </cell>
          <cell r="AK60">
            <v>17</v>
          </cell>
          <cell r="AL60">
            <v>15</v>
          </cell>
          <cell r="AM60">
            <v>3</v>
          </cell>
          <cell r="AN60">
            <v>159</v>
          </cell>
        </row>
        <row r="61">
          <cell r="G61" t="str">
            <v>105309-CES. RURAL CANELA</v>
          </cell>
          <cell r="H61">
            <v>3</v>
          </cell>
          <cell r="I61">
            <v>3</v>
          </cell>
          <cell r="J61">
            <v>4</v>
          </cell>
          <cell r="K61">
            <v>1</v>
          </cell>
          <cell r="L61">
            <v>5</v>
          </cell>
          <cell r="M61">
            <v>9</v>
          </cell>
          <cell r="N61">
            <v>7</v>
          </cell>
          <cell r="O61">
            <v>14</v>
          </cell>
          <cell r="P61">
            <v>4</v>
          </cell>
          <cell r="Q61">
            <v>9</v>
          </cell>
          <cell r="R61">
            <v>6</v>
          </cell>
          <cell r="S61">
            <v>65</v>
          </cell>
          <cell r="AB61" t="str">
            <v xml:space="preserve">105452-P.S.R. CUNCUMEN                 </v>
          </cell>
          <cell r="AD61">
            <v>2</v>
          </cell>
          <cell r="AF61">
            <v>2</v>
          </cell>
          <cell r="AG61">
            <v>6</v>
          </cell>
          <cell r="AH61">
            <v>11</v>
          </cell>
          <cell r="AI61">
            <v>2</v>
          </cell>
          <cell r="AL61">
            <v>2</v>
          </cell>
          <cell r="AN61">
            <v>25</v>
          </cell>
        </row>
        <row r="62">
          <cell r="G62" t="str">
            <v xml:space="preserve">105450-P.S.R. MINCHA NORTE            </v>
          </cell>
          <cell r="H62">
            <v>2</v>
          </cell>
          <cell r="I62">
            <v>1</v>
          </cell>
          <cell r="J62">
            <v>1</v>
          </cell>
          <cell r="M62">
            <v>1</v>
          </cell>
          <cell r="P62">
            <v>1</v>
          </cell>
          <cell r="Q62">
            <v>2</v>
          </cell>
          <cell r="S62">
            <v>8</v>
          </cell>
          <cell r="AB62" t="str">
            <v>105454-P.S.R. CUNLAGUA</v>
          </cell>
          <cell r="AF62">
            <v>1</v>
          </cell>
          <cell r="AG62">
            <v>1</v>
          </cell>
          <cell r="AH62">
            <v>1</v>
          </cell>
          <cell r="AJ62">
            <v>1</v>
          </cell>
          <cell r="AN62">
            <v>4</v>
          </cell>
        </row>
        <row r="63">
          <cell r="G63" t="str">
            <v>105451-P.S.R. AGUA FRIA</v>
          </cell>
          <cell r="H63">
            <v>1</v>
          </cell>
          <cell r="I63">
            <v>2</v>
          </cell>
          <cell r="K63">
            <v>3</v>
          </cell>
          <cell r="Q63">
            <v>2</v>
          </cell>
          <cell r="S63">
            <v>8</v>
          </cell>
          <cell r="AB63" t="str">
            <v>105455-P.S.R. CHILLEPIN</v>
          </cell>
          <cell r="AC63">
            <v>2</v>
          </cell>
          <cell r="AD63">
            <v>1</v>
          </cell>
          <cell r="AG63">
            <v>1</v>
          </cell>
          <cell r="AJ63">
            <v>2</v>
          </cell>
          <cell r="AN63">
            <v>6</v>
          </cell>
        </row>
        <row r="64">
          <cell r="G64" t="str">
            <v>105482-P.S.R. CANELA ALTA</v>
          </cell>
          <cell r="J64">
            <v>1</v>
          </cell>
          <cell r="Q64">
            <v>1</v>
          </cell>
          <cell r="S64">
            <v>2</v>
          </cell>
          <cell r="AB64" t="str">
            <v>105456-P.S.R. LLIMPO</v>
          </cell>
          <cell r="AI64">
            <v>1</v>
          </cell>
          <cell r="AM64">
            <v>2</v>
          </cell>
          <cell r="AN64">
            <v>3</v>
          </cell>
        </row>
        <row r="65">
          <cell r="G65" t="str">
            <v>105483-P.S.R. LOS RULOS</v>
          </cell>
          <cell r="H65">
            <v>3</v>
          </cell>
          <cell r="Q65">
            <v>2</v>
          </cell>
          <cell r="S65">
            <v>5</v>
          </cell>
          <cell r="AB65" t="str">
            <v>105457-P.S.R. SAN AGUSTIN</v>
          </cell>
          <cell r="AC65">
            <v>2</v>
          </cell>
          <cell r="AN65">
            <v>2</v>
          </cell>
        </row>
        <row r="66">
          <cell r="G66" t="str">
            <v>105484-P.S.R. HUENTELAUQUEN</v>
          </cell>
          <cell r="I66">
            <v>3</v>
          </cell>
          <cell r="J66">
            <v>1</v>
          </cell>
          <cell r="K66">
            <v>1</v>
          </cell>
          <cell r="L66">
            <v>1</v>
          </cell>
          <cell r="M66">
            <v>1</v>
          </cell>
          <cell r="N66">
            <v>1</v>
          </cell>
          <cell r="Q66">
            <v>1</v>
          </cell>
          <cell r="S66">
            <v>9</v>
          </cell>
          <cell r="AB66" t="str">
            <v>105491-P.S.R. QUELEN BAJO</v>
          </cell>
          <cell r="AC66">
            <v>1</v>
          </cell>
          <cell r="AD66">
            <v>1</v>
          </cell>
          <cell r="AF66">
            <v>1</v>
          </cell>
          <cell r="AI66">
            <v>1</v>
          </cell>
          <cell r="AJ66">
            <v>2</v>
          </cell>
          <cell r="AN66">
            <v>6</v>
          </cell>
        </row>
        <row r="67">
          <cell r="G67" t="str">
            <v>105493-P.S.R. MINCHA SUR</v>
          </cell>
          <cell r="K67">
            <v>3</v>
          </cell>
          <cell r="M67">
            <v>1</v>
          </cell>
          <cell r="O67">
            <v>1</v>
          </cell>
          <cell r="S67">
            <v>5</v>
          </cell>
          <cell r="AB67" t="str">
            <v>105492-P.S.R. CAMISA</v>
          </cell>
          <cell r="AM67">
            <v>1</v>
          </cell>
          <cell r="AN67">
            <v>1</v>
          </cell>
        </row>
        <row r="68">
          <cell r="G68" t="str">
            <v>105498-P.S.R. QUEBRADA DE LINARES</v>
          </cell>
          <cell r="M68">
            <v>2</v>
          </cell>
          <cell r="R68">
            <v>1</v>
          </cell>
          <cell r="S68">
            <v>3</v>
          </cell>
          <cell r="AB68" t="str">
            <v>105501-P.S.R. ARBOLEDA GRANDE</v>
          </cell>
          <cell r="AC68">
            <v>1</v>
          </cell>
          <cell r="AE68">
            <v>2</v>
          </cell>
          <cell r="AI68">
            <v>1</v>
          </cell>
          <cell r="AK68">
            <v>1</v>
          </cell>
          <cell r="AN68">
            <v>5</v>
          </cell>
        </row>
        <row r="69">
          <cell r="G69" t="str">
            <v>04203-LOS VILOS</v>
          </cell>
          <cell r="H69">
            <v>9</v>
          </cell>
          <cell r="I69">
            <v>7</v>
          </cell>
          <cell r="J69">
            <v>4</v>
          </cell>
          <cell r="K69">
            <v>3</v>
          </cell>
          <cell r="L69">
            <v>10</v>
          </cell>
          <cell r="M69">
            <v>7</v>
          </cell>
          <cell r="N69">
            <v>10</v>
          </cell>
          <cell r="O69">
            <v>17</v>
          </cell>
          <cell r="P69">
            <v>9</v>
          </cell>
          <cell r="Q69">
            <v>11</v>
          </cell>
          <cell r="R69">
            <v>7</v>
          </cell>
          <cell r="S69">
            <v>94</v>
          </cell>
          <cell r="AB69" t="str">
            <v>04301-OVALLE</v>
          </cell>
          <cell r="AC69">
            <v>25</v>
          </cell>
          <cell r="AD69">
            <v>26</v>
          </cell>
          <cell r="AE69">
            <v>28</v>
          </cell>
          <cell r="AF69">
            <v>24</v>
          </cell>
          <cell r="AG69">
            <v>20</v>
          </cell>
          <cell r="AH69">
            <v>114</v>
          </cell>
          <cell r="AI69">
            <v>41</v>
          </cell>
          <cell r="AJ69">
            <v>31</v>
          </cell>
          <cell r="AK69">
            <v>31</v>
          </cell>
          <cell r="AL69">
            <v>1</v>
          </cell>
          <cell r="AM69">
            <v>11</v>
          </cell>
          <cell r="AN69">
            <v>352</v>
          </cell>
        </row>
        <row r="70">
          <cell r="G70" t="str">
            <v>105108-HOSPITAL LOS VILOS</v>
          </cell>
          <cell r="H70">
            <v>5</v>
          </cell>
          <cell r="I70">
            <v>6</v>
          </cell>
          <cell r="J70">
            <v>3</v>
          </cell>
          <cell r="K70">
            <v>3</v>
          </cell>
          <cell r="L70">
            <v>7</v>
          </cell>
          <cell r="M70">
            <v>2</v>
          </cell>
          <cell r="N70">
            <v>8</v>
          </cell>
          <cell r="O70">
            <v>11</v>
          </cell>
          <cell r="P70">
            <v>4</v>
          </cell>
          <cell r="Q70">
            <v>6</v>
          </cell>
          <cell r="R70">
            <v>4</v>
          </cell>
          <cell r="S70">
            <v>59</v>
          </cell>
          <cell r="AB70" t="str">
            <v>105315-CES. RURAL C. DE TAMAYA</v>
          </cell>
          <cell r="AD70">
            <v>3</v>
          </cell>
          <cell r="AE70">
            <v>1</v>
          </cell>
          <cell r="AF70">
            <v>2</v>
          </cell>
          <cell r="AG70">
            <v>1</v>
          </cell>
          <cell r="AH70">
            <v>5</v>
          </cell>
          <cell r="AI70">
            <v>2</v>
          </cell>
          <cell r="AL70">
            <v>1</v>
          </cell>
          <cell r="AM70">
            <v>1</v>
          </cell>
          <cell r="AN70">
            <v>16</v>
          </cell>
        </row>
        <row r="71">
          <cell r="G71" t="str">
            <v xml:space="preserve">105478-P.S.R. CAIMANES                   </v>
          </cell>
          <cell r="H71">
            <v>2</v>
          </cell>
          <cell r="J71">
            <v>1</v>
          </cell>
          <cell r="L71">
            <v>1</v>
          </cell>
          <cell r="N71">
            <v>1</v>
          </cell>
          <cell r="O71">
            <v>2</v>
          </cell>
          <cell r="P71">
            <v>2</v>
          </cell>
          <cell r="Q71">
            <v>1</v>
          </cell>
          <cell r="R71">
            <v>2</v>
          </cell>
          <cell r="S71">
            <v>12</v>
          </cell>
          <cell r="AB71" t="str">
            <v>105317-CES. JORGE JORDAN D.</v>
          </cell>
          <cell r="AC71">
            <v>1</v>
          </cell>
          <cell r="AD71">
            <v>2</v>
          </cell>
          <cell r="AE71">
            <v>11</v>
          </cell>
          <cell r="AF71">
            <v>6</v>
          </cell>
          <cell r="AG71">
            <v>5</v>
          </cell>
          <cell r="AH71">
            <v>6</v>
          </cell>
          <cell r="AI71">
            <v>5</v>
          </cell>
          <cell r="AJ71">
            <v>3</v>
          </cell>
          <cell r="AK71">
            <v>9</v>
          </cell>
          <cell r="AM71">
            <v>1</v>
          </cell>
          <cell r="AN71">
            <v>49</v>
          </cell>
        </row>
        <row r="72">
          <cell r="G72" t="str">
            <v>105479-P.S.R. GUANGUALI</v>
          </cell>
          <cell r="H72">
            <v>1</v>
          </cell>
          <cell r="L72">
            <v>1</v>
          </cell>
          <cell r="M72">
            <v>5</v>
          </cell>
          <cell r="N72">
            <v>1</v>
          </cell>
          <cell r="O72">
            <v>1</v>
          </cell>
          <cell r="P72">
            <v>2</v>
          </cell>
          <cell r="Q72">
            <v>2</v>
          </cell>
          <cell r="R72">
            <v>1</v>
          </cell>
          <cell r="S72">
            <v>14</v>
          </cell>
          <cell r="AB72" t="str">
            <v>105322-CES. MARCOS MACUADA</v>
          </cell>
          <cell r="AC72">
            <v>7</v>
          </cell>
          <cell r="AD72">
            <v>1</v>
          </cell>
          <cell r="AE72">
            <v>6</v>
          </cell>
          <cell r="AF72">
            <v>11</v>
          </cell>
          <cell r="AH72">
            <v>71</v>
          </cell>
          <cell r="AI72">
            <v>14</v>
          </cell>
          <cell r="AJ72">
            <v>8</v>
          </cell>
          <cell r="AK72">
            <v>5</v>
          </cell>
          <cell r="AN72">
            <v>123</v>
          </cell>
        </row>
        <row r="73">
          <cell r="G73" t="str">
            <v>105480-P.S.R. QUILIMARI</v>
          </cell>
          <cell r="H73">
            <v>1</v>
          </cell>
          <cell r="I73">
            <v>1</v>
          </cell>
          <cell r="O73">
            <v>3</v>
          </cell>
          <cell r="Q73">
            <v>1</v>
          </cell>
          <cell r="S73">
            <v>6</v>
          </cell>
          <cell r="AB73" t="str">
            <v>105324-CES. SOTAQUI</v>
          </cell>
          <cell r="AC73">
            <v>2</v>
          </cell>
          <cell r="AD73">
            <v>1</v>
          </cell>
          <cell r="AE73">
            <v>1</v>
          </cell>
          <cell r="AF73">
            <v>1</v>
          </cell>
          <cell r="AH73">
            <v>4</v>
          </cell>
          <cell r="AJ73">
            <v>3</v>
          </cell>
          <cell r="AK73">
            <v>1</v>
          </cell>
          <cell r="AM73">
            <v>1</v>
          </cell>
          <cell r="AN73">
            <v>14</v>
          </cell>
        </row>
        <row r="74">
          <cell r="G74" t="str">
            <v>105481-P.S.R. TILAMA</v>
          </cell>
          <cell r="L74">
            <v>1</v>
          </cell>
          <cell r="P74">
            <v>1</v>
          </cell>
          <cell r="Q74">
            <v>1</v>
          </cell>
          <cell r="S74">
            <v>3</v>
          </cell>
          <cell r="AB74" t="str">
            <v>105415-P.S.R. BARRAZA</v>
          </cell>
          <cell r="AC74">
            <v>2</v>
          </cell>
          <cell r="AE74">
            <v>1</v>
          </cell>
          <cell r="AH74">
            <v>1</v>
          </cell>
          <cell r="AJ74">
            <v>1</v>
          </cell>
          <cell r="AK74">
            <v>1</v>
          </cell>
          <cell r="AM74">
            <v>1</v>
          </cell>
          <cell r="AN74">
            <v>7</v>
          </cell>
        </row>
        <row r="75">
          <cell r="G75" t="str">
            <v>04204-SALAMANCA</v>
          </cell>
          <cell r="H75">
            <v>29</v>
          </cell>
          <cell r="I75">
            <v>24</v>
          </cell>
          <cell r="J75">
            <v>29</v>
          </cell>
          <cell r="K75">
            <v>30</v>
          </cell>
          <cell r="L75">
            <v>44</v>
          </cell>
          <cell r="M75">
            <v>27</v>
          </cell>
          <cell r="N75">
            <v>44</v>
          </cell>
          <cell r="O75">
            <v>27</v>
          </cell>
          <cell r="P75">
            <v>25</v>
          </cell>
          <cell r="Q75">
            <v>21</v>
          </cell>
          <cell r="R75">
            <v>11</v>
          </cell>
          <cell r="S75">
            <v>311</v>
          </cell>
          <cell r="AB75" t="str">
            <v xml:space="preserve">105416-P.S.R. CAMARICO                  </v>
          </cell>
          <cell r="AC75">
            <v>1</v>
          </cell>
          <cell r="AD75">
            <v>1</v>
          </cell>
          <cell r="AH75">
            <v>1</v>
          </cell>
          <cell r="AJ75">
            <v>1</v>
          </cell>
          <cell r="AK75">
            <v>1</v>
          </cell>
          <cell r="AN75">
            <v>5</v>
          </cell>
        </row>
        <row r="76">
          <cell r="G76" t="str">
            <v>105104-HOSPITAL SALAMANCA</v>
          </cell>
          <cell r="H76">
            <v>16</v>
          </cell>
          <cell r="I76">
            <v>18</v>
          </cell>
          <cell r="J76">
            <v>18</v>
          </cell>
          <cell r="K76">
            <v>16</v>
          </cell>
          <cell r="L76">
            <v>23</v>
          </cell>
          <cell r="M76">
            <v>15</v>
          </cell>
          <cell r="N76">
            <v>22</v>
          </cell>
          <cell r="O76">
            <v>17</v>
          </cell>
          <cell r="P76">
            <v>13</v>
          </cell>
          <cell r="Q76">
            <v>7</v>
          </cell>
          <cell r="R76">
            <v>6</v>
          </cell>
          <cell r="S76">
            <v>171</v>
          </cell>
          <cell r="AB76" t="str">
            <v>105417-P.S.R. ALCONES BAJOS</v>
          </cell>
          <cell r="AC76">
            <v>1</v>
          </cell>
          <cell r="AD76">
            <v>1</v>
          </cell>
          <cell r="AG76">
            <v>2</v>
          </cell>
          <cell r="AI76">
            <v>1</v>
          </cell>
          <cell r="AJ76">
            <v>1</v>
          </cell>
          <cell r="AN76">
            <v>6</v>
          </cell>
        </row>
        <row r="77">
          <cell r="G77" t="str">
            <v xml:space="preserve">105452-P.S.R. CUNCUMEN                 </v>
          </cell>
          <cell r="H77">
            <v>8</v>
          </cell>
          <cell r="I77">
            <v>3</v>
          </cell>
          <cell r="J77">
            <v>5</v>
          </cell>
          <cell r="K77">
            <v>9</v>
          </cell>
          <cell r="L77">
            <v>15</v>
          </cell>
          <cell r="M77">
            <v>4</v>
          </cell>
          <cell r="N77">
            <v>12</v>
          </cell>
          <cell r="O77">
            <v>3</v>
          </cell>
          <cell r="P77">
            <v>6</v>
          </cell>
          <cell r="Q77">
            <v>7</v>
          </cell>
          <cell r="R77">
            <v>2</v>
          </cell>
          <cell r="S77">
            <v>74</v>
          </cell>
          <cell r="AB77" t="str">
            <v>105419-P.S.R. LAS SOSSAS</v>
          </cell>
          <cell r="AE77">
            <v>1</v>
          </cell>
          <cell r="AJ77">
            <v>1</v>
          </cell>
          <cell r="AK77">
            <v>2</v>
          </cell>
          <cell r="AN77">
            <v>4</v>
          </cell>
        </row>
        <row r="78">
          <cell r="G78" t="str">
            <v>105453-P.S.R. TRANQUILLA</v>
          </cell>
          <cell r="H78">
            <v>1</v>
          </cell>
          <cell r="I78">
            <v>1</v>
          </cell>
          <cell r="L78">
            <v>1</v>
          </cell>
          <cell r="O78">
            <v>1</v>
          </cell>
          <cell r="P78">
            <v>3</v>
          </cell>
          <cell r="Q78">
            <v>3</v>
          </cell>
          <cell r="S78">
            <v>10</v>
          </cell>
          <cell r="AB78" t="str">
            <v>105420-P.S.R. LIMARI</v>
          </cell>
          <cell r="AD78">
            <v>1</v>
          </cell>
          <cell r="AE78">
            <v>1</v>
          </cell>
          <cell r="AF78">
            <v>1</v>
          </cell>
          <cell r="AG78">
            <v>1</v>
          </cell>
          <cell r="AH78">
            <v>4</v>
          </cell>
          <cell r="AI78">
            <v>6</v>
          </cell>
          <cell r="AJ78">
            <v>2</v>
          </cell>
          <cell r="AK78">
            <v>2</v>
          </cell>
          <cell r="AM78">
            <v>1</v>
          </cell>
          <cell r="AN78">
            <v>19</v>
          </cell>
        </row>
        <row r="79">
          <cell r="G79" t="str">
            <v>105454-P.S.R. CUNLAGUA</v>
          </cell>
          <cell r="L79">
            <v>1</v>
          </cell>
          <cell r="O79">
            <v>1</v>
          </cell>
          <cell r="P79">
            <v>1</v>
          </cell>
          <cell r="S79">
            <v>3</v>
          </cell>
          <cell r="AB79" t="str">
            <v>105422-P.S.R. HORNILLOS</v>
          </cell>
          <cell r="AH79">
            <v>4</v>
          </cell>
          <cell r="AJ79">
            <v>1</v>
          </cell>
          <cell r="AN79">
            <v>5</v>
          </cell>
        </row>
        <row r="80">
          <cell r="G80" t="str">
            <v>105455-P.S.R. CHILLEPIN</v>
          </cell>
          <cell r="K80">
            <v>2</v>
          </cell>
          <cell r="M80">
            <v>1</v>
          </cell>
          <cell r="N80">
            <v>1</v>
          </cell>
          <cell r="O80">
            <v>1</v>
          </cell>
          <cell r="R80">
            <v>2</v>
          </cell>
          <cell r="S80">
            <v>7</v>
          </cell>
          <cell r="AB80" t="str">
            <v>105437-P.S.R. CHALINGA</v>
          </cell>
          <cell r="AF80">
            <v>1</v>
          </cell>
          <cell r="AJ80">
            <v>1</v>
          </cell>
          <cell r="AN80">
            <v>2</v>
          </cell>
        </row>
        <row r="81">
          <cell r="G81" t="str">
            <v>105456-P.S.R. LLIMPO</v>
          </cell>
          <cell r="H81">
            <v>2</v>
          </cell>
          <cell r="L81">
            <v>4</v>
          </cell>
          <cell r="M81">
            <v>1</v>
          </cell>
          <cell r="O81">
            <v>1</v>
          </cell>
          <cell r="Q81">
            <v>1</v>
          </cell>
          <cell r="S81">
            <v>9</v>
          </cell>
          <cell r="AB81" t="str">
            <v>105439-P.S.R. CERRO BLANCO</v>
          </cell>
          <cell r="AC81">
            <v>4</v>
          </cell>
          <cell r="AD81">
            <v>3</v>
          </cell>
          <cell r="AG81">
            <v>1</v>
          </cell>
          <cell r="AI81">
            <v>1</v>
          </cell>
          <cell r="AK81">
            <v>2</v>
          </cell>
          <cell r="AN81">
            <v>11</v>
          </cell>
        </row>
        <row r="82">
          <cell r="G82" t="str">
            <v>105457-P.S.R. SAN AGUSTIN</v>
          </cell>
          <cell r="H82">
            <v>1</v>
          </cell>
          <cell r="I82">
            <v>1</v>
          </cell>
          <cell r="J82">
            <v>3</v>
          </cell>
          <cell r="M82">
            <v>1</v>
          </cell>
          <cell r="N82">
            <v>1</v>
          </cell>
          <cell r="P82">
            <v>1</v>
          </cell>
          <cell r="S82">
            <v>8</v>
          </cell>
          <cell r="AB82" t="str">
            <v>105507-P.S.R. HUAMALATA</v>
          </cell>
          <cell r="AC82">
            <v>1</v>
          </cell>
          <cell r="AE82">
            <v>2</v>
          </cell>
          <cell r="AG82">
            <v>1</v>
          </cell>
          <cell r="AH82">
            <v>14</v>
          </cell>
          <cell r="AJ82">
            <v>1</v>
          </cell>
          <cell r="AK82">
            <v>1</v>
          </cell>
          <cell r="AM82">
            <v>1</v>
          </cell>
          <cell r="AN82">
            <v>21</v>
          </cell>
        </row>
        <row r="83">
          <cell r="G83" t="str">
            <v>105458-P.S.R. TAHUINCO</v>
          </cell>
          <cell r="I83">
            <v>1</v>
          </cell>
          <cell r="J83">
            <v>1</v>
          </cell>
          <cell r="M83">
            <v>2</v>
          </cell>
          <cell r="N83">
            <v>1</v>
          </cell>
          <cell r="S83">
            <v>5</v>
          </cell>
          <cell r="AB83" t="str">
            <v>105510-P.S.R. RECOLETA</v>
          </cell>
          <cell r="AC83">
            <v>1</v>
          </cell>
          <cell r="AD83">
            <v>1</v>
          </cell>
          <cell r="AE83">
            <v>2</v>
          </cell>
          <cell r="AF83">
            <v>1</v>
          </cell>
          <cell r="AG83">
            <v>5</v>
          </cell>
          <cell r="AI83">
            <v>5</v>
          </cell>
          <cell r="AJ83">
            <v>1</v>
          </cell>
          <cell r="AK83">
            <v>3</v>
          </cell>
          <cell r="AM83">
            <v>1</v>
          </cell>
          <cell r="AN83">
            <v>20</v>
          </cell>
        </row>
        <row r="84">
          <cell r="G84" t="str">
            <v>105491-P.S.R. QUELEN BAJO</v>
          </cell>
          <cell r="J84">
            <v>2</v>
          </cell>
          <cell r="M84">
            <v>1</v>
          </cell>
          <cell r="N84">
            <v>4</v>
          </cell>
          <cell r="Q84">
            <v>1</v>
          </cell>
          <cell r="S84">
            <v>8</v>
          </cell>
          <cell r="AB84" t="str">
            <v>105722-CECOF SAN JOSE DE LA DEHESA</v>
          </cell>
          <cell r="AC84">
            <v>2</v>
          </cell>
          <cell r="AD84">
            <v>4</v>
          </cell>
          <cell r="AE84">
            <v>2</v>
          </cell>
          <cell r="AI84">
            <v>2</v>
          </cell>
          <cell r="AJ84">
            <v>3</v>
          </cell>
          <cell r="AN84">
            <v>13</v>
          </cell>
        </row>
        <row r="85">
          <cell r="G85" t="str">
            <v>105492-P.S.R. CAMISA</v>
          </cell>
          <cell r="K85">
            <v>1</v>
          </cell>
          <cell r="M85">
            <v>1</v>
          </cell>
          <cell r="O85">
            <v>3</v>
          </cell>
          <cell r="P85">
            <v>1</v>
          </cell>
          <cell r="Q85">
            <v>1</v>
          </cell>
          <cell r="S85">
            <v>7</v>
          </cell>
          <cell r="AB85" t="str">
            <v>105723-CECOF LIMARI</v>
          </cell>
          <cell r="AC85">
            <v>3</v>
          </cell>
          <cell r="AD85">
            <v>8</v>
          </cell>
          <cell r="AF85">
            <v>1</v>
          </cell>
          <cell r="AG85">
            <v>4</v>
          </cell>
          <cell r="AH85">
            <v>4</v>
          </cell>
          <cell r="AI85">
            <v>5</v>
          </cell>
          <cell r="AJ85">
            <v>4</v>
          </cell>
          <cell r="AK85">
            <v>4</v>
          </cell>
          <cell r="AM85">
            <v>4</v>
          </cell>
          <cell r="AN85">
            <v>37</v>
          </cell>
        </row>
        <row r="86">
          <cell r="G86" t="str">
            <v>105501-P.S.R. ARBOLEDA GRANDE</v>
          </cell>
          <cell r="H86">
            <v>1</v>
          </cell>
          <cell r="K86">
            <v>2</v>
          </cell>
          <cell r="M86">
            <v>1</v>
          </cell>
          <cell r="N86">
            <v>3</v>
          </cell>
          <cell r="Q86">
            <v>1</v>
          </cell>
          <cell r="R86">
            <v>1</v>
          </cell>
          <cell r="S86">
            <v>9</v>
          </cell>
          <cell r="AB86" t="str">
            <v>04302-COMBARBALÁ</v>
          </cell>
          <cell r="AC86">
            <v>15</v>
          </cell>
          <cell r="AD86">
            <v>2</v>
          </cell>
          <cell r="AE86">
            <v>7</v>
          </cell>
          <cell r="AF86">
            <v>5</v>
          </cell>
          <cell r="AG86">
            <v>6</v>
          </cell>
          <cell r="AH86">
            <v>6</v>
          </cell>
          <cell r="AI86">
            <v>8</v>
          </cell>
          <cell r="AJ86">
            <v>4</v>
          </cell>
          <cell r="AK86">
            <v>10</v>
          </cell>
          <cell r="AL86">
            <v>13</v>
          </cell>
          <cell r="AM86">
            <v>8</v>
          </cell>
          <cell r="AN86">
            <v>84</v>
          </cell>
        </row>
        <row r="87">
          <cell r="G87" t="str">
            <v>04301-OVALLE</v>
          </cell>
          <cell r="H87">
            <v>78</v>
          </cell>
          <cell r="I87">
            <v>68</v>
          </cell>
          <cell r="J87">
            <v>76</v>
          </cell>
          <cell r="K87">
            <v>45</v>
          </cell>
          <cell r="L87">
            <v>97</v>
          </cell>
          <cell r="M87">
            <v>45</v>
          </cell>
          <cell r="N87">
            <v>99</v>
          </cell>
          <cell r="O87">
            <v>114</v>
          </cell>
          <cell r="P87">
            <v>76</v>
          </cell>
          <cell r="Q87">
            <v>19</v>
          </cell>
          <cell r="R87">
            <v>27</v>
          </cell>
          <cell r="S87">
            <v>744</v>
          </cell>
          <cell r="AB87" t="str">
            <v>105105-HOSPITAL COMBARBALA</v>
          </cell>
          <cell r="AC87">
            <v>2</v>
          </cell>
          <cell r="AD87">
            <v>1</v>
          </cell>
          <cell r="AF87">
            <v>2</v>
          </cell>
          <cell r="AG87">
            <v>2</v>
          </cell>
          <cell r="AH87">
            <v>5</v>
          </cell>
          <cell r="AI87">
            <v>6</v>
          </cell>
          <cell r="AJ87">
            <v>2</v>
          </cell>
          <cell r="AK87">
            <v>5</v>
          </cell>
          <cell r="AL87">
            <v>8</v>
          </cell>
          <cell r="AM87">
            <v>3</v>
          </cell>
          <cell r="AN87">
            <v>36</v>
          </cell>
        </row>
        <row r="88">
          <cell r="G88" t="str">
            <v>105315-CES. RURAL C. DE TAMAYA</v>
          </cell>
          <cell r="I88">
            <v>4</v>
          </cell>
          <cell r="J88">
            <v>11</v>
          </cell>
          <cell r="K88">
            <v>8</v>
          </cell>
          <cell r="L88">
            <v>5</v>
          </cell>
          <cell r="M88">
            <v>9</v>
          </cell>
          <cell r="N88">
            <v>10</v>
          </cell>
          <cell r="O88">
            <v>12</v>
          </cell>
          <cell r="P88">
            <v>4</v>
          </cell>
          <cell r="Q88">
            <v>4</v>
          </cell>
          <cell r="R88">
            <v>3</v>
          </cell>
          <cell r="S88">
            <v>70</v>
          </cell>
          <cell r="AB88" t="str">
            <v>105434-P.S.R. SAN MARCOS</v>
          </cell>
          <cell r="AC88">
            <v>2</v>
          </cell>
          <cell r="AE88">
            <v>2</v>
          </cell>
          <cell r="AF88">
            <v>1</v>
          </cell>
          <cell r="AJ88">
            <v>1</v>
          </cell>
          <cell r="AL88">
            <v>1</v>
          </cell>
          <cell r="AN88">
            <v>7</v>
          </cell>
        </row>
        <row r="89">
          <cell r="G89" t="str">
            <v>105317-CES. JORGE JORDAN D.</v>
          </cell>
          <cell r="H89">
            <v>17</v>
          </cell>
          <cell r="I89">
            <v>15</v>
          </cell>
          <cell r="J89">
            <v>9</v>
          </cell>
          <cell r="K89">
            <v>14</v>
          </cell>
          <cell r="L89">
            <v>17</v>
          </cell>
          <cell r="M89">
            <v>16</v>
          </cell>
          <cell r="N89">
            <v>17</v>
          </cell>
          <cell r="O89">
            <v>12</v>
          </cell>
          <cell r="P89">
            <v>20</v>
          </cell>
          <cell r="R89">
            <v>10</v>
          </cell>
          <cell r="S89">
            <v>147</v>
          </cell>
          <cell r="AB89" t="str">
            <v>105441-P.S.R. MANQUEHUA</v>
          </cell>
          <cell r="AC89">
            <v>2</v>
          </cell>
          <cell r="AJ89">
            <v>1</v>
          </cell>
          <cell r="AM89">
            <v>1</v>
          </cell>
          <cell r="AN89">
            <v>4</v>
          </cell>
        </row>
        <row r="90">
          <cell r="G90" t="str">
            <v>105322-CES. MARCOS MACUADA</v>
          </cell>
          <cell r="H90">
            <v>32</v>
          </cell>
          <cell r="I90">
            <v>19</v>
          </cell>
          <cell r="J90">
            <v>35</v>
          </cell>
          <cell r="K90">
            <v>8</v>
          </cell>
          <cell r="L90">
            <v>52</v>
          </cell>
          <cell r="N90">
            <v>43</v>
          </cell>
          <cell r="O90">
            <v>49</v>
          </cell>
          <cell r="P90">
            <v>26</v>
          </cell>
          <cell r="Q90">
            <v>9</v>
          </cell>
          <cell r="R90">
            <v>5</v>
          </cell>
          <cell r="S90">
            <v>278</v>
          </cell>
          <cell r="AB90" t="str">
            <v xml:space="preserve">105459-P.S.R. BARRANCAS                </v>
          </cell>
          <cell r="AC90">
            <v>1</v>
          </cell>
          <cell r="AN90">
            <v>1</v>
          </cell>
        </row>
        <row r="91">
          <cell r="G91" t="str">
            <v>105324-CES. SOTAQUI</v>
          </cell>
          <cell r="H91">
            <v>5</v>
          </cell>
          <cell r="I91">
            <v>7</v>
          </cell>
          <cell r="J91">
            <v>3</v>
          </cell>
          <cell r="K91">
            <v>6</v>
          </cell>
          <cell r="L91">
            <v>5</v>
          </cell>
          <cell r="N91">
            <v>3</v>
          </cell>
          <cell r="O91">
            <v>13</v>
          </cell>
          <cell r="P91">
            <v>14</v>
          </cell>
          <cell r="R91">
            <v>2</v>
          </cell>
          <cell r="S91">
            <v>58</v>
          </cell>
          <cell r="AB91" t="str">
            <v>105460-P.S.R. COGOTI 18</v>
          </cell>
          <cell r="AC91">
            <v>6</v>
          </cell>
          <cell r="AE91">
            <v>3</v>
          </cell>
          <cell r="AG91">
            <v>1</v>
          </cell>
          <cell r="AK91">
            <v>1</v>
          </cell>
          <cell r="AM91">
            <v>1</v>
          </cell>
          <cell r="AN91">
            <v>12</v>
          </cell>
        </row>
        <row r="92">
          <cell r="G92" t="str">
            <v>105415-P.S.R. BARRAZA</v>
          </cell>
          <cell r="H92">
            <v>3</v>
          </cell>
          <cell r="J92">
            <v>2</v>
          </cell>
          <cell r="L92">
            <v>2</v>
          </cell>
          <cell r="M92">
            <v>3</v>
          </cell>
          <cell r="O92">
            <v>1</v>
          </cell>
          <cell r="P92">
            <v>1</v>
          </cell>
          <cell r="Q92">
            <v>1</v>
          </cell>
          <cell r="R92">
            <v>1</v>
          </cell>
          <cell r="S92">
            <v>14</v>
          </cell>
          <cell r="AB92" t="str">
            <v>105461-P.S.R. EL HUACHO</v>
          </cell>
          <cell r="AC92">
            <v>1</v>
          </cell>
          <cell r="AG92">
            <v>1</v>
          </cell>
          <cell r="AN92">
            <v>2</v>
          </cell>
        </row>
        <row r="93">
          <cell r="G93" t="str">
            <v xml:space="preserve">105416-P.S.R. CAMARICO                  </v>
          </cell>
          <cell r="H93">
            <v>1</v>
          </cell>
          <cell r="I93">
            <v>3</v>
          </cell>
          <cell r="K93">
            <v>1</v>
          </cell>
          <cell r="L93">
            <v>2</v>
          </cell>
          <cell r="M93">
            <v>5</v>
          </cell>
          <cell r="N93">
            <v>5</v>
          </cell>
          <cell r="O93">
            <v>5</v>
          </cell>
          <cell r="P93">
            <v>2</v>
          </cell>
          <cell r="S93">
            <v>24</v>
          </cell>
          <cell r="AB93" t="str">
            <v>105462-P.S.R. EL SAUCE</v>
          </cell>
          <cell r="AF93">
            <v>2</v>
          </cell>
          <cell r="AL93">
            <v>1</v>
          </cell>
          <cell r="AN93">
            <v>3</v>
          </cell>
        </row>
        <row r="94">
          <cell r="G94" t="str">
            <v>105417-P.S.R. ALCONES BAJOS</v>
          </cell>
          <cell r="K94">
            <v>1</v>
          </cell>
          <cell r="L94">
            <v>2</v>
          </cell>
          <cell r="N94">
            <v>1</v>
          </cell>
          <cell r="O94">
            <v>3</v>
          </cell>
          <cell r="S94">
            <v>7</v>
          </cell>
          <cell r="AB94" t="str">
            <v>105463-P.S.R. QUILITAPIA</v>
          </cell>
          <cell r="AE94">
            <v>1</v>
          </cell>
          <cell r="AG94">
            <v>1</v>
          </cell>
          <cell r="AL94">
            <v>2</v>
          </cell>
          <cell r="AM94">
            <v>2</v>
          </cell>
          <cell r="AN94">
            <v>6</v>
          </cell>
        </row>
        <row r="95">
          <cell r="G95" t="str">
            <v>105419-P.S.R. LAS SOSSAS</v>
          </cell>
          <cell r="J95">
            <v>2</v>
          </cell>
          <cell r="K95">
            <v>2</v>
          </cell>
          <cell r="L95">
            <v>1</v>
          </cell>
          <cell r="N95">
            <v>1</v>
          </cell>
          <cell r="Q95">
            <v>2</v>
          </cell>
          <cell r="S95">
            <v>8</v>
          </cell>
          <cell r="AB95" t="str">
            <v>105464-P.S.R. LA LIGUA</v>
          </cell>
          <cell r="AG95">
            <v>1</v>
          </cell>
          <cell r="AH95">
            <v>1</v>
          </cell>
          <cell r="AK95">
            <v>3</v>
          </cell>
          <cell r="AN95">
            <v>5</v>
          </cell>
        </row>
        <row r="96">
          <cell r="G96" t="str">
            <v>105420-P.S.R. LIMARI</v>
          </cell>
          <cell r="H96">
            <v>3</v>
          </cell>
          <cell r="I96">
            <v>5</v>
          </cell>
          <cell r="J96">
            <v>2</v>
          </cell>
          <cell r="L96">
            <v>1</v>
          </cell>
          <cell r="M96">
            <v>4</v>
          </cell>
          <cell r="N96">
            <v>2</v>
          </cell>
          <cell r="O96">
            <v>5</v>
          </cell>
          <cell r="P96">
            <v>1</v>
          </cell>
          <cell r="S96">
            <v>23</v>
          </cell>
          <cell r="AB96" t="str">
            <v>105465-P.S.R. RAMADILLA</v>
          </cell>
          <cell r="AC96">
            <v>1</v>
          </cell>
          <cell r="AI96">
            <v>1</v>
          </cell>
          <cell r="AK96">
            <v>1</v>
          </cell>
          <cell r="AN96">
            <v>3</v>
          </cell>
        </row>
        <row r="97">
          <cell r="G97" t="str">
            <v>105422-P.S.R. HORNILLOS</v>
          </cell>
          <cell r="I97">
            <v>3</v>
          </cell>
          <cell r="J97">
            <v>1</v>
          </cell>
          <cell r="R97">
            <v>1</v>
          </cell>
          <cell r="S97">
            <v>5</v>
          </cell>
          <cell r="AB97" t="str">
            <v>105466-P.S.R. VALLE HERMOSO</v>
          </cell>
          <cell r="AE97">
            <v>1</v>
          </cell>
          <cell r="AM97">
            <v>1</v>
          </cell>
          <cell r="AN97">
            <v>2</v>
          </cell>
        </row>
        <row r="98">
          <cell r="G98" t="str">
            <v>105437-P.S.R. CHALINGA</v>
          </cell>
          <cell r="H98">
            <v>1</v>
          </cell>
          <cell r="L98">
            <v>2</v>
          </cell>
          <cell r="M98">
            <v>1</v>
          </cell>
          <cell r="N98">
            <v>1</v>
          </cell>
          <cell r="S98">
            <v>5</v>
          </cell>
          <cell r="AB98" t="str">
            <v>105490-P.S.R. EL DURAZNO</v>
          </cell>
          <cell r="AD98">
            <v>1</v>
          </cell>
          <cell r="AI98">
            <v>1</v>
          </cell>
          <cell r="AL98">
            <v>1</v>
          </cell>
          <cell r="AN98">
            <v>3</v>
          </cell>
        </row>
        <row r="99">
          <cell r="G99" t="str">
            <v>105439-P.S.R. CERRO BLANCO</v>
          </cell>
          <cell r="L99">
            <v>3</v>
          </cell>
          <cell r="M99">
            <v>1</v>
          </cell>
          <cell r="S99">
            <v>4</v>
          </cell>
          <cell r="AB99" t="str">
            <v>04304-MONTE PATRIA</v>
          </cell>
          <cell r="AC99">
            <v>11</v>
          </cell>
          <cell r="AD99">
            <v>8</v>
          </cell>
          <cell r="AE99">
            <v>15</v>
          </cell>
          <cell r="AF99">
            <v>18</v>
          </cell>
          <cell r="AG99">
            <v>8</v>
          </cell>
          <cell r="AH99">
            <v>7</v>
          </cell>
          <cell r="AI99">
            <v>26</v>
          </cell>
          <cell r="AJ99">
            <v>13</v>
          </cell>
          <cell r="AK99">
            <v>7</v>
          </cell>
          <cell r="AL99">
            <v>5</v>
          </cell>
          <cell r="AM99">
            <v>5</v>
          </cell>
          <cell r="AN99">
            <v>123</v>
          </cell>
        </row>
        <row r="100">
          <cell r="G100" t="str">
            <v>105507-P.S.R. HUAMALATA</v>
          </cell>
          <cell r="I100">
            <v>1</v>
          </cell>
          <cell r="J100">
            <v>1</v>
          </cell>
          <cell r="L100">
            <v>1</v>
          </cell>
          <cell r="M100">
            <v>1</v>
          </cell>
          <cell r="N100">
            <v>2</v>
          </cell>
          <cell r="P100">
            <v>4</v>
          </cell>
          <cell r="S100">
            <v>10</v>
          </cell>
          <cell r="AB100" t="str">
            <v>105307-CES. RURAL MONTE PATRIA</v>
          </cell>
          <cell r="AC100">
            <v>3</v>
          </cell>
          <cell r="AD100">
            <v>4</v>
          </cell>
          <cell r="AE100">
            <v>2</v>
          </cell>
          <cell r="AF100">
            <v>1</v>
          </cell>
          <cell r="AG100">
            <v>2</v>
          </cell>
          <cell r="AH100">
            <v>2</v>
          </cell>
          <cell r="AI100">
            <v>4</v>
          </cell>
          <cell r="AL100">
            <v>3</v>
          </cell>
          <cell r="AM100">
            <v>2</v>
          </cell>
          <cell r="AN100">
            <v>23</v>
          </cell>
        </row>
        <row r="101">
          <cell r="G101" t="str">
            <v>105510-P.S.R. RECOLETA</v>
          </cell>
          <cell r="H101">
            <v>2</v>
          </cell>
          <cell r="I101">
            <v>1</v>
          </cell>
          <cell r="J101">
            <v>3</v>
          </cell>
          <cell r="K101">
            <v>4</v>
          </cell>
          <cell r="L101">
            <v>1</v>
          </cell>
          <cell r="M101">
            <v>3</v>
          </cell>
          <cell r="N101">
            <v>4</v>
          </cell>
          <cell r="O101">
            <v>1</v>
          </cell>
          <cell r="P101">
            <v>1</v>
          </cell>
          <cell r="Q101">
            <v>2</v>
          </cell>
          <cell r="R101">
            <v>1</v>
          </cell>
          <cell r="S101">
            <v>23</v>
          </cell>
          <cell r="AB101" t="str">
            <v>105311-CES. RURAL CHAÑARAL ALTO</v>
          </cell>
          <cell r="AE101">
            <v>6</v>
          </cell>
          <cell r="AG101">
            <v>3</v>
          </cell>
          <cell r="AI101">
            <v>5</v>
          </cell>
          <cell r="AJ101">
            <v>4</v>
          </cell>
          <cell r="AK101">
            <v>1</v>
          </cell>
          <cell r="AL101">
            <v>2</v>
          </cell>
          <cell r="AM101">
            <v>2</v>
          </cell>
          <cell r="AN101">
            <v>23</v>
          </cell>
        </row>
        <row r="102">
          <cell r="G102" t="str">
            <v>105722-CECOF SAN JOSE DE LA DEHESA</v>
          </cell>
          <cell r="H102">
            <v>4</v>
          </cell>
          <cell r="I102">
            <v>7</v>
          </cell>
          <cell r="J102">
            <v>5</v>
          </cell>
          <cell r="K102">
            <v>1</v>
          </cell>
          <cell r="L102">
            <v>2</v>
          </cell>
          <cell r="N102">
            <v>4</v>
          </cell>
          <cell r="O102">
            <v>9</v>
          </cell>
          <cell r="P102">
            <v>2</v>
          </cell>
          <cell r="S102">
            <v>34</v>
          </cell>
          <cell r="AB102" t="str">
            <v>105312-CES. RURAL CAREN</v>
          </cell>
          <cell r="AC102">
            <v>1</v>
          </cell>
          <cell r="AD102">
            <v>1</v>
          </cell>
          <cell r="AE102">
            <v>2</v>
          </cell>
          <cell r="AF102">
            <v>2</v>
          </cell>
          <cell r="AI102">
            <v>12</v>
          </cell>
          <cell r="AJ102">
            <v>1</v>
          </cell>
          <cell r="AK102">
            <v>2</v>
          </cell>
          <cell r="AN102">
            <v>21</v>
          </cell>
        </row>
        <row r="103">
          <cell r="G103" t="str">
            <v>105723-CECOF LIMARI</v>
          </cell>
          <cell r="H103">
            <v>10</v>
          </cell>
          <cell r="I103">
            <v>3</v>
          </cell>
          <cell r="J103">
            <v>2</v>
          </cell>
          <cell r="L103">
            <v>1</v>
          </cell>
          <cell r="M103">
            <v>2</v>
          </cell>
          <cell r="N103">
            <v>6</v>
          </cell>
          <cell r="O103">
            <v>4</v>
          </cell>
          <cell r="P103">
            <v>1</v>
          </cell>
          <cell r="Q103">
            <v>1</v>
          </cell>
          <cell r="R103">
            <v>3</v>
          </cell>
          <cell r="S103">
            <v>33</v>
          </cell>
          <cell r="AB103" t="str">
            <v>105318-CES. RURAL EL PALQUI</v>
          </cell>
          <cell r="AC103">
            <v>5</v>
          </cell>
          <cell r="AD103">
            <v>1</v>
          </cell>
          <cell r="AE103">
            <v>3</v>
          </cell>
          <cell r="AF103">
            <v>14</v>
          </cell>
          <cell r="AH103">
            <v>3</v>
          </cell>
          <cell r="AI103">
            <v>4</v>
          </cell>
          <cell r="AJ103">
            <v>3</v>
          </cell>
          <cell r="AK103">
            <v>1</v>
          </cell>
          <cell r="AN103">
            <v>34</v>
          </cell>
        </row>
        <row r="104">
          <cell r="G104" t="str">
            <v>200258-CECOF LOS COPIHUES</v>
          </cell>
          <cell r="R104">
            <v>1</v>
          </cell>
          <cell r="S104">
            <v>1</v>
          </cell>
          <cell r="AB104" t="str">
            <v>105427-P.S.R. HACIENDA VALDIVIA</v>
          </cell>
          <cell r="AG104">
            <v>1</v>
          </cell>
          <cell r="AH104">
            <v>1</v>
          </cell>
          <cell r="AN104">
            <v>2</v>
          </cell>
        </row>
        <row r="105">
          <cell r="G105" t="str">
            <v>04302-COMBARBALÁ</v>
          </cell>
          <cell r="H105">
            <v>8</v>
          </cell>
          <cell r="I105">
            <v>12</v>
          </cell>
          <cell r="J105">
            <v>9</v>
          </cell>
          <cell r="K105">
            <v>17</v>
          </cell>
          <cell r="L105">
            <v>5</v>
          </cell>
          <cell r="M105">
            <v>16</v>
          </cell>
          <cell r="N105">
            <v>15</v>
          </cell>
          <cell r="O105">
            <v>20</v>
          </cell>
          <cell r="P105">
            <v>21</v>
          </cell>
          <cell r="Q105">
            <v>11</v>
          </cell>
          <cell r="R105">
            <v>11</v>
          </cell>
          <cell r="S105">
            <v>145</v>
          </cell>
          <cell r="AB105" t="str">
            <v>105428-P.S.R. HUATULAME</v>
          </cell>
          <cell r="AM105">
            <v>1</v>
          </cell>
          <cell r="AN105">
            <v>1</v>
          </cell>
        </row>
        <row r="106">
          <cell r="G106" t="str">
            <v>105105-HOSPITAL COMBARBALA</v>
          </cell>
          <cell r="H106">
            <v>5</v>
          </cell>
          <cell r="I106">
            <v>10</v>
          </cell>
          <cell r="J106">
            <v>7</v>
          </cell>
          <cell r="K106">
            <v>13</v>
          </cell>
          <cell r="L106">
            <v>4</v>
          </cell>
          <cell r="M106">
            <v>13</v>
          </cell>
          <cell r="N106">
            <v>9</v>
          </cell>
          <cell r="O106">
            <v>11</v>
          </cell>
          <cell r="P106">
            <v>7</v>
          </cell>
          <cell r="Q106">
            <v>3</v>
          </cell>
          <cell r="R106">
            <v>5</v>
          </cell>
          <cell r="S106">
            <v>87</v>
          </cell>
          <cell r="AB106" t="str">
            <v>105430-P.S.R. MIALQUI</v>
          </cell>
          <cell r="AC106">
            <v>1</v>
          </cell>
          <cell r="AE106">
            <v>1</v>
          </cell>
          <cell r="AN106">
            <v>2</v>
          </cell>
        </row>
        <row r="107">
          <cell r="G107" t="str">
            <v>105434-P.S.R. SAN MARCOS</v>
          </cell>
          <cell r="K107">
            <v>1</v>
          </cell>
          <cell r="M107">
            <v>1</v>
          </cell>
          <cell r="N107">
            <v>2</v>
          </cell>
          <cell r="O107">
            <v>2</v>
          </cell>
          <cell r="Q107">
            <v>1</v>
          </cell>
          <cell r="S107">
            <v>7</v>
          </cell>
          <cell r="AB107" t="str">
            <v>105431-P.S.R. PEDREGAL</v>
          </cell>
          <cell r="AC107">
            <v>1</v>
          </cell>
          <cell r="AD107">
            <v>1</v>
          </cell>
          <cell r="AK107">
            <v>1</v>
          </cell>
          <cell r="AN107">
            <v>3</v>
          </cell>
        </row>
        <row r="108">
          <cell r="G108" t="str">
            <v>105441-P.S.R. MANQUEHUA</v>
          </cell>
          <cell r="J108">
            <v>1</v>
          </cell>
          <cell r="K108">
            <v>1</v>
          </cell>
          <cell r="P108">
            <v>4</v>
          </cell>
          <cell r="S108">
            <v>6</v>
          </cell>
          <cell r="AB108" t="str">
            <v>105432-P.S.R. RAPEL</v>
          </cell>
          <cell r="AE108">
            <v>1</v>
          </cell>
          <cell r="AN108">
            <v>1</v>
          </cell>
        </row>
        <row r="109">
          <cell r="G109" t="str">
            <v xml:space="preserve">105459-P.S.R. BARRANCAS                </v>
          </cell>
          <cell r="H109">
            <v>1</v>
          </cell>
          <cell r="I109">
            <v>1</v>
          </cell>
          <cell r="K109">
            <v>1</v>
          </cell>
          <cell r="L109">
            <v>1</v>
          </cell>
          <cell r="N109">
            <v>1</v>
          </cell>
          <cell r="Q109">
            <v>1</v>
          </cell>
          <cell r="S109">
            <v>6</v>
          </cell>
          <cell r="AB109" t="str">
            <v>105435-P.S.R. TULAHUEN</v>
          </cell>
          <cell r="AF109">
            <v>1</v>
          </cell>
          <cell r="AG109">
            <v>1</v>
          </cell>
          <cell r="AI109">
            <v>1</v>
          </cell>
          <cell r="AJ109">
            <v>2</v>
          </cell>
          <cell r="AK109">
            <v>1</v>
          </cell>
          <cell r="AN109">
            <v>6</v>
          </cell>
        </row>
        <row r="110">
          <cell r="G110" t="str">
            <v>105460-P.S.R. COGOTI 18</v>
          </cell>
          <cell r="K110">
            <v>1</v>
          </cell>
          <cell r="N110">
            <v>1</v>
          </cell>
          <cell r="O110">
            <v>1</v>
          </cell>
          <cell r="P110">
            <v>3</v>
          </cell>
          <cell r="Q110">
            <v>2</v>
          </cell>
          <cell r="R110">
            <v>1</v>
          </cell>
          <cell r="S110">
            <v>9</v>
          </cell>
          <cell r="AB110" t="str">
            <v>105436-P.S.R. EL MAITEN</v>
          </cell>
          <cell r="AD110">
            <v>1</v>
          </cell>
          <cell r="AG110">
            <v>1</v>
          </cell>
          <cell r="AH110">
            <v>1</v>
          </cell>
          <cell r="AJ110">
            <v>1</v>
          </cell>
          <cell r="AN110">
            <v>4</v>
          </cell>
        </row>
        <row r="111">
          <cell r="G111" t="str">
            <v>105461-P.S.R. EL HUACHO</v>
          </cell>
          <cell r="M111">
            <v>1</v>
          </cell>
          <cell r="P111">
            <v>2</v>
          </cell>
          <cell r="S111">
            <v>3</v>
          </cell>
          <cell r="AB111" t="str">
            <v>105489-P.S.R. RAMADAS DE TULAHUEN</v>
          </cell>
          <cell r="AJ111">
            <v>2</v>
          </cell>
          <cell r="AK111">
            <v>1</v>
          </cell>
          <cell r="AN111">
            <v>3</v>
          </cell>
        </row>
        <row r="112">
          <cell r="G112" t="str">
            <v>105462-P.S.R. EL SAUCE</v>
          </cell>
          <cell r="I112">
            <v>1</v>
          </cell>
          <cell r="O112">
            <v>2</v>
          </cell>
          <cell r="P112">
            <v>2</v>
          </cell>
          <cell r="Q112">
            <v>1</v>
          </cell>
          <cell r="R112">
            <v>1</v>
          </cell>
          <cell r="S112">
            <v>7</v>
          </cell>
          <cell r="AB112" t="str">
            <v>04304-PUNITAQUI</v>
          </cell>
          <cell r="AD112">
            <v>5</v>
          </cell>
          <cell r="AF112">
            <v>4</v>
          </cell>
          <cell r="AG112">
            <v>2</v>
          </cell>
          <cell r="AH112">
            <v>7</v>
          </cell>
          <cell r="AI112">
            <v>2</v>
          </cell>
          <cell r="AJ112">
            <v>2</v>
          </cell>
          <cell r="AK112">
            <v>1</v>
          </cell>
          <cell r="AN112">
            <v>23</v>
          </cell>
        </row>
        <row r="113">
          <cell r="G113" t="str">
            <v>105463-P.S.R. QUILITAPIA</v>
          </cell>
          <cell r="H113">
            <v>1</v>
          </cell>
          <cell r="J113">
            <v>1</v>
          </cell>
          <cell r="N113">
            <v>2</v>
          </cell>
          <cell r="Q113">
            <v>1</v>
          </cell>
          <cell r="R113">
            <v>3</v>
          </cell>
          <cell r="S113">
            <v>8</v>
          </cell>
          <cell r="AB113" t="str">
            <v>105308-CES. RURAL PUNITAQUI</v>
          </cell>
          <cell r="AD113">
            <v>3</v>
          </cell>
          <cell r="AF113">
            <v>2</v>
          </cell>
          <cell r="AH113">
            <v>5</v>
          </cell>
          <cell r="AN113">
            <v>10</v>
          </cell>
        </row>
        <row r="114">
          <cell r="G114" t="str">
            <v>105464-P.S.R. LA LIGUA</v>
          </cell>
          <cell r="H114">
            <v>1</v>
          </cell>
          <cell r="M114">
            <v>1</v>
          </cell>
          <cell r="O114">
            <v>4</v>
          </cell>
          <cell r="P114">
            <v>1</v>
          </cell>
          <cell r="Q114">
            <v>1</v>
          </cell>
          <cell r="S114">
            <v>8</v>
          </cell>
          <cell r="AB114" t="str">
            <v>105440-P.S.R. DIVISADERO</v>
          </cell>
          <cell r="AD114">
            <v>2</v>
          </cell>
          <cell r="AF114">
            <v>2</v>
          </cell>
          <cell r="AG114">
            <v>2</v>
          </cell>
          <cell r="AH114">
            <v>2</v>
          </cell>
          <cell r="AI114">
            <v>2</v>
          </cell>
          <cell r="AJ114">
            <v>2</v>
          </cell>
          <cell r="AK114">
            <v>1</v>
          </cell>
          <cell r="AN114">
            <v>13</v>
          </cell>
        </row>
        <row r="115">
          <cell r="G115" t="str">
            <v>105466-P.S.R. VALLE HERMOSO</v>
          </cell>
          <cell r="P115">
            <v>1</v>
          </cell>
          <cell r="Q115">
            <v>1</v>
          </cell>
          <cell r="R115">
            <v>1</v>
          </cell>
          <cell r="S115">
            <v>3</v>
          </cell>
          <cell r="AB115" t="str">
            <v>04305-RIO HURTADO</v>
          </cell>
          <cell r="AD115">
            <v>5</v>
          </cell>
          <cell r="AH115">
            <v>17</v>
          </cell>
          <cell r="AI115">
            <v>3</v>
          </cell>
          <cell r="AL115">
            <v>3</v>
          </cell>
          <cell r="AN115">
            <v>28</v>
          </cell>
        </row>
        <row r="116">
          <cell r="G116" t="str">
            <v>105490-P.S.R. EL DURAZNO</v>
          </cell>
          <cell r="P116">
            <v>1</v>
          </cell>
          <cell r="S116">
            <v>1</v>
          </cell>
          <cell r="AB116" t="str">
            <v>105310-CES. RURAL PICHASCA</v>
          </cell>
          <cell r="AD116">
            <v>2</v>
          </cell>
          <cell r="AH116">
            <v>10</v>
          </cell>
          <cell r="AI116">
            <v>2</v>
          </cell>
          <cell r="AN116">
            <v>14</v>
          </cell>
        </row>
        <row r="117">
          <cell r="G117" t="str">
            <v>04304-MONTE PATRIA</v>
          </cell>
          <cell r="H117">
            <v>9</v>
          </cell>
          <cell r="I117">
            <v>12</v>
          </cell>
          <cell r="J117">
            <v>17</v>
          </cell>
          <cell r="K117">
            <v>11</v>
          </cell>
          <cell r="L117">
            <v>13</v>
          </cell>
          <cell r="M117">
            <v>17</v>
          </cell>
          <cell r="N117">
            <v>14</v>
          </cell>
          <cell r="O117">
            <v>25</v>
          </cell>
          <cell r="P117">
            <v>28</v>
          </cell>
          <cell r="Q117">
            <v>13</v>
          </cell>
          <cell r="R117">
            <v>6</v>
          </cell>
          <cell r="S117">
            <v>165</v>
          </cell>
          <cell r="AB117" t="str">
            <v>105409-P.S.R. EL CHAÑAR</v>
          </cell>
          <cell r="AD117">
            <v>1</v>
          </cell>
          <cell r="AN117">
            <v>1</v>
          </cell>
        </row>
        <row r="118">
          <cell r="G118" t="str">
            <v>105307-CES. RURAL MONTE PATRIA</v>
          </cell>
          <cell r="H118">
            <v>4</v>
          </cell>
          <cell r="I118">
            <v>6</v>
          </cell>
          <cell r="J118">
            <v>6</v>
          </cell>
          <cell r="L118">
            <v>2</v>
          </cell>
          <cell r="M118">
            <v>7</v>
          </cell>
          <cell r="N118">
            <v>4</v>
          </cell>
          <cell r="O118">
            <v>8</v>
          </cell>
          <cell r="P118">
            <v>11</v>
          </cell>
          <cell r="Q118">
            <v>6</v>
          </cell>
          <cell r="R118">
            <v>1</v>
          </cell>
          <cell r="S118">
            <v>55</v>
          </cell>
          <cell r="AB118" t="str">
            <v>105410-P.S.R. HURTADO</v>
          </cell>
          <cell r="AI118">
            <v>1</v>
          </cell>
          <cell r="AN118">
            <v>1</v>
          </cell>
        </row>
        <row r="119">
          <cell r="G119" t="str">
            <v>105311-CES. RURAL CHAÑARAL ALTO</v>
          </cell>
          <cell r="H119">
            <v>1</v>
          </cell>
          <cell r="J119">
            <v>2</v>
          </cell>
          <cell r="K119">
            <v>7</v>
          </cell>
          <cell r="L119">
            <v>7</v>
          </cell>
          <cell r="M119">
            <v>3</v>
          </cell>
          <cell r="N119">
            <v>3</v>
          </cell>
          <cell r="O119">
            <v>10</v>
          </cell>
          <cell r="R119">
            <v>3</v>
          </cell>
          <cell r="S119">
            <v>36</v>
          </cell>
          <cell r="AB119" t="str">
            <v>105411-P.S.R. LAS BREAS</v>
          </cell>
          <cell r="AL119">
            <v>3</v>
          </cell>
          <cell r="AN119">
            <v>3</v>
          </cell>
        </row>
        <row r="120">
          <cell r="G120" t="str">
            <v>105312-CES. RURAL CAREN</v>
          </cell>
          <cell r="H120">
            <v>3</v>
          </cell>
          <cell r="I120">
            <v>1</v>
          </cell>
          <cell r="J120">
            <v>2</v>
          </cell>
          <cell r="K120">
            <v>1</v>
          </cell>
          <cell r="M120">
            <v>2</v>
          </cell>
          <cell r="N120">
            <v>3</v>
          </cell>
          <cell r="O120">
            <v>2</v>
          </cell>
          <cell r="P120">
            <v>4</v>
          </cell>
          <cell r="S120">
            <v>18</v>
          </cell>
          <cell r="AB120" t="str">
            <v>105413-P.S.R. SAMO ALTO</v>
          </cell>
          <cell r="AH120">
            <v>3</v>
          </cell>
          <cell r="AN120">
            <v>3</v>
          </cell>
        </row>
        <row r="121">
          <cell r="G121" t="str">
            <v>105318-CES. RURAL EL PALQUI</v>
          </cell>
          <cell r="I121">
            <v>1</v>
          </cell>
          <cell r="J121">
            <v>3</v>
          </cell>
          <cell r="K121">
            <v>2</v>
          </cell>
          <cell r="L121">
            <v>3</v>
          </cell>
          <cell r="M121">
            <v>2</v>
          </cell>
          <cell r="N121">
            <v>1</v>
          </cell>
          <cell r="O121">
            <v>2</v>
          </cell>
          <cell r="P121">
            <v>5</v>
          </cell>
          <cell r="Q121">
            <v>3</v>
          </cell>
          <cell r="S121">
            <v>22</v>
          </cell>
          <cell r="AB121" t="str">
            <v>105414-P.S.R. SERON</v>
          </cell>
          <cell r="AD121">
            <v>1</v>
          </cell>
          <cell r="AH121">
            <v>1</v>
          </cell>
          <cell r="AN121">
            <v>2</v>
          </cell>
        </row>
        <row r="122">
          <cell r="G122" t="str">
            <v>105425-P.S.R. CHILECITO</v>
          </cell>
          <cell r="J122">
            <v>1</v>
          </cell>
          <cell r="K122">
            <v>1</v>
          </cell>
          <cell r="S122">
            <v>2</v>
          </cell>
          <cell r="AB122" t="str">
            <v>105503-P.S.R. TABAQUEROS</v>
          </cell>
          <cell r="AD122">
            <v>1</v>
          </cell>
          <cell r="AH122">
            <v>3</v>
          </cell>
          <cell r="AN122">
            <v>4</v>
          </cell>
        </row>
        <row r="123">
          <cell r="G123" t="str">
            <v>105427-P.S.R. HACIENDA VALDIVIA</v>
          </cell>
          <cell r="P123">
            <v>3</v>
          </cell>
          <cell r="S123">
            <v>3</v>
          </cell>
          <cell r="AB123" t="str">
            <v>Total general</v>
          </cell>
          <cell r="AC123">
            <v>154</v>
          </cell>
          <cell r="AD123">
            <v>285</v>
          </cell>
          <cell r="AE123">
            <v>224</v>
          </cell>
          <cell r="AF123">
            <v>237</v>
          </cell>
          <cell r="AG123">
            <v>191</v>
          </cell>
          <cell r="AH123">
            <v>655</v>
          </cell>
          <cell r="AI123">
            <v>348</v>
          </cell>
          <cell r="AJ123">
            <v>323</v>
          </cell>
          <cell r="AK123">
            <v>210</v>
          </cell>
          <cell r="AL123">
            <v>213</v>
          </cell>
          <cell r="AM123">
            <v>166</v>
          </cell>
          <cell r="AN123">
            <v>3006</v>
          </cell>
        </row>
        <row r="124">
          <cell r="G124" t="str">
            <v>105428-P.S.R. HUATULAME</v>
          </cell>
          <cell r="L124">
            <v>1</v>
          </cell>
          <cell r="S124">
            <v>1</v>
          </cell>
        </row>
        <row r="125">
          <cell r="G125" t="str">
            <v>105430-P.S.R. MIALQUI</v>
          </cell>
          <cell r="I125">
            <v>1</v>
          </cell>
          <cell r="N125">
            <v>1</v>
          </cell>
          <cell r="S125">
            <v>2</v>
          </cell>
        </row>
        <row r="126">
          <cell r="G126" t="str">
            <v>105431-P.S.R. PEDREGAL</v>
          </cell>
          <cell r="H126">
            <v>1</v>
          </cell>
          <cell r="J126">
            <v>2</v>
          </cell>
          <cell r="M126">
            <v>1</v>
          </cell>
          <cell r="N126">
            <v>1</v>
          </cell>
          <cell r="O126">
            <v>1</v>
          </cell>
          <cell r="P126">
            <v>1</v>
          </cell>
          <cell r="S126">
            <v>7</v>
          </cell>
        </row>
        <row r="127">
          <cell r="G127" t="str">
            <v>105432-P.S.R. RAPEL</v>
          </cell>
          <cell r="M127">
            <v>1</v>
          </cell>
          <cell r="P127">
            <v>2</v>
          </cell>
          <cell r="Q127">
            <v>1</v>
          </cell>
          <cell r="S127">
            <v>4</v>
          </cell>
        </row>
        <row r="128">
          <cell r="G128" t="str">
            <v>105435-P.S.R. TULAHUEN</v>
          </cell>
          <cell r="I128">
            <v>3</v>
          </cell>
          <cell r="N128">
            <v>1</v>
          </cell>
          <cell r="P128">
            <v>2</v>
          </cell>
          <cell r="Q128">
            <v>3</v>
          </cell>
          <cell r="R128">
            <v>2</v>
          </cell>
          <cell r="S128">
            <v>11</v>
          </cell>
        </row>
        <row r="129">
          <cell r="G129" t="str">
            <v>105436-P.S.R. EL MAITEN</v>
          </cell>
          <cell r="J129">
            <v>1</v>
          </cell>
          <cell r="M129">
            <v>1</v>
          </cell>
          <cell r="O129">
            <v>2</v>
          </cell>
          <cell r="S129">
            <v>4</v>
          </cell>
        </row>
        <row r="130">
          <cell r="G130" t="str">
            <v>04304-PUNITAQUI</v>
          </cell>
          <cell r="H130">
            <v>5</v>
          </cell>
          <cell r="I130">
            <v>6</v>
          </cell>
          <cell r="J130">
            <v>18</v>
          </cell>
          <cell r="K130">
            <v>8</v>
          </cell>
          <cell r="L130">
            <v>11</v>
          </cell>
          <cell r="M130">
            <v>21</v>
          </cell>
          <cell r="O130">
            <v>19</v>
          </cell>
          <cell r="P130">
            <v>5</v>
          </cell>
          <cell r="Q130">
            <v>1</v>
          </cell>
          <cell r="R130">
            <v>9</v>
          </cell>
          <cell r="S130">
            <v>103</v>
          </cell>
        </row>
        <row r="131">
          <cell r="G131" t="str">
            <v>105308-CES. RURAL PUNITAQUI</v>
          </cell>
          <cell r="H131">
            <v>5</v>
          </cell>
          <cell r="I131">
            <v>2</v>
          </cell>
          <cell r="J131">
            <v>18</v>
          </cell>
          <cell r="K131">
            <v>8</v>
          </cell>
          <cell r="L131">
            <v>10</v>
          </cell>
          <cell r="M131">
            <v>20</v>
          </cell>
          <cell r="O131">
            <v>18</v>
          </cell>
          <cell r="P131">
            <v>3</v>
          </cell>
          <cell r="R131">
            <v>9</v>
          </cell>
          <cell r="S131">
            <v>93</v>
          </cell>
        </row>
        <row r="132">
          <cell r="G132" t="str">
            <v>105440-P.S.R. DIVISADERO</v>
          </cell>
          <cell r="I132">
            <v>4</v>
          </cell>
          <cell r="L132">
            <v>1</v>
          </cell>
          <cell r="M132">
            <v>1</v>
          </cell>
          <cell r="O132">
            <v>1</v>
          </cell>
          <cell r="P132">
            <v>2</v>
          </cell>
          <cell r="Q132">
            <v>1</v>
          </cell>
          <cell r="S132">
            <v>10</v>
          </cell>
        </row>
        <row r="133">
          <cell r="G133" t="str">
            <v>04305-RIO HURTADO</v>
          </cell>
          <cell r="H133">
            <v>1</v>
          </cell>
          <cell r="I133">
            <v>4</v>
          </cell>
          <cell r="J133">
            <v>7</v>
          </cell>
          <cell r="L133">
            <v>1</v>
          </cell>
          <cell r="M133">
            <v>8</v>
          </cell>
          <cell r="N133">
            <v>11</v>
          </cell>
          <cell r="O133">
            <v>4</v>
          </cell>
          <cell r="R133">
            <v>1</v>
          </cell>
          <cell r="S133">
            <v>37</v>
          </cell>
        </row>
        <row r="134">
          <cell r="G134" t="str">
            <v>105310-CES. RURAL PICHASCA</v>
          </cell>
          <cell r="I134">
            <v>2</v>
          </cell>
          <cell r="J134">
            <v>3</v>
          </cell>
          <cell r="L134">
            <v>1</v>
          </cell>
          <cell r="M134">
            <v>4</v>
          </cell>
          <cell r="N134">
            <v>8</v>
          </cell>
          <cell r="O134">
            <v>1</v>
          </cell>
          <cell r="S134">
            <v>19</v>
          </cell>
        </row>
        <row r="135">
          <cell r="G135" t="str">
            <v>105409-P.S.R. EL CHAÑAR</v>
          </cell>
          <cell r="I135">
            <v>1</v>
          </cell>
          <cell r="N135">
            <v>1</v>
          </cell>
          <cell r="O135">
            <v>1</v>
          </cell>
          <cell r="R135">
            <v>1</v>
          </cell>
          <cell r="S135">
            <v>4</v>
          </cell>
        </row>
        <row r="136">
          <cell r="G136" t="str">
            <v>105410-P.S.R. HURTADO</v>
          </cell>
          <cell r="M136">
            <v>1</v>
          </cell>
          <cell r="S136">
            <v>1</v>
          </cell>
        </row>
        <row r="137">
          <cell r="G137" t="str">
            <v>105411-P.S.R. LAS BREAS</v>
          </cell>
          <cell r="M137">
            <v>1</v>
          </cell>
          <cell r="S137">
            <v>1</v>
          </cell>
        </row>
        <row r="138">
          <cell r="G138" t="str">
            <v>105413-P.S.R. SAMO ALTO</v>
          </cell>
          <cell r="J138">
            <v>3</v>
          </cell>
          <cell r="M138">
            <v>1</v>
          </cell>
          <cell r="N138">
            <v>2</v>
          </cell>
          <cell r="S138">
            <v>6</v>
          </cell>
        </row>
        <row r="139">
          <cell r="G139" t="str">
            <v>105414-P.S.R. SERON</v>
          </cell>
          <cell r="I139">
            <v>1</v>
          </cell>
          <cell r="J139">
            <v>1</v>
          </cell>
          <cell r="M139">
            <v>1</v>
          </cell>
          <cell r="O139">
            <v>1</v>
          </cell>
          <cell r="S139">
            <v>4</v>
          </cell>
        </row>
        <row r="140">
          <cell r="G140" t="str">
            <v>105503-P.S.R. TABAQUEROS</v>
          </cell>
          <cell r="H140">
            <v>1</v>
          </cell>
          <cell r="O140">
            <v>1</v>
          </cell>
          <cell r="S140">
            <v>2</v>
          </cell>
        </row>
        <row r="141">
          <cell r="G141" t="str">
            <v>Total general</v>
          </cell>
          <cell r="H141">
            <v>439</v>
          </cell>
          <cell r="I141">
            <v>483</v>
          </cell>
          <cell r="J141">
            <v>578</v>
          </cell>
          <cell r="K141">
            <v>521</v>
          </cell>
          <cell r="L141">
            <v>607</v>
          </cell>
          <cell r="M141">
            <v>551</v>
          </cell>
          <cell r="N141">
            <v>618</v>
          </cell>
          <cell r="O141">
            <v>707</v>
          </cell>
          <cell r="P141">
            <v>528</v>
          </cell>
          <cell r="Q141">
            <v>387</v>
          </cell>
          <cell r="R141">
            <v>261</v>
          </cell>
          <cell r="S141">
            <v>5680</v>
          </cell>
        </row>
      </sheetData>
      <sheetData sheetId="16">
        <row r="2">
          <cell r="G2" t="str">
            <v>Suma de Total</v>
          </cell>
        </row>
      </sheetData>
      <sheetData sheetId="17"/>
      <sheetData sheetId="18">
        <row r="2">
          <cell r="G2" t="str">
            <v>Suma de Total</v>
          </cell>
        </row>
      </sheetData>
      <sheetData sheetId="19"/>
      <sheetData sheetId="20">
        <row r="2">
          <cell r="G2" t="str">
            <v>Suma de Total</v>
          </cell>
          <cell r="H2" t="str">
            <v>Etiquetas de columna</v>
          </cell>
          <cell r="AB2" t="str">
            <v>Suma de Total</v>
          </cell>
          <cell r="AC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 t="str">
            <v>Total general</v>
          </cell>
          <cell r="AB3" t="str">
            <v>Etiquetas de fila</v>
          </cell>
          <cell r="AC3">
            <v>1</v>
          </cell>
          <cell r="AD3">
            <v>2</v>
          </cell>
          <cell r="AE3">
            <v>3</v>
          </cell>
          <cell r="AF3">
            <v>4</v>
          </cell>
          <cell r="AG3">
            <v>5</v>
          </cell>
          <cell r="AH3">
            <v>6</v>
          </cell>
          <cell r="AI3">
            <v>7</v>
          </cell>
          <cell r="AJ3">
            <v>8</v>
          </cell>
          <cell r="AK3">
            <v>9</v>
          </cell>
          <cell r="AL3">
            <v>10</v>
          </cell>
          <cell r="AM3">
            <v>11</v>
          </cell>
          <cell r="AN3" t="str">
            <v>Total general</v>
          </cell>
        </row>
        <row r="4">
          <cell r="G4" t="str">
            <v>04101-LA SERENA</v>
          </cell>
          <cell r="H4">
            <v>58</v>
          </cell>
          <cell r="I4">
            <v>36</v>
          </cell>
          <cell r="J4">
            <v>82</v>
          </cell>
          <cell r="K4">
            <v>48</v>
          </cell>
          <cell r="L4">
            <v>67</v>
          </cell>
          <cell r="M4">
            <v>58</v>
          </cell>
          <cell r="N4">
            <v>41</v>
          </cell>
          <cell r="O4">
            <v>57</v>
          </cell>
          <cell r="P4">
            <v>51</v>
          </cell>
          <cell r="Q4">
            <v>45</v>
          </cell>
          <cell r="R4">
            <v>19</v>
          </cell>
          <cell r="S4">
            <v>562</v>
          </cell>
          <cell r="AB4" t="str">
            <v>04101-LA SERENA</v>
          </cell>
          <cell r="AC4">
            <v>24</v>
          </cell>
          <cell r="AD4">
            <v>51</v>
          </cell>
          <cell r="AE4">
            <v>25</v>
          </cell>
          <cell r="AF4">
            <v>28</v>
          </cell>
          <cell r="AG4">
            <v>19</v>
          </cell>
          <cell r="AH4">
            <v>71</v>
          </cell>
          <cell r="AI4">
            <v>28</v>
          </cell>
          <cell r="AJ4">
            <v>83</v>
          </cell>
          <cell r="AK4">
            <v>35</v>
          </cell>
          <cell r="AL4">
            <v>28</v>
          </cell>
          <cell r="AM4">
            <v>9</v>
          </cell>
          <cell r="AN4">
            <v>401</v>
          </cell>
        </row>
        <row r="5">
          <cell r="G5" t="str">
            <v>105300-CES. CARDENAL CARO</v>
          </cell>
          <cell r="H5">
            <v>17</v>
          </cell>
          <cell r="I5">
            <v>10</v>
          </cell>
          <cell r="J5">
            <v>37</v>
          </cell>
          <cell r="K5">
            <v>18</v>
          </cell>
          <cell r="L5">
            <v>17</v>
          </cell>
          <cell r="M5">
            <v>9</v>
          </cell>
          <cell r="N5">
            <v>9</v>
          </cell>
          <cell r="O5">
            <v>9</v>
          </cell>
          <cell r="P5">
            <v>15</v>
          </cell>
          <cell r="Q5">
            <v>8</v>
          </cell>
          <cell r="R5">
            <v>2</v>
          </cell>
          <cell r="S5">
            <v>151</v>
          </cell>
          <cell r="AB5" t="str">
            <v>105300-CES. CARDENAL CARO</v>
          </cell>
          <cell r="AD5">
            <v>2</v>
          </cell>
          <cell r="AE5">
            <v>1</v>
          </cell>
          <cell r="AF5">
            <v>1</v>
          </cell>
          <cell r="AH5">
            <v>18</v>
          </cell>
          <cell r="AI5">
            <v>5</v>
          </cell>
          <cell r="AJ5">
            <v>5</v>
          </cell>
          <cell r="AK5">
            <v>2</v>
          </cell>
          <cell r="AM5">
            <v>1</v>
          </cell>
          <cell r="AN5">
            <v>35</v>
          </cell>
        </row>
        <row r="6">
          <cell r="G6" t="str">
            <v>105301-CES. LAS COMPAÑIAS</v>
          </cell>
          <cell r="H6">
            <v>5</v>
          </cell>
          <cell r="J6">
            <v>7</v>
          </cell>
          <cell r="K6">
            <v>6</v>
          </cell>
          <cell r="L6">
            <v>7</v>
          </cell>
          <cell r="M6">
            <v>4</v>
          </cell>
          <cell r="N6">
            <v>3</v>
          </cell>
          <cell r="O6">
            <v>5</v>
          </cell>
          <cell r="P6">
            <v>5</v>
          </cell>
          <cell r="Q6">
            <v>1</v>
          </cell>
          <cell r="S6">
            <v>43</v>
          </cell>
          <cell r="AB6" t="str">
            <v>105302-CES. PEDRO AGUIRRE C.</v>
          </cell>
          <cell r="AC6">
            <v>2</v>
          </cell>
          <cell r="AD6">
            <v>42</v>
          </cell>
          <cell r="AE6">
            <v>11</v>
          </cell>
          <cell r="AF6">
            <v>3</v>
          </cell>
          <cell r="AH6">
            <v>25</v>
          </cell>
          <cell r="AI6">
            <v>6</v>
          </cell>
          <cell r="AJ6">
            <v>7</v>
          </cell>
          <cell r="AK6">
            <v>19</v>
          </cell>
          <cell r="AL6">
            <v>12</v>
          </cell>
          <cell r="AM6">
            <v>1</v>
          </cell>
          <cell r="AN6">
            <v>128</v>
          </cell>
        </row>
        <row r="7">
          <cell r="G7" t="str">
            <v>105302-CES. PEDRO AGUIRRE C.</v>
          </cell>
          <cell r="H7">
            <v>7</v>
          </cell>
          <cell r="I7">
            <v>4</v>
          </cell>
          <cell r="J7">
            <v>10</v>
          </cell>
          <cell r="K7">
            <v>3</v>
          </cell>
          <cell r="L7">
            <v>11</v>
          </cell>
          <cell r="M7">
            <v>14</v>
          </cell>
          <cell r="N7">
            <v>9</v>
          </cell>
          <cell r="O7">
            <v>15</v>
          </cell>
          <cell r="P7">
            <v>7</v>
          </cell>
          <cell r="Q7">
            <v>14</v>
          </cell>
          <cell r="R7">
            <v>5</v>
          </cell>
          <cell r="S7">
            <v>99</v>
          </cell>
          <cell r="AB7" t="str">
            <v>105313-CES. SCHAFFHAUSER</v>
          </cell>
          <cell r="AC7">
            <v>11</v>
          </cell>
          <cell r="AD7">
            <v>3</v>
          </cell>
          <cell r="AE7">
            <v>8</v>
          </cell>
          <cell r="AF7">
            <v>4</v>
          </cell>
          <cell r="AG7">
            <v>5</v>
          </cell>
          <cell r="AH7">
            <v>11</v>
          </cell>
          <cell r="AI7">
            <v>2</v>
          </cell>
          <cell r="AJ7">
            <v>2</v>
          </cell>
          <cell r="AL7">
            <v>3</v>
          </cell>
          <cell r="AN7">
            <v>49</v>
          </cell>
        </row>
        <row r="8">
          <cell r="G8" t="str">
            <v>105313-CES. SCHAFFHAUSER</v>
          </cell>
          <cell r="H8">
            <v>14</v>
          </cell>
          <cell r="I8">
            <v>5</v>
          </cell>
          <cell r="J8">
            <v>7</v>
          </cell>
          <cell r="K8">
            <v>6</v>
          </cell>
          <cell r="L8">
            <v>3</v>
          </cell>
          <cell r="M8">
            <v>4</v>
          </cell>
          <cell r="N8">
            <v>2</v>
          </cell>
          <cell r="O8">
            <v>7</v>
          </cell>
          <cell r="P8">
            <v>7</v>
          </cell>
          <cell r="Q8">
            <v>3</v>
          </cell>
          <cell r="R8">
            <v>1</v>
          </cell>
          <cell r="S8">
            <v>59</v>
          </cell>
          <cell r="AB8" t="str">
            <v>105319-CES. CARDENAL R.S.H.</v>
          </cell>
          <cell r="AC8">
            <v>11</v>
          </cell>
          <cell r="AD8">
            <v>4</v>
          </cell>
          <cell r="AE8">
            <v>4</v>
          </cell>
          <cell r="AF8">
            <v>19</v>
          </cell>
          <cell r="AG8">
            <v>14</v>
          </cell>
          <cell r="AH8">
            <v>12</v>
          </cell>
          <cell r="AI8">
            <v>15</v>
          </cell>
          <cell r="AJ8">
            <v>10</v>
          </cell>
          <cell r="AK8">
            <v>14</v>
          </cell>
          <cell r="AL8">
            <v>8</v>
          </cell>
          <cell r="AM8">
            <v>6</v>
          </cell>
          <cell r="AN8">
            <v>117</v>
          </cell>
        </row>
        <row r="9">
          <cell r="G9" t="str">
            <v>105319-CES. CARDENAL R.S.H.</v>
          </cell>
          <cell r="H9">
            <v>3</v>
          </cell>
          <cell r="I9">
            <v>3</v>
          </cell>
          <cell r="J9">
            <v>4</v>
          </cell>
          <cell r="K9">
            <v>5</v>
          </cell>
          <cell r="L9">
            <v>9</v>
          </cell>
          <cell r="M9">
            <v>13</v>
          </cell>
          <cell r="N9">
            <v>11</v>
          </cell>
          <cell r="O9">
            <v>7</v>
          </cell>
          <cell r="P9">
            <v>8</v>
          </cell>
          <cell r="Q9">
            <v>5</v>
          </cell>
          <cell r="R9">
            <v>3</v>
          </cell>
          <cell r="S9">
            <v>71</v>
          </cell>
          <cell r="AB9" t="str">
            <v>105325-CESFAM JUAN PABLO II</v>
          </cell>
          <cell r="AE9">
            <v>1</v>
          </cell>
          <cell r="AF9">
            <v>1</v>
          </cell>
          <cell r="AH9">
            <v>5</v>
          </cell>
          <cell r="AJ9">
            <v>59</v>
          </cell>
          <cell r="AL9">
            <v>5</v>
          </cell>
          <cell r="AM9">
            <v>1</v>
          </cell>
          <cell r="AN9">
            <v>72</v>
          </cell>
        </row>
        <row r="10">
          <cell r="G10" t="str">
            <v>105325-CESFAM JUAN PABLO II</v>
          </cell>
          <cell r="H10">
            <v>12</v>
          </cell>
          <cell r="I10">
            <v>13</v>
          </cell>
          <cell r="J10">
            <v>15</v>
          </cell>
          <cell r="K10">
            <v>7</v>
          </cell>
          <cell r="L10">
            <v>20</v>
          </cell>
          <cell r="M10">
            <v>10</v>
          </cell>
          <cell r="N10">
            <v>5</v>
          </cell>
          <cell r="O10">
            <v>11</v>
          </cell>
          <cell r="P10">
            <v>8</v>
          </cell>
          <cell r="Q10">
            <v>12</v>
          </cell>
          <cell r="R10">
            <v>8</v>
          </cell>
          <cell r="S10">
            <v>121</v>
          </cell>
          <cell r="AB10" t="str">
            <v>04102-COQUIMBO</v>
          </cell>
          <cell r="AC10">
            <v>17</v>
          </cell>
          <cell r="AE10">
            <v>21</v>
          </cell>
          <cell r="AF10">
            <v>2</v>
          </cell>
          <cell r="AG10">
            <v>7</v>
          </cell>
          <cell r="AH10">
            <v>23</v>
          </cell>
          <cell r="AI10">
            <v>2</v>
          </cell>
          <cell r="AJ10">
            <v>1</v>
          </cell>
          <cell r="AK10">
            <v>6</v>
          </cell>
          <cell r="AL10">
            <v>1</v>
          </cell>
          <cell r="AN10">
            <v>80</v>
          </cell>
        </row>
        <row r="11">
          <cell r="G11" t="str">
            <v xml:space="preserve">105400-P.S.R. ALGARROBITO            </v>
          </cell>
          <cell r="I11">
            <v>1</v>
          </cell>
          <cell r="J11">
            <v>2</v>
          </cell>
          <cell r="K11">
            <v>2</v>
          </cell>
          <cell r="M11">
            <v>4</v>
          </cell>
          <cell r="N11">
            <v>2</v>
          </cell>
          <cell r="O11">
            <v>3</v>
          </cell>
          <cell r="Q11">
            <v>2</v>
          </cell>
          <cell r="S11">
            <v>16</v>
          </cell>
          <cell r="AB11" t="str">
            <v>105303-CES. SAN JUAN</v>
          </cell>
          <cell r="AC11">
            <v>13</v>
          </cell>
          <cell r="AE11">
            <v>2</v>
          </cell>
          <cell r="AF11">
            <v>2</v>
          </cell>
          <cell r="AK11">
            <v>2</v>
          </cell>
          <cell r="AN11">
            <v>19</v>
          </cell>
        </row>
        <row r="12">
          <cell r="G12" t="str">
            <v>105401-P.S.R. LAS ROJAS</v>
          </cell>
          <cell r="K12">
            <v>1</v>
          </cell>
          <cell r="P12">
            <v>1</v>
          </cell>
          <cell r="S12">
            <v>2</v>
          </cell>
          <cell r="AB12" t="str">
            <v>105304-CES. SANTA CECILIA</v>
          </cell>
          <cell r="AC12">
            <v>1</v>
          </cell>
          <cell r="AN12">
            <v>1</v>
          </cell>
        </row>
        <row r="13">
          <cell r="G13" t="str">
            <v>04102-COQUIMBO</v>
          </cell>
          <cell r="H13">
            <v>24</v>
          </cell>
          <cell r="I13">
            <v>34</v>
          </cell>
          <cell r="J13">
            <v>54</v>
          </cell>
          <cell r="K13">
            <v>49</v>
          </cell>
          <cell r="L13">
            <v>94</v>
          </cell>
          <cell r="M13">
            <v>80</v>
          </cell>
          <cell r="N13">
            <v>95</v>
          </cell>
          <cell r="O13">
            <v>72</v>
          </cell>
          <cell r="P13">
            <v>69</v>
          </cell>
          <cell r="Q13">
            <v>39</v>
          </cell>
          <cell r="R13">
            <v>55</v>
          </cell>
          <cell r="S13">
            <v>665</v>
          </cell>
          <cell r="AB13" t="str">
            <v>105305-CES. TIERRAS BLANCAS</v>
          </cell>
          <cell r="AC13">
            <v>3</v>
          </cell>
          <cell r="AE13">
            <v>19</v>
          </cell>
          <cell r="AG13">
            <v>7</v>
          </cell>
          <cell r="AH13">
            <v>23</v>
          </cell>
          <cell r="AI13">
            <v>2</v>
          </cell>
          <cell r="AJ13">
            <v>1</v>
          </cell>
          <cell r="AK13">
            <v>3</v>
          </cell>
          <cell r="AL13">
            <v>1</v>
          </cell>
          <cell r="AN13">
            <v>59</v>
          </cell>
        </row>
        <row r="14">
          <cell r="G14" t="str">
            <v>105303-CES. SAN JUAN</v>
          </cell>
          <cell r="H14">
            <v>3</v>
          </cell>
          <cell r="I14">
            <v>4</v>
          </cell>
          <cell r="J14">
            <v>9</v>
          </cell>
          <cell r="K14">
            <v>9</v>
          </cell>
          <cell r="L14">
            <v>25</v>
          </cell>
          <cell r="M14">
            <v>17</v>
          </cell>
          <cell r="N14">
            <v>13</v>
          </cell>
          <cell r="O14">
            <v>9</v>
          </cell>
          <cell r="P14">
            <v>12</v>
          </cell>
          <cell r="Q14">
            <v>5</v>
          </cell>
          <cell r="R14">
            <v>6</v>
          </cell>
          <cell r="S14">
            <v>112</v>
          </cell>
          <cell r="AB14" t="str">
            <v>105321-CES. RURAL  TONGOY</v>
          </cell>
          <cell r="AK14">
            <v>1</v>
          </cell>
          <cell r="AN14">
            <v>1</v>
          </cell>
        </row>
        <row r="15">
          <cell r="G15" t="str">
            <v>105304-CES. SANTA CECILIA</v>
          </cell>
          <cell r="H15">
            <v>6</v>
          </cell>
          <cell r="I15">
            <v>7</v>
          </cell>
          <cell r="J15">
            <v>8</v>
          </cell>
          <cell r="K15">
            <v>4</v>
          </cell>
          <cell r="L15">
            <v>3</v>
          </cell>
          <cell r="M15">
            <v>12</v>
          </cell>
          <cell r="N15">
            <v>15</v>
          </cell>
          <cell r="O15">
            <v>15</v>
          </cell>
          <cell r="P15">
            <v>9</v>
          </cell>
          <cell r="Q15">
            <v>9</v>
          </cell>
          <cell r="R15">
            <v>9</v>
          </cell>
          <cell r="S15">
            <v>97</v>
          </cell>
          <cell r="AB15" t="str">
            <v>04103-ANDACOLLO</v>
          </cell>
          <cell r="AC15">
            <v>30</v>
          </cell>
          <cell r="AE15">
            <v>1</v>
          </cell>
          <cell r="AL15">
            <v>1</v>
          </cell>
          <cell r="AN15">
            <v>32</v>
          </cell>
        </row>
        <row r="16">
          <cell r="G16" t="str">
            <v>105305-CES. TIERRAS BLANCAS</v>
          </cell>
          <cell r="H16">
            <v>13</v>
          </cell>
          <cell r="I16">
            <v>16</v>
          </cell>
          <cell r="J16">
            <v>26</v>
          </cell>
          <cell r="K16">
            <v>25</v>
          </cell>
          <cell r="L16">
            <v>54</v>
          </cell>
          <cell r="M16">
            <v>42</v>
          </cell>
          <cell r="N16">
            <v>43</v>
          </cell>
          <cell r="O16">
            <v>17</v>
          </cell>
          <cell r="P16">
            <v>24</v>
          </cell>
          <cell r="Q16">
            <v>14</v>
          </cell>
          <cell r="R16">
            <v>12</v>
          </cell>
          <cell r="S16">
            <v>286</v>
          </cell>
          <cell r="AB16" t="str">
            <v>105106-HOSPITAL ANDACOLLO</v>
          </cell>
          <cell r="AC16">
            <v>30</v>
          </cell>
          <cell r="AE16">
            <v>1</v>
          </cell>
          <cell r="AL16">
            <v>1</v>
          </cell>
          <cell r="AN16">
            <v>32</v>
          </cell>
        </row>
        <row r="17">
          <cell r="G17" t="str">
            <v>105321-CES. RURAL  TONGOY</v>
          </cell>
          <cell r="I17">
            <v>2</v>
          </cell>
          <cell r="O17">
            <v>1</v>
          </cell>
          <cell r="P17">
            <v>3</v>
          </cell>
          <cell r="Q17">
            <v>1</v>
          </cell>
          <cell r="R17">
            <v>5</v>
          </cell>
          <cell r="S17">
            <v>12</v>
          </cell>
          <cell r="AB17" t="str">
            <v>04104-LA HIGUERA</v>
          </cell>
          <cell r="AH17">
            <v>3</v>
          </cell>
          <cell r="AI17">
            <v>4</v>
          </cell>
          <cell r="AN17">
            <v>7</v>
          </cell>
        </row>
        <row r="18">
          <cell r="G18" t="str">
            <v>105323-CES. DR. SERGIO AGUILAR</v>
          </cell>
          <cell r="H18">
            <v>2</v>
          </cell>
          <cell r="I18">
            <v>4</v>
          </cell>
          <cell r="J18">
            <v>6</v>
          </cell>
          <cell r="K18">
            <v>6</v>
          </cell>
          <cell r="L18">
            <v>10</v>
          </cell>
          <cell r="M18">
            <v>6</v>
          </cell>
          <cell r="N18">
            <v>21</v>
          </cell>
          <cell r="O18">
            <v>28</v>
          </cell>
          <cell r="P18">
            <v>20</v>
          </cell>
          <cell r="Q18">
            <v>8</v>
          </cell>
          <cell r="R18">
            <v>21</v>
          </cell>
          <cell r="S18">
            <v>132</v>
          </cell>
          <cell r="AB18" t="str">
            <v>105313-CES. LA HIGUERA</v>
          </cell>
          <cell r="AH18">
            <v>3</v>
          </cell>
          <cell r="AN18">
            <v>3</v>
          </cell>
        </row>
        <row r="19">
          <cell r="G19" t="str">
            <v xml:space="preserve">105404-P.S.R. EL TANGUE                         </v>
          </cell>
          <cell r="J19">
            <v>1</v>
          </cell>
          <cell r="K19">
            <v>4</v>
          </cell>
          <cell r="R19">
            <v>1</v>
          </cell>
          <cell r="S19">
            <v>6</v>
          </cell>
          <cell r="AB19" t="str">
            <v>105500-P.S.R. CALETA HORNOS</v>
          </cell>
          <cell r="AI19">
            <v>4</v>
          </cell>
          <cell r="AN19">
            <v>4</v>
          </cell>
        </row>
        <row r="20">
          <cell r="G20" t="str">
            <v>105406-P.S.R. PAN DE AZUCAR</v>
          </cell>
          <cell r="I20">
            <v>1</v>
          </cell>
          <cell r="J20">
            <v>4</v>
          </cell>
          <cell r="K20">
            <v>1</v>
          </cell>
          <cell r="L20">
            <v>2</v>
          </cell>
          <cell r="M20">
            <v>3</v>
          </cell>
          <cell r="N20">
            <v>3</v>
          </cell>
          <cell r="O20">
            <v>1</v>
          </cell>
          <cell r="P20">
            <v>1</v>
          </cell>
          <cell r="Q20">
            <v>2</v>
          </cell>
          <cell r="R20">
            <v>1</v>
          </cell>
          <cell r="S20">
            <v>19</v>
          </cell>
          <cell r="AB20" t="str">
            <v>04201-ILLAPEL</v>
          </cell>
          <cell r="AE20">
            <v>2</v>
          </cell>
          <cell r="AJ20">
            <v>1</v>
          </cell>
          <cell r="AN20">
            <v>3</v>
          </cell>
        </row>
        <row r="21">
          <cell r="G21" t="str">
            <v>105407-P.S.R. TAMBILLOS</v>
          </cell>
          <cell r="O21">
            <v>1</v>
          </cell>
          <cell r="S21">
            <v>1</v>
          </cell>
          <cell r="AB21" t="str">
            <v>105326-CESFAM SAN RAFAEL</v>
          </cell>
          <cell r="AE21">
            <v>2</v>
          </cell>
          <cell r="AJ21">
            <v>1</v>
          </cell>
          <cell r="AN21">
            <v>3</v>
          </cell>
        </row>
        <row r="22">
          <cell r="G22" t="str">
            <v>04103-ANDACOLLO</v>
          </cell>
          <cell r="H22">
            <v>3</v>
          </cell>
          <cell r="J22">
            <v>1</v>
          </cell>
          <cell r="K22">
            <v>4</v>
          </cell>
          <cell r="L22">
            <v>1</v>
          </cell>
          <cell r="M22">
            <v>6</v>
          </cell>
          <cell r="N22">
            <v>2</v>
          </cell>
          <cell r="P22">
            <v>3</v>
          </cell>
          <cell r="R22">
            <v>2</v>
          </cell>
          <cell r="S22">
            <v>22</v>
          </cell>
          <cell r="AB22" t="str">
            <v>04204-SALAMANCA</v>
          </cell>
          <cell r="AE22">
            <v>2</v>
          </cell>
          <cell r="AF22">
            <v>1</v>
          </cell>
          <cell r="AG22">
            <v>6</v>
          </cell>
          <cell r="AH22">
            <v>2</v>
          </cell>
          <cell r="AI22">
            <v>3</v>
          </cell>
          <cell r="AJ22">
            <v>10</v>
          </cell>
          <cell r="AK22">
            <v>7</v>
          </cell>
          <cell r="AL22">
            <v>7</v>
          </cell>
          <cell r="AM22">
            <v>7</v>
          </cell>
          <cell r="AN22">
            <v>45</v>
          </cell>
        </row>
        <row r="23">
          <cell r="G23" t="str">
            <v>105106-HOSPITAL ANDACOLLO</v>
          </cell>
          <cell r="H23">
            <v>3</v>
          </cell>
          <cell r="J23">
            <v>1</v>
          </cell>
          <cell r="K23">
            <v>4</v>
          </cell>
          <cell r="L23">
            <v>1</v>
          </cell>
          <cell r="M23">
            <v>6</v>
          </cell>
          <cell r="N23">
            <v>2</v>
          </cell>
          <cell r="P23">
            <v>3</v>
          </cell>
          <cell r="R23">
            <v>2</v>
          </cell>
          <cell r="S23">
            <v>22</v>
          </cell>
          <cell r="AB23" t="str">
            <v>105104-HOSPITAL SALAMANCA</v>
          </cell>
          <cell r="AE23">
            <v>1</v>
          </cell>
          <cell r="AF23">
            <v>1</v>
          </cell>
          <cell r="AG23">
            <v>6</v>
          </cell>
          <cell r="AH23">
            <v>1</v>
          </cell>
          <cell r="AI23">
            <v>3</v>
          </cell>
          <cell r="AJ23">
            <v>10</v>
          </cell>
          <cell r="AK23">
            <v>7</v>
          </cell>
          <cell r="AL23">
            <v>5</v>
          </cell>
          <cell r="AM23">
            <v>5</v>
          </cell>
          <cell r="AN23">
            <v>39</v>
          </cell>
        </row>
        <row r="24">
          <cell r="G24" t="str">
            <v>04104-LA HIGUERA</v>
          </cell>
          <cell r="J24">
            <v>4</v>
          </cell>
          <cell r="L24">
            <v>2</v>
          </cell>
          <cell r="M24">
            <v>4</v>
          </cell>
          <cell r="N24">
            <v>3</v>
          </cell>
          <cell r="O24">
            <v>2</v>
          </cell>
          <cell r="Q24">
            <v>1</v>
          </cell>
          <cell r="R24">
            <v>2</v>
          </cell>
          <cell r="S24">
            <v>18</v>
          </cell>
          <cell r="AB24" t="str">
            <v xml:space="preserve">105452-P.S.R. CUNCUMEN                 </v>
          </cell>
          <cell r="AE24">
            <v>1</v>
          </cell>
          <cell r="AH24">
            <v>1</v>
          </cell>
          <cell r="AL24">
            <v>2</v>
          </cell>
          <cell r="AM24">
            <v>1</v>
          </cell>
          <cell r="AN24">
            <v>5</v>
          </cell>
        </row>
        <row r="25">
          <cell r="G25" t="str">
            <v>105313-CES. LA HIGUERA</v>
          </cell>
          <cell r="J25">
            <v>1</v>
          </cell>
          <cell r="L25">
            <v>1</v>
          </cell>
          <cell r="M25">
            <v>1</v>
          </cell>
          <cell r="O25">
            <v>1</v>
          </cell>
          <cell r="S25">
            <v>4</v>
          </cell>
          <cell r="AB25" t="str">
            <v>105492-P.S.R. CAMISA</v>
          </cell>
          <cell r="AM25">
            <v>1</v>
          </cell>
          <cell r="AN25">
            <v>1</v>
          </cell>
        </row>
        <row r="26">
          <cell r="G26" t="str">
            <v>105500-P.S.R. CALETA HORNOS</v>
          </cell>
          <cell r="J26">
            <v>1</v>
          </cell>
          <cell r="L26">
            <v>1</v>
          </cell>
          <cell r="N26">
            <v>3</v>
          </cell>
          <cell r="O26">
            <v>1</v>
          </cell>
          <cell r="R26">
            <v>2</v>
          </cell>
          <cell r="S26">
            <v>8</v>
          </cell>
          <cell r="AB26" t="str">
            <v>04301-OVALLE</v>
          </cell>
          <cell r="AE26">
            <v>1</v>
          </cell>
          <cell r="AF26">
            <v>7</v>
          </cell>
          <cell r="AG26">
            <v>1</v>
          </cell>
          <cell r="AH26">
            <v>1</v>
          </cell>
          <cell r="AI26">
            <v>1</v>
          </cell>
          <cell r="AJ26">
            <v>1</v>
          </cell>
          <cell r="AM26">
            <v>2</v>
          </cell>
          <cell r="AN26">
            <v>14</v>
          </cell>
        </row>
        <row r="27">
          <cell r="G27" t="str">
            <v>105506-P.S.R. EL TRAPICHE</v>
          </cell>
          <cell r="J27">
            <v>2</v>
          </cell>
          <cell r="M27">
            <v>3</v>
          </cell>
          <cell r="Q27">
            <v>1</v>
          </cell>
          <cell r="S27">
            <v>6</v>
          </cell>
          <cell r="AB27" t="str">
            <v>105322-CES. MARCOS MACUADA</v>
          </cell>
          <cell r="AE27">
            <v>1</v>
          </cell>
          <cell r="AF27">
            <v>7</v>
          </cell>
          <cell r="AG27">
            <v>1</v>
          </cell>
          <cell r="AH27">
            <v>1</v>
          </cell>
          <cell r="AI27">
            <v>1</v>
          </cell>
          <cell r="AJ27">
            <v>1</v>
          </cell>
          <cell r="AN27">
            <v>12</v>
          </cell>
        </row>
        <row r="28">
          <cell r="G28" t="str">
            <v>04105-PAIHUANO</v>
          </cell>
          <cell r="H28">
            <v>1</v>
          </cell>
          <cell r="I28">
            <v>2</v>
          </cell>
          <cell r="J28">
            <v>4</v>
          </cell>
          <cell r="K28">
            <v>1</v>
          </cell>
          <cell r="L28">
            <v>1</v>
          </cell>
          <cell r="M28">
            <v>2</v>
          </cell>
          <cell r="N28">
            <v>1</v>
          </cell>
          <cell r="O28">
            <v>1</v>
          </cell>
          <cell r="P28">
            <v>1</v>
          </cell>
          <cell r="Q28">
            <v>1</v>
          </cell>
          <cell r="S28">
            <v>15</v>
          </cell>
          <cell r="AB28" t="str">
            <v>105324-CES. SOTAQUI</v>
          </cell>
          <cell r="AM28">
            <v>2</v>
          </cell>
          <cell r="AN28">
            <v>2</v>
          </cell>
        </row>
        <row r="29">
          <cell r="G29" t="str">
            <v>105306-CES. PAIHUANO</v>
          </cell>
          <cell r="H29">
            <v>1</v>
          </cell>
          <cell r="I29">
            <v>2</v>
          </cell>
          <cell r="K29">
            <v>1</v>
          </cell>
          <cell r="M29">
            <v>2</v>
          </cell>
          <cell r="O29">
            <v>1</v>
          </cell>
          <cell r="Q29">
            <v>1</v>
          </cell>
          <cell r="S29">
            <v>8</v>
          </cell>
          <cell r="AB29" t="str">
            <v>04302-COMBARBALÁ</v>
          </cell>
          <cell r="AC29">
            <v>1</v>
          </cell>
          <cell r="AD29">
            <v>1</v>
          </cell>
          <cell r="AE29">
            <v>1</v>
          </cell>
          <cell r="AG29">
            <v>3</v>
          </cell>
          <cell r="AH29">
            <v>1</v>
          </cell>
          <cell r="AJ29">
            <v>2</v>
          </cell>
          <cell r="AN29">
            <v>9</v>
          </cell>
        </row>
        <row r="30">
          <cell r="G30" t="str">
            <v>105477-P.S.R. PISCO ELQUI</v>
          </cell>
          <cell r="J30">
            <v>4</v>
          </cell>
          <cell r="L30">
            <v>1</v>
          </cell>
          <cell r="N30">
            <v>1</v>
          </cell>
          <cell r="P30">
            <v>1</v>
          </cell>
          <cell r="S30">
            <v>7</v>
          </cell>
          <cell r="AB30" t="str">
            <v>105105-HOSPITAL COMBARBALA</v>
          </cell>
          <cell r="AC30">
            <v>1</v>
          </cell>
          <cell r="AD30">
            <v>1</v>
          </cell>
          <cell r="AE30">
            <v>1</v>
          </cell>
          <cell r="AG30">
            <v>1</v>
          </cell>
          <cell r="AH30">
            <v>1</v>
          </cell>
          <cell r="AJ30">
            <v>1</v>
          </cell>
          <cell r="AN30">
            <v>6</v>
          </cell>
        </row>
        <row r="31">
          <cell r="G31" t="str">
            <v>04106-VICUÑA</v>
          </cell>
          <cell r="H31">
            <v>12</v>
          </cell>
          <cell r="I31">
            <v>8</v>
          </cell>
          <cell r="J31">
            <v>5</v>
          </cell>
          <cell r="K31">
            <v>4</v>
          </cell>
          <cell r="L31">
            <v>12</v>
          </cell>
          <cell r="M31">
            <v>12</v>
          </cell>
          <cell r="N31">
            <v>4</v>
          </cell>
          <cell r="O31">
            <v>1</v>
          </cell>
          <cell r="P31">
            <v>4</v>
          </cell>
          <cell r="Q31">
            <v>9</v>
          </cell>
          <cell r="R31">
            <v>1</v>
          </cell>
          <cell r="S31">
            <v>72</v>
          </cell>
          <cell r="AB31" t="str">
            <v>105460-P.S.R. COGOTI 18</v>
          </cell>
          <cell r="AJ31">
            <v>1</v>
          </cell>
          <cell r="AN31">
            <v>1</v>
          </cell>
        </row>
        <row r="32">
          <cell r="G32" t="str">
            <v>105107-HOSPITAL VICUÑA</v>
          </cell>
          <cell r="H32">
            <v>2</v>
          </cell>
          <cell r="I32">
            <v>1</v>
          </cell>
          <cell r="J32">
            <v>3</v>
          </cell>
          <cell r="L32">
            <v>8</v>
          </cell>
          <cell r="M32">
            <v>8</v>
          </cell>
          <cell r="N32">
            <v>3</v>
          </cell>
          <cell r="P32">
            <v>4</v>
          </cell>
          <cell r="Q32">
            <v>7</v>
          </cell>
          <cell r="S32">
            <v>36</v>
          </cell>
          <cell r="AB32" t="str">
            <v>105463-P.S.R. QUILITAPIA</v>
          </cell>
          <cell r="AG32">
            <v>1</v>
          </cell>
          <cell r="AN32">
            <v>1</v>
          </cell>
        </row>
        <row r="33">
          <cell r="G33" t="str">
            <v>105467-P.S.R. DIAGUITAS</v>
          </cell>
          <cell r="J33">
            <v>1</v>
          </cell>
          <cell r="L33">
            <v>1</v>
          </cell>
          <cell r="M33">
            <v>1</v>
          </cell>
          <cell r="Q33">
            <v>1</v>
          </cell>
          <cell r="S33">
            <v>4</v>
          </cell>
          <cell r="AB33" t="str">
            <v>105464-P.S.R. LA LIGUA</v>
          </cell>
          <cell r="AG33">
            <v>1</v>
          </cell>
          <cell r="AN33">
            <v>1</v>
          </cell>
        </row>
        <row r="34">
          <cell r="G34" t="str">
            <v>105468-P.S.R. EL MOLLE</v>
          </cell>
          <cell r="H34">
            <v>1</v>
          </cell>
          <cell r="Q34">
            <v>1</v>
          </cell>
          <cell r="S34">
            <v>2</v>
          </cell>
          <cell r="AB34" t="str">
            <v>04304-MONTE PATRIA</v>
          </cell>
          <cell r="AC34">
            <v>1</v>
          </cell>
          <cell r="AD34">
            <v>3</v>
          </cell>
          <cell r="AE34">
            <v>1</v>
          </cell>
          <cell r="AF34">
            <v>3</v>
          </cell>
          <cell r="AG34">
            <v>6</v>
          </cell>
          <cell r="AH34">
            <v>2</v>
          </cell>
          <cell r="AI34">
            <v>2</v>
          </cell>
          <cell r="AJ34">
            <v>6</v>
          </cell>
          <cell r="AM34">
            <v>3</v>
          </cell>
          <cell r="AN34">
            <v>27</v>
          </cell>
        </row>
        <row r="35">
          <cell r="G35" t="str">
            <v>105469-P.S.R. EL TAMBO</v>
          </cell>
          <cell r="H35">
            <v>8</v>
          </cell>
          <cell r="I35">
            <v>4</v>
          </cell>
          <cell r="K35">
            <v>3</v>
          </cell>
          <cell r="M35">
            <v>1</v>
          </cell>
          <cell r="O35">
            <v>1</v>
          </cell>
          <cell r="S35">
            <v>17</v>
          </cell>
          <cell r="AB35" t="str">
            <v>105307-CES. RURAL MONTE PATRIA</v>
          </cell>
          <cell r="AF35">
            <v>1</v>
          </cell>
          <cell r="AH35">
            <v>2</v>
          </cell>
          <cell r="AI35">
            <v>2</v>
          </cell>
          <cell r="AJ35">
            <v>2</v>
          </cell>
          <cell r="AM35">
            <v>2</v>
          </cell>
          <cell r="AN35">
            <v>9</v>
          </cell>
        </row>
        <row r="36">
          <cell r="G36" t="str">
            <v>105470-P.S.R. HUANTA</v>
          </cell>
          <cell r="M36">
            <v>1</v>
          </cell>
          <cell r="S36">
            <v>1</v>
          </cell>
          <cell r="AB36" t="str">
            <v>105312-CES. RURAL CAREN</v>
          </cell>
          <cell r="AM36">
            <v>1</v>
          </cell>
          <cell r="AN36">
            <v>1</v>
          </cell>
        </row>
        <row r="37">
          <cell r="G37" t="str">
            <v>105471-P.S.R. PERALILLO</v>
          </cell>
          <cell r="J37">
            <v>1</v>
          </cell>
          <cell r="S37">
            <v>1</v>
          </cell>
          <cell r="AB37" t="str">
            <v>105318-CES. RURAL EL PALQUI</v>
          </cell>
          <cell r="AC37">
            <v>1</v>
          </cell>
          <cell r="AD37">
            <v>3</v>
          </cell>
          <cell r="AE37">
            <v>1</v>
          </cell>
          <cell r="AF37">
            <v>2</v>
          </cell>
          <cell r="AG37">
            <v>6</v>
          </cell>
          <cell r="AJ37">
            <v>4</v>
          </cell>
          <cell r="AN37">
            <v>17</v>
          </cell>
        </row>
        <row r="38">
          <cell r="G38" t="str">
            <v>105472-P.S.R. RIVADAVIA</v>
          </cell>
          <cell r="K38">
            <v>1</v>
          </cell>
          <cell r="L38">
            <v>1</v>
          </cell>
          <cell r="M38">
            <v>1</v>
          </cell>
          <cell r="S38">
            <v>3</v>
          </cell>
          <cell r="AB38" t="str">
            <v>04305-RIO HURTADO</v>
          </cell>
          <cell r="AM38">
            <v>2</v>
          </cell>
          <cell r="AN38">
            <v>2</v>
          </cell>
        </row>
        <row r="39">
          <cell r="G39" t="str">
            <v>105473-P.S.R. TALCUNA</v>
          </cell>
          <cell r="I39">
            <v>2</v>
          </cell>
          <cell r="N39">
            <v>1</v>
          </cell>
          <cell r="R39">
            <v>1</v>
          </cell>
          <cell r="S39">
            <v>4</v>
          </cell>
          <cell r="AB39" t="str">
            <v>105310-CES. RURAL PICHASCA</v>
          </cell>
          <cell r="AM39">
            <v>2</v>
          </cell>
          <cell r="AN39">
            <v>2</v>
          </cell>
        </row>
        <row r="40">
          <cell r="G40" t="str">
            <v>105502-P.S.R. CALINGASTA</v>
          </cell>
          <cell r="I40">
            <v>1</v>
          </cell>
          <cell r="S40">
            <v>1</v>
          </cell>
          <cell r="AB40" t="str">
            <v>Total general</v>
          </cell>
          <cell r="AC40">
            <v>73</v>
          </cell>
          <cell r="AD40">
            <v>55</v>
          </cell>
          <cell r="AE40">
            <v>54</v>
          </cell>
          <cell r="AF40">
            <v>41</v>
          </cell>
          <cell r="AG40">
            <v>42</v>
          </cell>
          <cell r="AH40">
            <v>103</v>
          </cell>
          <cell r="AI40">
            <v>40</v>
          </cell>
          <cell r="AJ40">
            <v>104</v>
          </cell>
          <cell r="AK40">
            <v>48</v>
          </cell>
          <cell r="AL40">
            <v>37</v>
          </cell>
          <cell r="AM40">
            <v>23</v>
          </cell>
          <cell r="AN40">
            <v>620</v>
          </cell>
        </row>
        <row r="41">
          <cell r="G41" t="str">
            <v>105509-P.S.R. GUALLIGUAICA</v>
          </cell>
          <cell r="H41">
            <v>1</v>
          </cell>
          <cell r="L41">
            <v>2</v>
          </cell>
          <cell r="S41">
            <v>3</v>
          </cell>
        </row>
        <row r="42">
          <cell r="G42" t="str">
            <v>04201-ILLAPEL</v>
          </cell>
          <cell r="H42">
            <v>9</v>
          </cell>
          <cell r="I42">
            <v>10</v>
          </cell>
          <cell r="J42">
            <v>6</v>
          </cell>
          <cell r="K42">
            <v>1</v>
          </cell>
          <cell r="L42">
            <v>4</v>
          </cell>
          <cell r="M42">
            <v>11</v>
          </cell>
          <cell r="N42">
            <v>10</v>
          </cell>
          <cell r="O42">
            <v>9</v>
          </cell>
          <cell r="P42">
            <v>8</v>
          </cell>
          <cell r="Q42">
            <v>4</v>
          </cell>
          <cell r="R42">
            <v>3</v>
          </cell>
          <cell r="S42">
            <v>75</v>
          </cell>
        </row>
        <row r="43">
          <cell r="G43" t="str">
            <v>105103-HOSPITAL ILLAPEL</v>
          </cell>
          <cell r="H43">
            <v>3</v>
          </cell>
          <cell r="I43">
            <v>8</v>
          </cell>
          <cell r="J43">
            <v>2</v>
          </cell>
          <cell r="K43">
            <v>1</v>
          </cell>
          <cell r="L43">
            <v>2</v>
          </cell>
          <cell r="M43">
            <v>4</v>
          </cell>
          <cell r="N43">
            <v>3</v>
          </cell>
          <cell r="O43">
            <v>8</v>
          </cell>
          <cell r="P43">
            <v>5</v>
          </cell>
          <cell r="Q43">
            <v>2</v>
          </cell>
          <cell r="R43">
            <v>1</v>
          </cell>
          <cell r="S43">
            <v>39</v>
          </cell>
        </row>
        <row r="44">
          <cell r="G44" t="str">
            <v>105326-CESFAM SAN RAFAEL</v>
          </cell>
          <cell r="H44">
            <v>3</v>
          </cell>
          <cell r="I44">
            <v>2</v>
          </cell>
          <cell r="J44">
            <v>3</v>
          </cell>
          <cell r="L44">
            <v>2</v>
          </cell>
          <cell r="N44">
            <v>3</v>
          </cell>
          <cell r="P44">
            <v>2</v>
          </cell>
          <cell r="Q44">
            <v>1</v>
          </cell>
          <cell r="S44">
            <v>16</v>
          </cell>
        </row>
        <row r="45">
          <cell r="G45" t="str">
            <v>105444-P.S.R. HUINTIL</v>
          </cell>
          <cell r="H45">
            <v>1</v>
          </cell>
          <cell r="S45">
            <v>1</v>
          </cell>
        </row>
        <row r="46">
          <cell r="G46" t="str">
            <v>105446-P.S.R. MATANCILLA</v>
          </cell>
          <cell r="P46">
            <v>1</v>
          </cell>
          <cell r="S46">
            <v>1</v>
          </cell>
        </row>
        <row r="47">
          <cell r="G47" t="str">
            <v>105447-P.S.R. PERALILLO</v>
          </cell>
          <cell r="N47">
            <v>2</v>
          </cell>
          <cell r="R47">
            <v>1</v>
          </cell>
          <cell r="S47">
            <v>3</v>
          </cell>
        </row>
        <row r="48">
          <cell r="G48" t="str">
            <v>105448-P.S.R. SANTA VIRGINIA</v>
          </cell>
          <cell r="N48">
            <v>1</v>
          </cell>
          <cell r="S48">
            <v>1</v>
          </cell>
        </row>
        <row r="49">
          <cell r="G49" t="str">
            <v>105485-P.S.R. PLAN DE HORNOS</v>
          </cell>
          <cell r="J49">
            <v>1</v>
          </cell>
          <cell r="M49">
            <v>2</v>
          </cell>
          <cell r="Q49">
            <v>1</v>
          </cell>
          <cell r="S49">
            <v>4</v>
          </cell>
        </row>
        <row r="50">
          <cell r="G50" t="str">
            <v>105487-P.S.R. CAÑAS UNO</v>
          </cell>
          <cell r="H50">
            <v>1</v>
          </cell>
          <cell r="M50">
            <v>4</v>
          </cell>
          <cell r="N50">
            <v>1</v>
          </cell>
          <cell r="O50">
            <v>1</v>
          </cell>
          <cell r="R50">
            <v>1</v>
          </cell>
          <cell r="S50">
            <v>8</v>
          </cell>
        </row>
        <row r="51">
          <cell r="G51" t="str">
            <v>105504-P.S.R. SOCAVON</v>
          </cell>
          <cell r="H51">
            <v>1</v>
          </cell>
          <cell r="M51">
            <v>1</v>
          </cell>
          <cell r="S51">
            <v>2</v>
          </cell>
        </row>
        <row r="52">
          <cell r="G52" t="str">
            <v>04202-CANELA</v>
          </cell>
          <cell r="O52">
            <v>2</v>
          </cell>
          <cell r="P52">
            <v>14</v>
          </cell>
          <cell r="Q52">
            <v>57</v>
          </cell>
          <cell r="S52">
            <v>73</v>
          </cell>
        </row>
        <row r="53">
          <cell r="G53" t="str">
            <v>105309-CES. RURAL CANELA</v>
          </cell>
          <cell r="P53">
            <v>14</v>
          </cell>
          <cell r="Q53">
            <v>57</v>
          </cell>
          <cell r="S53">
            <v>71</v>
          </cell>
        </row>
        <row r="54">
          <cell r="G54" t="str">
            <v xml:space="preserve">105450-P.S.R. MINCHA NORTE            </v>
          </cell>
          <cell r="O54">
            <v>2</v>
          </cell>
          <cell r="S54">
            <v>2</v>
          </cell>
        </row>
        <row r="55">
          <cell r="G55" t="str">
            <v>04203-LOS VILOS</v>
          </cell>
          <cell r="J55">
            <v>6</v>
          </cell>
          <cell r="K55">
            <v>14</v>
          </cell>
          <cell r="L55">
            <v>11</v>
          </cell>
          <cell r="M55">
            <v>21</v>
          </cell>
          <cell r="N55">
            <v>5</v>
          </cell>
          <cell r="O55">
            <v>4</v>
          </cell>
          <cell r="P55">
            <v>8</v>
          </cell>
          <cell r="Q55">
            <v>3</v>
          </cell>
          <cell r="R55">
            <v>32</v>
          </cell>
          <cell r="S55">
            <v>104</v>
          </cell>
        </row>
        <row r="56">
          <cell r="G56" t="str">
            <v>105108-HOSPITAL LOS VILOS</v>
          </cell>
          <cell r="J56">
            <v>6</v>
          </cell>
          <cell r="K56">
            <v>8</v>
          </cell>
          <cell r="L56">
            <v>3</v>
          </cell>
          <cell r="N56">
            <v>5</v>
          </cell>
          <cell r="O56">
            <v>3</v>
          </cell>
          <cell r="P56">
            <v>5</v>
          </cell>
          <cell r="Q56">
            <v>3</v>
          </cell>
          <cell r="R56">
            <v>0</v>
          </cell>
          <cell r="S56">
            <v>33</v>
          </cell>
        </row>
        <row r="57">
          <cell r="G57" t="str">
            <v xml:space="preserve">105478-P.S.R. CAIMANES                   </v>
          </cell>
          <cell r="K57">
            <v>2</v>
          </cell>
          <cell r="L57">
            <v>7</v>
          </cell>
          <cell r="M57">
            <v>3</v>
          </cell>
          <cell r="P57">
            <v>1</v>
          </cell>
          <cell r="R57">
            <v>5</v>
          </cell>
          <cell r="S57">
            <v>18</v>
          </cell>
        </row>
        <row r="58">
          <cell r="G58" t="str">
            <v>105479-P.S.R. GUANGUALI</v>
          </cell>
          <cell r="K58">
            <v>1</v>
          </cell>
          <cell r="O58">
            <v>1</v>
          </cell>
          <cell r="R58">
            <v>3</v>
          </cell>
          <cell r="S58">
            <v>5</v>
          </cell>
        </row>
        <row r="59">
          <cell r="G59" t="str">
            <v>105480-P.S.R. QUILIMARI</v>
          </cell>
          <cell r="K59">
            <v>2</v>
          </cell>
          <cell r="M59">
            <v>6</v>
          </cell>
          <cell r="P59">
            <v>1</v>
          </cell>
          <cell r="R59">
            <v>6</v>
          </cell>
          <cell r="S59">
            <v>15</v>
          </cell>
        </row>
        <row r="60">
          <cell r="G60" t="str">
            <v>105481-P.S.R. TILAMA</v>
          </cell>
          <cell r="L60">
            <v>1</v>
          </cell>
          <cell r="M60">
            <v>5</v>
          </cell>
          <cell r="P60">
            <v>1</v>
          </cell>
          <cell r="R60">
            <v>3</v>
          </cell>
          <cell r="S60">
            <v>10</v>
          </cell>
        </row>
        <row r="61">
          <cell r="G61" t="str">
            <v>105511-P.S.R. LOS CONDORES</v>
          </cell>
          <cell r="K61">
            <v>1</v>
          </cell>
          <cell r="M61">
            <v>7</v>
          </cell>
          <cell r="R61">
            <v>15</v>
          </cell>
          <cell r="S61">
            <v>23</v>
          </cell>
        </row>
        <row r="62">
          <cell r="G62" t="str">
            <v>04204-SALAMANCA</v>
          </cell>
          <cell r="H62">
            <v>5</v>
          </cell>
          <cell r="I62">
            <v>2</v>
          </cell>
          <cell r="J62">
            <v>5</v>
          </cell>
          <cell r="K62">
            <v>2</v>
          </cell>
          <cell r="L62">
            <v>4</v>
          </cell>
          <cell r="M62">
            <v>4</v>
          </cell>
          <cell r="N62">
            <v>7</v>
          </cell>
          <cell r="O62">
            <v>9</v>
          </cell>
          <cell r="P62">
            <v>3</v>
          </cell>
          <cell r="Q62">
            <v>192</v>
          </cell>
          <cell r="R62">
            <v>4</v>
          </cell>
          <cell r="S62">
            <v>237</v>
          </cell>
        </row>
        <row r="63">
          <cell r="G63" t="str">
            <v>105104-HOSPITAL SALAMANCA</v>
          </cell>
          <cell r="H63">
            <v>5</v>
          </cell>
          <cell r="I63">
            <v>2</v>
          </cell>
          <cell r="J63">
            <v>5</v>
          </cell>
          <cell r="K63">
            <v>2</v>
          </cell>
          <cell r="L63">
            <v>4</v>
          </cell>
          <cell r="M63">
            <v>4</v>
          </cell>
          <cell r="N63">
            <v>7</v>
          </cell>
          <cell r="O63">
            <v>9</v>
          </cell>
          <cell r="P63">
            <v>3</v>
          </cell>
          <cell r="Q63">
            <v>13</v>
          </cell>
          <cell r="R63">
            <v>4</v>
          </cell>
          <cell r="S63">
            <v>58</v>
          </cell>
        </row>
        <row r="64">
          <cell r="G64" t="str">
            <v xml:space="preserve">105452-P.S.R. CUNCUMEN                 </v>
          </cell>
          <cell r="Q64">
            <v>63</v>
          </cell>
          <cell r="S64">
            <v>63</v>
          </cell>
        </row>
        <row r="65">
          <cell r="G65" t="str">
            <v>105453-P.S.R. TRANQUILLA</v>
          </cell>
          <cell r="Q65">
            <v>3</v>
          </cell>
          <cell r="S65">
            <v>3</v>
          </cell>
        </row>
        <row r="66">
          <cell r="G66" t="str">
            <v>105454-P.S.R. CUNLAGUA</v>
          </cell>
          <cell r="Q66">
            <v>2</v>
          </cell>
          <cell r="S66">
            <v>2</v>
          </cell>
        </row>
        <row r="67">
          <cell r="G67" t="str">
            <v>105455-P.S.R. CHILLEPIN</v>
          </cell>
          <cell r="Q67">
            <v>22</v>
          </cell>
          <cell r="S67">
            <v>22</v>
          </cell>
        </row>
        <row r="68">
          <cell r="G68" t="str">
            <v>105456-P.S.R. LLIMPO</v>
          </cell>
          <cell r="Q68">
            <v>18</v>
          </cell>
          <cell r="S68">
            <v>18</v>
          </cell>
        </row>
        <row r="69">
          <cell r="G69" t="str">
            <v>105457-P.S.R. SAN AGUSTIN</v>
          </cell>
          <cell r="Q69">
            <v>9</v>
          </cell>
          <cell r="S69">
            <v>9</v>
          </cell>
        </row>
        <row r="70">
          <cell r="G70" t="str">
            <v>105458-P.S.R. TAHUINCO</v>
          </cell>
          <cell r="Q70">
            <v>11</v>
          </cell>
          <cell r="S70">
            <v>11</v>
          </cell>
        </row>
        <row r="71">
          <cell r="G71" t="str">
            <v>105491-P.S.R. QUELEN BAJO</v>
          </cell>
          <cell r="Q71">
            <v>19</v>
          </cell>
          <cell r="S71">
            <v>19</v>
          </cell>
        </row>
        <row r="72">
          <cell r="G72" t="str">
            <v>105492-P.S.R. CAMISA</v>
          </cell>
          <cell r="Q72">
            <v>7</v>
          </cell>
          <cell r="S72">
            <v>7</v>
          </cell>
        </row>
        <row r="73">
          <cell r="G73" t="str">
            <v>105501-P.S.R. ARBOLEDA GRANDE</v>
          </cell>
          <cell r="Q73">
            <v>25</v>
          </cell>
          <cell r="S73">
            <v>25</v>
          </cell>
        </row>
        <row r="74">
          <cell r="G74" t="str">
            <v>04301-OVALLE</v>
          </cell>
          <cell r="H74">
            <v>23</v>
          </cell>
          <cell r="I74">
            <v>16</v>
          </cell>
          <cell r="J74">
            <v>9</v>
          </cell>
          <cell r="K74">
            <v>12</v>
          </cell>
          <cell r="L74">
            <v>16</v>
          </cell>
          <cell r="M74">
            <v>12</v>
          </cell>
          <cell r="N74">
            <v>24</v>
          </cell>
          <cell r="O74">
            <v>36</v>
          </cell>
          <cell r="P74">
            <v>20</v>
          </cell>
          <cell r="Q74">
            <v>3</v>
          </cell>
          <cell r="R74">
            <v>16</v>
          </cell>
          <cell r="S74">
            <v>187</v>
          </cell>
        </row>
        <row r="75">
          <cell r="G75" t="str">
            <v>105315-CES. RURAL C. DE TAMAYA</v>
          </cell>
          <cell r="L75">
            <v>1</v>
          </cell>
          <cell r="M75">
            <v>2</v>
          </cell>
          <cell r="S75">
            <v>3</v>
          </cell>
        </row>
        <row r="76">
          <cell r="G76" t="str">
            <v>105317-CES. JORGE JORDAN D.</v>
          </cell>
          <cell r="H76">
            <v>6</v>
          </cell>
          <cell r="I76">
            <v>9</v>
          </cell>
          <cell r="J76">
            <v>3</v>
          </cell>
          <cell r="K76">
            <v>2</v>
          </cell>
          <cell r="L76">
            <v>2</v>
          </cell>
          <cell r="N76">
            <v>16</v>
          </cell>
          <cell r="O76">
            <v>7</v>
          </cell>
          <cell r="P76">
            <v>5</v>
          </cell>
          <cell r="R76">
            <v>3</v>
          </cell>
          <cell r="S76">
            <v>53</v>
          </cell>
        </row>
        <row r="77">
          <cell r="G77" t="str">
            <v>105322-CES. MARCOS MACUADA</v>
          </cell>
          <cell r="H77">
            <v>11</v>
          </cell>
          <cell r="I77">
            <v>3</v>
          </cell>
          <cell r="J77">
            <v>6</v>
          </cell>
          <cell r="K77">
            <v>7</v>
          </cell>
          <cell r="L77">
            <v>13</v>
          </cell>
          <cell r="M77">
            <v>10</v>
          </cell>
          <cell r="N77">
            <v>8</v>
          </cell>
          <cell r="O77">
            <v>19</v>
          </cell>
          <cell r="P77">
            <v>11</v>
          </cell>
          <cell r="Q77">
            <v>3</v>
          </cell>
          <cell r="R77">
            <v>8</v>
          </cell>
          <cell r="S77">
            <v>99</v>
          </cell>
        </row>
        <row r="78">
          <cell r="G78" t="str">
            <v>105324-CES. SOTAQUI</v>
          </cell>
          <cell r="I78">
            <v>2</v>
          </cell>
          <cell r="O78">
            <v>5</v>
          </cell>
          <cell r="P78">
            <v>4</v>
          </cell>
          <cell r="R78">
            <v>5</v>
          </cell>
          <cell r="S78">
            <v>16</v>
          </cell>
        </row>
        <row r="79">
          <cell r="G79" t="str">
            <v xml:space="preserve">105416-P.S.R. CAMARICO                  </v>
          </cell>
          <cell r="O79">
            <v>1</v>
          </cell>
          <cell r="S79">
            <v>1</v>
          </cell>
        </row>
        <row r="80">
          <cell r="G80" t="str">
            <v>105422-P.S.R. HORNILLOS</v>
          </cell>
          <cell r="O80">
            <v>1</v>
          </cell>
          <cell r="S80">
            <v>1</v>
          </cell>
        </row>
        <row r="81">
          <cell r="G81" t="str">
            <v>105510-P.S.R. RECOLETA</v>
          </cell>
          <cell r="O81">
            <v>3</v>
          </cell>
          <cell r="S81">
            <v>3</v>
          </cell>
        </row>
        <row r="82">
          <cell r="G82" t="str">
            <v>105723-CECOF LIMARI</v>
          </cell>
          <cell r="H82">
            <v>6</v>
          </cell>
          <cell r="I82">
            <v>2</v>
          </cell>
          <cell r="K82">
            <v>3</v>
          </cell>
          <cell r="S82">
            <v>11</v>
          </cell>
        </row>
        <row r="83">
          <cell r="G83" t="str">
            <v>04302-COMBARBALÁ</v>
          </cell>
          <cell r="H83">
            <v>5</v>
          </cell>
          <cell r="J83">
            <v>8</v>
          </cell>
          <cell r="K83">
            <v>5</v>
          </cell>
          <cell r="L83">
            <v>6</v>
          </cell>
          <cell r="M83">
            <v>15</v>
          </cell>
          <cell r="N83">
            <v>2</v>
          </cell>
          <cell r="O83">
            <v>6</v>
          </cell>
          <cell r="P83">
            <v>3</v>
          </cell>
          <cell r="Q83">
            <v>4</v>
          </cell>
          <cell r="R83">
            <v>20</v>
          </cell>
          <cell r="S83">
            <v>74</v>
          </cell>
        </row>
        <row r="84">
          <cell r="G84" t="str">
            <v>105105-HOSPITAL COMBARBALA</v>
          </cell>
          <cell r="H84">
            <v>4</v>
          </cell>
          <cell r="J84">
            <v>4</v>
          </cell>
          <cell r="K84">
            <v>4</v>
          </cell>
          <cell r="L84">
            <v>2</v>
          </cell>
          <cell r="M84">
            <v>1</v>
          </cell>
          <cell r="N84">
            <v>1</v>
          </cell>
          <cell r="O84">
            <v>2</v>
          </cell>
          <cell r="Q84">
            <v>2</v>
          </cell>
          <cell r="S84">
            <v>20</v>
          </cell>
        </row>
        <row r="85">
          <cell r="G85" t="str">
            <v>105434-P.S.R. SAN MARCOS</v>
          </cell>
          <cell r="M85">
            <v>1</v>
          </cell>
          <cell r="O85">
            <v>2</v>
          </cell>
          <cell r="R85">
            <v>5</v>
          </cell>
          <cell r="S85">
            <v>8</v>
          </cell>
        </row>
        <row r="86">
          <cell r="G86" t="str">
            <v>105441-P.S.R. MANQUEHUA</v>
          </cell>
          <cell r="L86">
            <v>1</v>
          </cell>
          <cell r="M86">
            <v>2</v>
          </cell>
          <cell r="S86">
            <v>3</v>
          </cell>
        </row>
        <row r="87">
          <cell r="G87" t="str">
            <v xml:space="preserve">105459-P.S.R. BARRANCAS                </v>
          </cell>
          <cell r="M87">
            <v>1</v>
          </cell>
          <cell r="S87">
            <v>1</v>
          </cell>
        </row>
        <row r="88">
          <cell r="G88" t="str">
            <v>105460-P.S.R. COGOTI 18</v>
          </cell>
          <cell r="J88">
            <v>3</v>
          </cell>
          <cell r="M88">
            <v>5</v>
          </cell>
          <cell r="P88">
            <v>1</v>
          </cell>
          <cell r="R88">
            <v>6</v>
          </cell>
          <cell r="S88">
            <v>15</v>
          </cell>
        </row>
        <row r="89">
          <cell r="G89" t="str">
            <v>105461-P.S.R. EL HUACHO</v>
          </cell>
          <cell r="O89">
            <v>1</v>
          </cell>
          <cell r="S89">
            <v>1</v>
          </cell>
        </row>
        <row r="90">
          <cell r="G90" t="str">
            <v>105462-P.S.R. EL SAUCE</v>
          </cell>
          <cell r="H90">
            <v>1</v>
          </cell>
          <cell r="J90">
            <v>1</v>
          </cell>
          <cell r="L90">
            <v>1</v>
          </cell>
          <cell r="M90">
            <v>2</v>
          </cell>
          <cell r="O90">
            <v>1</v>
          </cell>
          <cell r="Q90">
            <v>1</v>
          </cell>
          <cell r="S90">
            <v>7</v>
          </cell>
        </row>
        <row r="91">
          <cell r="G91" t="str">
            <v>105463-P.S.R. QUILITAPIA</v>
          </cell>
          <cell r="L91">
            <v>1</v>
          </cell>
          <cell r="M91">
            <v>2</v>
          </cell>
          <cell r="N91">
            <v>1</v>
          </cell>
          <cell r="P91">
            <v>1</v>
          </cell>
          <cell r="R91">
            <v>6</v>
          </cell>
          <cell r="S91">
            <v>11</v>
          </cell>
        </row>
        <row r="92">
          <cell r="G92" t="str">
            <v>105464-P.S.R. LA LIGUA</v>
          </cell>
          <cell r="M92">
            <v>1</v>
          </cell>
          <cell r="P92">
            <v>1</v>
          </cell>
          <cell r="R92">
            <v>3</v>
          </cell>
          <cell r="S92">
            <v>5</v>
          </cell>
        </row>
        <row r="93">
          <cell r="G93" t="str">
            <v>105465-P.S.R. RAMADILLA</v>
          </cell>
          <cell r="Q93">
            <v>1</v>
          </cell>
          <cell r="S93">
            <v>1</v>
          </cell>
        </row>
        <row r="94">
          <cell r="G94" t="str">
            <v>105466-P.S.R. VALLE HERMOSO</v>
          </cell>
          <cell r="K94">
            <v>1</v>
          </cell>
          <cell r="L94">
            <v>1</v>
          </cell>
          <cell r="S94">
            <v>2</v>
          </cell>
        </row>
        <row r="95">
          <cell r="G95" t="str">
            <v>04304-MONTE PATRIA</v>
          </cell>
          <cell r="H95">
            <v>6</v>
          </cell>
          <cell r="I95">
            <v>3</v>
          </cell>
          <cell r="J95">
            <v>5</v>
          </cell>
          <cell r="K95">
            <v>16</v>
          </cell>
          <cell r="L95">
            <v>12</v>
          </cell>
          <cell r="M95">
            <v>5</v>
          </cell>
          <cell r="N95">
            <v>7</v>
          </cell>
          <cell r="O95">
            <v>11</v>
          </cell>
          <cell r="P95">
            <v>12</v>
          </cell>
          <cell r="Q95">
            <v>3</v>
          </cell>
          <cell r="R95">
            <v>15</v>
          </cell>
          <cell r="S95">
            <v>95</v>
          </cell>
        </row>
        <row r="96">
          <cell r="G96" t="str">
            <v>105307-CES. RURAL MONTE PATRIA</v>
          </cell>
          <cell r="H96">
            <v>5</v>
          </cell>
          <cell r="I96">
            <v>1</v>
          </cell>
          <cell r="J96">
            <v>2</v>
          </cell>
          <cell r="K96">
            <v>11</v>
          </cell>
          <cell r="L96">
            <v>3</v>
          </cell>
          <cell r="N96">
            <v>4</v>
          </cell>
          <cell r="O96">
            <v>7</v>
          </cell>
          <cell r="P96">
            <v>10</v>
          </cell>
          <cell r="Q96">
            <v>2</v>
          </cell>
          <cell r="R96">
            <v>6</v>
          </cell>
          <cell r="S96">
            <v>51</v>
          </cell>
        </row>
        <row r="97">
          <cell r="G97" t="str">
            <v>105311-CES. RURAL CHAÑARAL ALTO</v>
          </cell>
          <cell r="M97">
            <v>2</v>
          </cell>
          <cell r="O97">
            <v>1</v>
          </cell>
          <cell r="P97">
            <v>1</v>
          </cell>
          <cell r="S97">
            <v>4</v>
          </cell>
        </row>
        <row r="98">
          <cell r="G98" t="str">
            <v>105312-CES. RURAL CAREN</v>
          </cell>
          <cell r="K98">
            <v>1</v>
          </cell>
          <cell r="L98">
            <v>2</v>
          </cell>
          <cell r="M98">
            <v>2</v>
          </cell>
          <cell r="N98">
            <v>3</v>
          </cell>
          <cell r="O98">
            <v>3</v>
          </cell>
          <cell r="Q98">
            <v>1</v>
          </cell>
          <cell r="R98">
            <v>6</v>
          </cell>
          <cell r="S98">
            <v>18</v>
          </cell>
        </row>
        <row r="99">
          <cell r="G99" t="str">
            <v>105318-CES. RURAL EL PALQUI</v>
          </cell>
          <cell r="H99">
            <v>1</v>
          </cell>
          <cell r="I99">
            <v>2</v>
          </cell>
          <cell r="J99">
            <v>3</v>
          </cell>
          <cell r="K99">
            <v>4</v>
          </cell>
          <cell r="L99">
            <v>7</v>
          </cell>
          <cell r="M99">
            <v>1</v>
          </cell>
          <cell r="P99">
            <v>1</v>
          </cell>
          <cell r="R99">
            <v>3</v>
          </cell>
          <cell r="S99">
            <v>22</v>
          </cell>
        </row>
        <row r="100">
          <cell r="G100" t="str">
            <v>04304-PUNITAQUI</v>
          </cell>
          <cell r="K100">
            <v>18</v>
          </cell>
          <cell r="L100">
            <v>13</v>
          </cell>
          <cell r="M100">
            <v>8</v>
          </cell>
          <cell r="N100">
            <v>1</v>
          </cell>
          <cell r="Q100">
            <v>32</v>
          </cell>
          <cell r="S100">
            <v>72</v>
          </cell>
        </row>
        <row r="101">
          <cell r="G101" t="str">
            <v>105308-CES. RURAL PUNITAQUI</v>
          </cell>
          <cell r="K101">
            <v>18</v>
          </cell>
          <cell r="L101">
            <v>13</v>
          </cell>
          <cell r="M101">
            <v>8</v>
          </cell>
          <cell r="N101">
            <v>1</v>
          </cell>
          <cell r="Q101">
            <v>32</v>
          </cell>
          <cell r="S101">
            <v>72</v>
          </cell>
        </row>
        <row r="102">
          <cell r="G102" t="str">
            <v>04305-RIO HURTADO</v>
          </cell>
          <cell r="L102">
            <v>1</v>
          </cell>
          <cell r="M102">
            <v>1</v>
          </cell>
          <cell r="R102">
            <v>2</v>
          </cell>
          <cell r="S102">
            <v>4</v>
          </cell>
        </row>
        <row r="103">
          <cell r="G103" t="str">
            <v>105310-CES. RURAL PICHASCA</v>
          </cell>
          <cell r="L103">
            <v>1</v>
          </cell>
          <cell r="S103">
            <v>1</v>
          </cell>
        </row>
        <row r="104">
          <cell r="G104" t="str">
            <v>105413-P.S.R. SAMO ALTO</v>
          </cell>
          <cell r="R104">
            <v>2</v>
          </cell>
          <cell r="S104">
            <v>2</v>
          </cell>
        </row>
        <row r="105">
          <cell r="G105" t="str">
            <v>105414-P.S.R. SERON</v>
          </cell>
          <cell r="M105">
            <v>1</v>
          </cell>
          <cell r="S105">
            <v>1</v>
          </cell>
        </row>
        <row r="106">
          <cell r="G106" t="str">
            <v>Total general</v>
          </cell>
          <cell r="H106">
            <v>146</v>
          </cell>
          <cell r="I106">
            <v>111</v>
          </cell>
          <cell r="J106">
            <v>189</v>
          </cell>
          <cell r="K106">
            <v>174</v>
          </cell>
          <cell r="L106">
            <v>244</v>
          </cell>
          <cell r="M106">
            <v>239</v>
          </cell>
          <cell r="N106">
            <v>202</v>
          </cell>
          <cell r="O106">
            <v>210</v>
          </cell>
          <cell r="P106">
            <v>196</v>
          </cell>
          <cell r="Q106">
            <v>393</v>
          </cell>
          <cell r="R106">
            <v>171</v>
          </cell>
          <cell r="S106">
            <v>2275</v>
          </cell>
        </row>
      </sheetData>
      <sheetData sheetId="21"/>
      <sheetData sheetId="22">
        <row r="2">
          <cell r="AB2" t="str">
            <v>Suma de Total</v>
          </cell>
          <cell r="AC2" t="str">
            <v>Etiquetas de columna</v>
          </cell>
        </row>
        <row r="3">
          <cell r="AB3" t="str">
            <v>Etiquetas de fila</v>
          </cell>
          <cell r="AC3">
            <v>1</v>
          </cell>
          <cell r="AD3">
            <v>2</v>
          </cell>
          <cell r="AE3">
            <v>3</v>
          </cell>
          <cell r="AF3">
            <v>4</v>
          </cell>
          <cell r="AG3">
            <v>5</v>
          </cell>
          <cell r="AH3">
            <v>6</v>
          </cell>
          <cell r="AI3">
            <v>7</v>
          </cell>
          <cell r="AJ3">
            <v>8</v>
          </cell>
          <cell r="AK3">
            <v>9</v>
          </cell>
          <cell r="AL3">
            <v>10</v>
          </cell>
          <cell r="AM3">
            <v>11</v>
          </cell>
          <cell r="AN3" t="str">
            <v>Total general</v>
          </cell>
        </row>
        <row r="4">
          <cell r="AB4" t="str">
            <v>04101-LA SERENA</v>
          </cell>
          <cell r="AC4">
            <v>36</v>
          </cell>
          <cell r="AD4">
            <v>34</v>
          </cell>
          <cell r="AE4">
            <v>27</v>
          </cell>
          <cell r="AF4">
            <v>24</v>
          </cell>
          <cell r="AG4">
            <v>17</v>
          </cell>
          <cell r="AH4">
            <v>39</v>
          </cell>
          <cell r="AI4">
            <v>11</v>
          </cell>
          <cell r="AJ4">
            <v>7</v>
          </cell>
          <cell r="AK4">
            <v>6</v>
          </cell>
          <cell r="AL4">
            <v>11</v>
          </cell>
          <cell r="AM4">
            <v>12</v>
          </cell>
          <cell r="AN4">
            <v>224</v>
          </cell>
        </row>
        <row r="5">
          <cell r="AB5" t="str">
            <v>105300-CES. CARDENAL CARO</v>
          </cell>
          <cell r="AD5">
            <v>5</v>
          </cell>
          <cell r="AE5">
            <v>2</v>
          </cell>
          <cell r="AF5">
            <v>1</v>
          </cell>
          <cell r="AG5">
            <v>2</v>
          </cell>
          <cell r="AH5">
            <v>3</v>
          </cell>
          <cell r="AN5">
            <v>13</v>
          </cell>
        </row>
        <row r="6">
          <cell r="AB6" t="str">
            <v>105301-CES. LAS COMPAÑIAS</v>
          </cell>
          <cell r="AC6">
            <v>8</v>
          </cell>
          <cell r="AD6">
            <v>10</v>
          </cell>
          <cell r="AE6">
            <v>2</v>
          </cell>
          <cell r="AF6">
            <v>5</v>
          </cell>
          <cell r="AG6">
            <v>1</v>
          </cell>
          <cell r="AH6">
            <v>7</v>
          </cell>
          <cell r="AI6">
            <v>3</v>
          </cell>
          <cell r="AJ6">
            <v>3</v>
          </cell>
          <cell r="AK6">
            <v>1</v>
          </cell>
          <cell r="AL6">
            <v>7</v>
          </cell>
          <cell r="AM6">
            <v>3</v>
          </cell>
          <cell r="AN6">
            <v>50</v>
          </cell>
        </row>
        <row r="7">
          <cell r="AB7" t="str">
            <v>105302-CES. PEDRO AGUIRRE C.</v>
          </cell>
          <cell r="AC7">
            <v>5</v>
          </cell>
          <cell r="AD7">
            <v>5</v>
          </cell>
          <cell r="AE7">
            <v>5</v>
          </cell>
          <cell r="AF7">
            <v>4</v>
          </cell>
          <cell r="AG7">
            <v>6</v>
          </cell>
          <cell r="AH7">
            <v>7</v>
          </cell>
          <cell r="AI7">
            <v>7</v>
          </cell>
          <cell r="AJ7">
            <v>2</v>
          </cell>
          <cell r="AK7">
            <v>2</v>
          </cell>
          <cell r="AL7">
            <v>2</v>
          </cell>
          <cell r="AM7">
            <v>3</v>
          </cell>
          <cell r="AN7">
            <v>48</v>
          </cell>
        </row>
        <row r="8">
          <cell r="AB8" t="str">
            <v>105313-CES. SCHAFFHAUSER</v>
          </cell>
          <cell r="AC8">
            <v>7</v>
          </cell>
          <cell r="AD8">
            <v>12</v>
          </cell>
          <cell r="AE8">
            <v>10</v>
          </cell>
          <cell r="AF8">
            <v>0</v>
          </cell>
          <cell r="AG8">
            <v>4</v>
          </cell>
          <cell r="AH8">
            <v>10</v>
          </cell>
          <cell r="AJ8">
            <v>1</v>
          </cell>
          <cell r="AK8">
            <v>2</v>
          </cell>
          <cell r="AM8">
            <v>4</v>
          </cell>
          <cell r="AN8">
            <v>50</v>
          </cell>
        </row>
        <row r="9">
          <cell r="AB9" t="str">
            <v>105319-CES. CARDENAL R.S.H.</v>
          </cell>
          <cell r="AD9">
            <v>1</v>
          </cell>
          <cell r="AE9">
            <v>0</v>
          </cell>
          <cell r="AG9">
            <v>2</v>
          </cell>
          <cell r="AH9">
            <v>4</v>
          </cell>
          <cell r="AJ9">
            <v>1</v>
          </cell>
          <cell r="AK9">
            <v>0</v>
          </cell>
          <cell r="AM9">
            <v>1</v>
          </cell>
          <cell r="AN9">
            <v>9</v>
          </cell>
        </row>
        <row r="10">
          <cell r="AB10" t="str">
            <v>105325-CESFAM JUAN PABLO II</v>
          </cell>
          <cell r="AC10">
            <v>15</v>
          </cell>
          <cell r="AE10">
            <v>8</v>
          </cell>
          <cell r="AF10">
            <v>12</v>
          </cell>
          <cell r="AG10">
            <v>2</v>
          </cell>
          <cell r="AH10">
            <v>1</v>
          </cell>
          <cell r="AL10">
            <v>2</v>
          </cell>
          <cell r="AN10">
            <v>40</v>
          </cell>
        </row>
        <row r="11">
          <cell r="AB11" t="str">
            <v xml:space="preserve">105400-P.S.R. ALGARROBITO            </v>
          </cell>
          <cell r="AH11">
            <v>5</v>
          </cell>
          <cell r="AN11">
            <v>5</v>
          </cell>
        </row>
        <row r="12">
          <cell r="AB12" t="str">
            <v>105401-P.S.R. LAS ROJAS</v>
          </cell>
          <cell r="AH12">
            <v>0</v>
          </cell>
          <cell r="AN12">
            <v>0</v>
          </cell>
        </row>
        <row r="13">
          <cell r="AB13" t="str">
            <v>105402-P.S.R. EL ROMERO</v>
          </cell>
          <cell r="AH13">
            <v>0</v>
          </cell>
          <cell r="AN13">
            <v>0</v>
          </cell>
        </row>
        <row r="14">
          <cell r="AB14" t="str">
            <v>105499-P.S.R. LAMBERT</v>
          </cell>
          <cell r="AH14">
            <v>1</v>
          </cell>
          <cell r="AN14">
            <v>1</v>
          </cell>
        </row>
        <row r="15">
          <cell r="AB15" t="str">
            <v>105700-CECOF VILLA EL INDIO</v>
          </cell>
          <cell r="AI15">
            <v>0</v>
          </cell>
          <cell r="AN15">
            <v>0</v>
          </cell>
        </row>
        <row r="16">
          <cell r="AB16" t="str">
            <v>105701-CECOF VILLA ALEMANIA</v>
          </cell>
          <cell r="AC16">
            <v>1</v>
          </cell>
          <cell r="AD16">
            <v>1</v>
          </cell>
          <cell r="AF16">
            <v>2</v>
          </cell>
          <cell r="AH16">
            <v>1</v>
          </cell>
          <cell r="AI16">
            <v>1</v>
          </cell>
          <cell r="AJ16">
            <v>0</v>
          </cell>
          <cell r="AK16">
            <v>1</v>
          </cell>
          <cell r="AM16">
            <v>1</v>
          </cell>
          <cell r="AN16">
            <v>8</v>
          </cell>
        </row>
        <row r="17">
          <cell r="AB17" t="str">
            <v>04102-COQUIMBO</v>
          </cell>
          <cell r="AC17">
            <v>36</v>
          </cell>
          <cell r="AD17">
            <v>71</v>
          </cell>
          <cell r="AE17">
            <v>26</v>
          </cell>
          <cell r="AF17">
            <v>43</v>
          </cell>
          <cell r="AG17">
            <v>54</v>
          </cell>
          <cell r="AH17">
            <v>71</v>
          </cell>
          <cell r="AI17">
            <v>29</v>
          </cell>
          <cell r="AJ17">
            <v>47</v>
          </cell>
          <cell r="AK17">
            <v>38</v>
          </cell>
          <cell r="AL17">
            <v>24</v>
          </cell>
          <cell r="AM17">
            <v>9</v>
          </cell>
          <cell r="AN17">
            <v>448</v>
          </cell>
        </row>
        <row r="18">
          <cell r="AB18" t="str">
            <v>105303-CES. SAN JUAN</v>
          </cell>
          <cell r="AC18">
            <v>3</v>
          </cell>
          <cell r="AD18">
            <v>1</v>
          </cell>
          <cell r="AF18">
            <v>8</v>
          </cell>
          <cell r="AG18">
            <v>9</v>
          </cell>
          <cell r="AH18">
            <v>2</v>
          </cell>
          <cell r="AI18">
            <v>2</v>
          </cell>
          <cell r="AJ18">
            <v>2</v>
          </cell>
          <cell r="AK18">
            <v>1</v>
          </cell>
          <cell r="AL18">
            <v>1</v>
          </cell>
          <cell r="AN18">
            <v>29</v>
          </cell>
        </row>
        <row r="19">
          <cell r="AB19" t="str">
            <v>105304-CES. SANTA CECILIA</v>
          </cell>
          <cell r="AC19">
            <v>5</v>
          </cell>
          <cell r="AD19">
            <v>1</v>
          </cell>
          <cell r="AE19">
            <v>3</v>
          </cell>
          <cell r="AF19">
            <v>1</v>
          </cell>
          <cell r="AH19">
            <v>7</v>
          </cell>
          <cell r="AJ19">
            <v>1</v>
          </cell>
          <cell r="AK19">
            <v>2</v>
          </cell>
          <cell r="AL19">
            <v>3</v>
          </cell>
          <cell r="AN19">
            <v>23</v>
          </cell>
        </row>
        <row r="20">
          <cell r="AB20" t="str">
            <v>105305-CES. TIERRAS BLANCAS</v>
          </cell>
          <cell r="AC20">
            <v>26</v>
          </cell>
          <cell r="AD20">
            <v>36</v>
          </cell>
          <cell r="AE20">
            <v>20</v>
          </cell>
          <cell r="AF20">
            <v>29</v>
          </cell>
          <cell r="AG20">
            <v>44</v>
          </cell>
          <cell r="AH20">
            <v>56</v>
          </cell>
          <cell r="AI20">
            <v>24</v>
          </cell>
          <cell r="AJ20">
            <v>35</v>
          </cell>
          <cell r="AK20">
            <v>30</v>
          </cell>
          <cell r="AL20">
            <v>20</v>
          </cell>
          <cell r="AM20">
            <v>4</v>
          </cell>
          <cell r="AN20">
            <v>324</v>
          </cell>
        </row>
        <row r="21">
          <cell r="AB21" t="str">
            <v>105321-CES. RURAL  TONGOY</v>
          </cell>
          <cell r="AE21">
            <v>1</v>
          </cell>
          <cell r="AF21">
            <v>4</v>
          </cell>
          <cell r="AG21">
            <v>1</v>
          </cell>
          <cell r="AJ21">
            <v>3</v>
          </cell>
          <cell r="AN21">
            <v>9</v>
          </cell>
        </row>
        <row r="22">
          <cell r="AB22" t="str">
            <v>105323-CES. DR. SERGIO AGUILAR</v>
          </cell>
          <cell r="AE22">
            <v>2</v>
          </cell>
          <cell r="AF22">
            <v>1</v>
          </cell>
          <cell r="AH22">
            <v>3</v>
          </cell>
          <cell r="AJ22">
            <v>6</v>
          </cell>
          <cell r="AK22">
            <v>4</v>
          </cell>
          <cell r="AM22">
            <v>5</v>
          </cell>
          <cell r="AN22">
            <v>21</v>
          </cell>
        </row>
        <row r="23">
          <cell r="AB23" t="str">
            <v xml:space="preserve">105404-P.S.R. EL TANGUE                         </v>
          </cell>
          <cell r="AI23">
            <v>3</v>
          </cell>
          <cell r="AK23">
            <v>1</v>
          </cell>
          <cell r="AN23">
            <v>4</v>
          </cell>
        </row>
        <row r="24">
          <cell r="AB24" t="str">
            <v>105705-CECOF EL ALBA</v>
          </cell>
          <cell r="AC24">
            <v>2</v>
          </cell>
          <cell r="AD24">
            <v>33</v>
          </cell>
          <cell r="AH24">
            <v>3</v>
          </cell>
          <cell r="AN24">
            <v>38</v>
          </cell>
        </row>
        <row r="25">
          <cell r="AB25" t="str">
            <v>04103-ANDACOLLO</v>
          </cell>
          <cell r="AC25">
            <v>74</v>
          </cell>
          <cell r="AD25">
            <v>30</v>
          </cell>
          <cell r="AE25">
            <v>39</v>
          </cell>
          <cell r="AF25">
            <v>29</v>
          </cell>
          <cell r="AG25">
            <v>1</v>
          </cell>
          <cell r="AH25">
            <v>3</v>
          </cell>
          <cell r="AI25">
            <v>35</v>
          </cell>
          <cell r="AJ25">
            <v>54</v>
          </cell>
          <cell r="AK25">
            <v>12</v>
          </cell>
          <cell r="AL25">
            <v>2</v>
          </cell>
          <cell r="AM25">
            <v>1</v>
          </cell>
          <cell r="AN25">
            <v>280</v>
          </cell>
        </row>
        <row r="26">
          <cell r="AB26" t="str">
            <v>105106-HOSPITAL ANDACOLLO</v>
          </cell>
          <cell r="AC26">
            <v>74</v>
          </cell>
          <cell r="AD26">
            <v>30</v>
          </cell>
          <cell r="AE26">
            <v>39</v>
          </cell>
          <cell r="AF26">
            <v>29</v>
          </cell>
          <cell r="AG26">
            <v>1</v>
          </cell>
          <cell r="AH26">
            <v>3</v>
          </cell>
          <cell r="AI26">
            <v>35</v>
          </cell>
          <cell r="AJ26">
            <v>54</v>
          </cell>
          <cell r="AK26">
            <v>12</v>
          </cell>
          <cell r="AL26">
            <v>2</v>
          </cell>
          <cell r="AM26">
            <v>1</v>
          </cell>
          <cell r="AN26">
            <v>280</v>
          </cell>
        </row>
        <row r="27">
          <cell r="AB27" t="str">
            <v>04104-LA HIGUERA</v>
          </cell>
          <cell r="AF27">
            <v>11</v>
          </cell>
          <cell r="AG27">
            <v>9</v>
          </cell>
          <cell r="AH27">
            <v>13</v>
          </cell>
          <cell r="AN27">
            <v>33</v>
          </cell>
        </row>
        <row r="28">
          <cell r="AB28" t="str">
            <v>105313-CES. LA HIGUERA</v>
          </cell>
          <cell r="AF28">
            <v>9</v>
          </cell>
          <cell r="AG28">
            <v>8</v>
          </cell>
          <cell r="AH28">
            <v>8</v>
          </cell>
          <cell r="AN28">
            <v>25</v>
          </cell>
        </row>
        <row r="29">
          <cell r="AB29" t="str">
            <v>105500-P.S.R. CALETA HORNOS</v>
          </cell>
          <cell r="AH29">
            <v>1</v>
          </cell>
          <cell r="AN29">
            <v>1</v>
          </cell>
        </row>
        <row r="30">
          <cell r="AB30" t="str">
            <v>105506-P.S.R. EL TRAPICHE</v>
          </cell>
          <cell r="AF30">
            <v>2</v>
          </cell>
          <cell r="AG30">
            <v>1</v>
          </cell>
          <cell r="AH30">
            <v>4</v>
          </cell>
          <cell r="AN30">
            <v>7</v>
          </cell>
        </row>
        <row r="31">
          <cell r="AB31" t="str">
            <v>04105-PAIHUANO</v>
          </cell>
          <cell r="AD31">
            <v>1</v>
          </cell>
          <cell r="AF31">
            <v>1</v>
          </cell>
          <cell r="AH31">
            <v>10</v>
          </cell>
          <cell r="AI31">
            <v>1</v>
          </cell>
          <cell r="AJ31">
            <v>1</v>
          </cell>
          <cell r="AK31">
            <v>1</v>
          </cell>
          <cell r="AL31">
            <v>2</v>
          </cell>
          <cell r="AM31">
            <v>2</v>
          </cell>
          <cell r="AN31">
            <v>19</v>
          </cell>
        </row>
        <row r="32">
          <cell r="AB32" t="str">
            <v>105306-CES. PAIHUANO</v>
          </cell>
          <cell r="AD32">
            <v>1</v>
          </cell>
          <cell r="AJ32">
            <v>1</v>
          </cell>
          <cell r="AK32">
            <v>1</v>
          </cell>
          <cell r="AL32">
            <v>2</v>
          </cell>
          <cell r="AM32">
            <v>1</v>
          </cell>
          <cell r="AN32">
            <v>6</v>
          </cell>
        </row>
        <row r="33">
          <cell r="AB33" t="str">
            <v>105477-P.S.R. PISCO ELQUI</v>
          </cell>
          <cell r="AF33">
            <v>1</v>
          </cell>
          <cell r="AH33">
            <v>10</v>
          </cell>
          <cell r="AI33">
            <v>1</v>
          </cell>
          <cell r="AM33">
            <v>1</v>
          </cell>
          <cell r="AN33">
            <v>13</v>
          </cell>
        </row>
        <row r="34">
          <cell r="AB34" t="str">
            <v>04106-VICUÑA</v>
          </cell>
          <cell r="AC34">
            <v>8</v>
          </cell>
          <cell r="AD34">
            <v>14</v>
          </cell>
          <cell r="AE34">
            <v>9</v>
          </cell>
          <cell r="AF34">
            <v>20</v>
          </cell>
          <cell r="AG34">
            <v>21</v>
          </cell>
          <cell r="AH34">
            <v>6</v>
          </cell>
          <cell r="AI34">
            <v>2</v>
          </cell>
          <cell r="AJ34">
            <v>25</v>
          </cell>
          <cell r="AK34">
            <v>5</v>
          </cell>
          <cell r="AL34">
            <v>3</v>
          </cell>
          <cell r="AM34">
            <v>2</v>
          </cell>
          <cell r="AN34">
            <v>115</v>
          </cell>
        </row>
        <row r="35">
          <cell r="AB35" t="str">
            <v>105107-HOSPITAL VICUÑA</v>
          </cell>
          <cell r="AC35">
            <v>8</v>
          </cell>
          <cell r="AD35">
            <v>14</v>
          </cell>
          <cell r="AE35">
            <v>7</v>
          </cell>
          <cell r="AF35">
            <v>18</v>
          </cell>
          <cell r="AG35">
            <v>20</v>
          </cell>
          <cell r="AH35">
            <v>5</v>
          </cell>
          <cell r="AI35">
            <v>1</v>
          </cell>
          <cell r="AJ35">
            <v>15</v>
          </cell>
          <cell r="AK35">
            <v>4</v>
          </cell>
          <cell r="AL35">
            <v>2</v>
          </cell>
          <cell r="AM35">
            <v>1</v>
          </cell>
          <cell r="AN35">
            <v>95</v>
          </cell>
        </row>
        <row r="36">
          <cell r="AB36" t="str">
            <v>105467-P.S.R. DIAGUITAS</v>
          </cell>
          <cell r="AK36">
            <v>1</v>
          </cell>
          <cell r="AN36">
            <v>1</v>
          </cell>
        </row>
        <row r="37">
          <cell r="AB37" t="str">
            <v>105468-P.S.R. EL MOLLE</v>
          </cell>
          <cell r="AE37">
            <v>2</v>
          </cell>
          <cell r="AF37">
            <v>1</v>
          </cell>
          <cell r="AJ37">
            <v>2</v>
          </cell>
          <cell r="AN37">
            <v>5</v>
          </cell>
        </row>
        <row r="38">
          <cell r="AB38" t="str">
            <v>105469-P.S.R. EL TAMBO</v>
          </cell>
          <cell r="AF38">
            <v>1</v>
          </cell>
          <cell r="AG38">
            <v>1</v>
          </cell>
          <cell r="AI38">
            <v>1</v>
          </cell>
          <cell r="AJ38">
            <v>4</v>
          </cell>
          <cell r="AL38">
            <v>1</v>
          </cell>
          <cell r="AN38">
            <v>8</v>
          </cell>
        </row>
        <row r="39">
          <cell r="AB39" t="str">
            <v>105471-P.S.R. PERALILLO</v>
          </cell>
          <cell r="AM39">
            <v>1</v>
          </cell>
          <cell r="AN39">
            <v>1</v>
          </cell>
        </row>
        <row r="40">
          <cell r="AB40" t="str">
            <v>105473-P.S.R. TALCUNA</v>
          </cell>
          <cell r="AJ40">
            <v>2</v>
          </cell>
          <cell r="AN40">
            <v>2</v>
          </cell>
        </row>
        <row r="41">
          <cell r="AB41" t="str">
            <v>105502-P.S.R. CALINGASTA</v>
          </cell>
          <cell r="AH41">
            <v>1</v>
          </cell>
          <cell r="AJ41">
            <v>1</v>
          </cell>
          <cell r="AN41">
            <v>2</v>
          </cell>
        </row>
        <row r="42">
          <cell r="AB42" t="str">
            <v>105509-P.S.R. GUALLIGUAICA</v>
          </cell>
          <cell r="AJ42">
            <v>1</v>
          </cell>
          <cell r="AN42">
            <v>1</v>
          </cell>
        </row>
        <row r="43">
          <cell r="AB43" t="str">
            <v>04201-ILLAPEL</v>
          </cell>
          <cell r="AE43">
            <v>10</v>
          </cell>
          <cell r="AF43">
            <v>1</v>
          </cell>
          <cell r="AH43">
            <v>14</v>
          </cell>
          <cell r="AI43">
            <v>7</v>
          </cell>
          <cell r="AJ43">
            <v>4</v>
          </cell>
          <cell r="AK43">
            <v>9</v>
          </cell>
          <cell r="AL43">
            <v>4</v>
          </cell>
          <cell r="AM43">
            <v>7</v>
          </cell>
          <cell r="AN43">
            <v>56</v>
          </cell>
        </row>
        <row r="44">
          <cell r="AB44" t="str">
            <v>105103-HOSPITAL ILLAPEL</v>
          </cell>
          <cell r="AE44">
            <v>10</v>
          </cell>
          <cell r="AH44">
            <v>1</v>
          </cell>
          <cell r="AI44">
            <v>4</v>
          </cell>
          <cell r="AJ44">
            <v>3</v>
          </cell>
          <cell r="AK44">
            <v>9</v>
          </cell>
          <cell r="AL44">
            <v>3</v>
          </cell>
          <cell r="AM44">
            <v>6</v>
          </cell>
          <cell r="AN44">
            <v>36</v>
          </cell>
        </row>
        <row r="45">
          <cell r="AB45" t="str">
            <v>105326-CESFAM SAN RAFAEL</v>
          </cell>
          <cell r="AH45">
            <v>13</v>
          </cell>
          <cell r="AJ45">
            <v>1</v>
          </cell>
          <cell r="AL45">
            <v>1</v>
          </cell>
          <cell r="AM45">
            <v>1</v>
          </cell>
          <cell r="AN45">
            <v>16</v>
          </cell>
        </row>
        <row r="46">
          <cell r="AB46" t="str">
            <v>105448-P.S.R. SANTA VIRGINIA</v>
          </cell>
          <cell r="AF46">
            <v>1</v>
          </cell>
          <cell r="AN46">
            <v>1</v>
          </cell>
        </row>
        <row r="47">
          <cell r="AB47" t="str">
            <v>105486-P.S.R. TUNGA SUR</v>
          </cell>
          <cell r="AI47">
            <v>1</v>
          </cell>
          <cell r="AN47">
            <v>1</v>
          </cell>
        </row>
        <row r="48">
          <cell r="AB48" t="str">
            <v>105504-P.S.R. SOCAVON</v>
          </cell>
          <cell r="AI48">
            <v>2</v>
          </cell>
          <cell r="AN48">
            <v>2</v>
          </cell>
        </row>
        <row r="49">
          <cell r="AB49" t="str">
            <v>04203-LOS VILOS</v>
          </cell>
          <cell r="AC49">
            <v>5</v>
          </cell>
          <cell r="AD49">
            <v>14</v>
          </cell>
          <cell r="AE49">
            <v>6</v>
          </cell>
          <cell r="AF49">
            <v>4</v>
          </cell>
          <cell r="AG49">
            <v>11</v>
          </cell>
          <cell r="AH49">
            <v>15</v>
          </cell>
          <cell r="AI49">
            <v>26</v>
          </cell>
          <cell r="AJ49">
            <v>2</v>
          </cell>
          <cell r="AK49">
            <v>13</v>
          </cell>
          <cell r="AL49">
            <v>25</v>
          </cell>
          <cell r="AM49">
            <v>9</v>
          </cell>
          <cell r="AN49">
            <v>130</v>
          </cell>
        </row>
        <row r="50">
          <cell r="AB50" t="str">
            <v>105108-HOSPITAL LOS VILOS</v>
          </cell>
          <cell r="AC50">
            <v>5</v>
          </cell>
          <cell r="AD50">
            <v>14</v>
          </cell>
          <cell r="AE50">
            <v>6</v>
          </cell>
          <cell r="AF50">
            <v>4</v>
          </cell>
          <cell r="AG50">
            <v>11</v>
          </cell>
          <cell r="AH50">
            <v>14</v>
          </cell>
          <cell r="AI50">
            <v>26</v>
          </cell>
          <cell r="AK50">
            <v>13</v>
          </cell>
          <cell r="AL50">
            <v>25</v>
          </cell>
          <cell r="AM50">
            <v>9</v>
          </cell>
          <cell r="AN50">
            <v>127</v>
          </cell>
        </row>
        <row r="51">
          <cell r="AB51" t="str">
            <v xml:space="preserve">105478-P.S.R. CAIMANES                   </v>
          </cell>
          <cell r="AH51">
            <v>1</v>
          </cell>
          <cell r="AJ51">
            <v>2</v>
          </cell>
          <cell r="AN51">
            <v>3</v>
          </cell>
        </row>
        <row r="52">
          <cell r="AB52" t="str">
            <v>04204-SALAMANCA</v>
          </cell>
          <cell r="AC52">
            <v>4</v>
          </cell>
          <cell r="AD52">
            <v>15</v>
          </cell>
          <cell r="AE52">
            <v>21</v>
          </cell>
          <cell r="AF52">
            <v>10</v>
          </cell>
          <cell r="AG52">
            <v>138</v>
          </cell>
          <cell r="AH52">
            <v>82</v>
          </cell>
          <cell r="AI52">
            <v>28</v>
          </cell>
          <cell r="AJ52">
            <v>12</v>
          </cell>
          <cell r="AK52">
            <v>22</v>
          </cell>
          <cell r="AL52">
            <v>8</v>
          </cell>
          <cell r="AM52">
            <v>6</v>
          </cell>
          <cell r="AN52">
            <v>346</v>
          </cell>
        </row>
        <row r="53">
          <cell r="AB53" t="str">
            <v>105104-HOSPITAL SALAMANCA</v>
          </cell>
          <cell r="AG53">
            <v>120</v>
          </cell>
          <cell r="AH53">
            <v>58</v>
          </cell>
          <cell r="AI53">
            <v>12</v>
          </cell>
          <cell r="AJ53">
            <v>4</v>
          </cell>
          <cell r="AK53">
            <v>11</v>
          </cell>
          <cell r="AL53">
            <v>5</v>
          </cell>
          <cell r="AM53">
            <v>5</v>
          </cell>
          <cell r="AN53">
            <v>215</v>
          </cell>
        </row>
        <row r="54">
          <cell r="AB54" t="str">
            <v xml:space="preserve">105452-P.S.R. CUNCUMEN                 </v>
          </cell>
          <cell r="AC54">
            <v>1</v>
          </cell>
          <cell r="AD54">
            <v>6</v>
          </cell>
          <cell r="AE54">
            <v>9</v>
          </cell>
          <cell r="AF54">
            <v>6</v>
          </cell>
          <cell r="AG54">
            <v>7</v>
          </cell>
          <cell r="AH54">
            <v>1</v>
          </cell>
          <cell r="AI54">
            <v>8</v>
          </cell>
          <cell r="AJ54">
            <v>4</v>
          </cell>
          <cell r="AK54">
            <v>5</v>
          </cell>
          <cell r="AL54">
            <v>3</v>
          </cell>
          <cell r="AM54">
            <v>1</v>
          </cell>
          <cell r="AN54">
            <v>51</v>
          </cell>
        </row>
        <row r="55">
          <cell r="AB55" t="str">
            <v>105453-P.S.R. TRANQUILLA</v>
          </cell>
          <cell r="AE55">
            <v>1</v>
          </cell>
          <cell r="AF55">
            <v>2</v>
          </cell>
          <cell r="AG55">
            <v>3</v>
          </cell>
          <cell r="AI55">
            <v>2</v>
          </cell>
          <cell r="AJ55">
            <v>1</v>
          </cell>
          <cell r="AN55">
            <v>9</v>
          </cell>
        </row>
        <row r="56">
          <cell r="AB56" t="str">
            <v>105454-P.S.R. CUNLAGUA</v>
          </cell>
          <cell r="AD56">
            <v>1</v>
          </cell>
          <cell r="AE56">
            <v>4</v>
          </cell>
          <cell r="AF56">
            <v>1</v>
          </cell>
          <cell r="AG56">
            <v>2</v>
          </cell>
          <cell r="AH56">
            <v>1</v>
          </cell>
          <cell r="AK56">
            <v>1</v>
          </cell>
          <cell r="AN56">
            <v>10</v>
          </cell>
        </row>
        <row r="57">
          <cell r="AB57" t="str">
            <v>105455-P.S.R. CHILLEPIN</v>
          </cell>
          <cell r="AD57">
            <v>1</v>
          </cell>
          <cell r="AG57">
            <v>3</v>
          </cell>
          <cell r="AJ57">
            <v>1</v>
          </cell>
          <cell r="AN57">
            <v>5</v>
          </cell>
        </row>
        <row r="58">
          <cell r="AB58" t="str">
            <v>105456-P.S.R. LLIMPO</v>
          </cell>
          <cell r="AC58">
            <v>1</v>
          </cell>
          <cell r="AE58">
            <v>1</v>
          </cell>
          <cell r="AF58">
            <v>1</v>
          </cell>
          <cell r="AH58">
            <v>2</v>
          </cell>
          <cell r="AI58">
            <v>3</v>
          </cell>
          <cell r="AN58">
            <v>8</v>
          </cell>
        </row>
        <row r="59">
          <cell r="AB59" t="str">
            <v>105457-P.S.R. SAN AGUSTIN</v>
          </cell>
          <cell r="AE59">
            <v>1</v>
          </cell>
          <cell r="AH59">
            <v>3</v>
          </cell>
          <cell r="AN59">
            <v>4</v>
          </cell>
        </row>
        <row r="60">
          <cell r="AB60" t="str">
            <v>105458-P.S.R. TAHUINCO</v>
          </cell>
          <cell r="AH60">
            <v>14</v>
          </cell>
          <cell r="AJ60">
            <v>1</v>
          </cell>
          <cell r="AN60">
            <v>15</v>
          </cell>
        </row>
        <row r="61">
          <cell r="AB61" t="str">
            <v>105491-P.S.R. QUELEN BAJO</v>
          </cell>
          <cell r="AD61">
            <v>2</v>
          </cell>
          <cell r="AE61">
            <v>2</v>
          </cell>
          <cell r="AG61">
            <v>2</v>
          </cell>
          <cell r="AN61">
            <v>6</v>
          </cell>
        </row>
        <row r="62">
          <cell r="AB62" t="str">
            <v>105492-P.S.R. CAMISA</v>
          </cell>
          <cell r="AD62">
            <v>2</v>
          </cell>
          <cell r="AE62">
            <v>3</v>
          </cell>
          <cell r="AG62">
            <v>1</v>
          </cell>
          <cell r="AH62">
            <v>2</v>
          </cell>
          <cell r="AI62">
            <v>2</v>
          </cell>
          <cell r="AK62">
            <v>1</v>
          </cell>
          <cell r="AN62">
            <v>11</v>
          </cell>
        </row>
        <row r="63">
          <cell r="AB63" t="str">
            <v>105501-P.S.R. ARBOLEDA GRANDE</v>
          </cell>
          <cell r="AC63">
            <v>2</v>
          </cell>
          <cell r="AD63">
            <v>3</v>
          </cell>
          <cell r="AH63">
            <v>1</v>
          </cell>
          <cell r="AI63">
            <v>1</v>
          </cell>
          <cell r="AJ63">
            <v>1</v>
          </cell>
          <cell r="AK63">
            <v>4</v>
          </cell>
          <cell r="AN63">
            <v>12</v>
          </cell>
        </row>
        <row r="64">
          <cell r="AB64" t="str">
            <v>04301-OVALLE</v>
          </cell>
          <cell r="AC64">
            <v>36</v>
          </cell>
          <cell r="AD64">
            <v>36</v>
          </cell>
          <cell r="AE64">
            <v>39</v>
          </cell>
          <cell r="AF64">
            <v>49</v>
          </cell>
          <cell r="AG64">
            <v>16</v>
          </cell>
          <cell r="AH64">
            <v>65</v>
          </cell>
          <cell r="AI64">
            <v>32</v>
          </cell>
          <cell r="AJ64">
            <v>21</v>
          </cell>
          <cell r="AK64">
            <v>15</v>
          </cell>
          <cell r="AL64">
            <v>14</v>
          </cell>
          <cell r="AM64">
            <v>58</v>
          </cell>
          <cell r="AN64">
            <v>381</v>
          </cell>
        </row>
        <row r="65">
          <cell r="AB65" t="str">
            <v>105315-CES. RURAL C. DE TAMAYA</v>
          </cell>
          <cell r="AD65">
            <v>1</v>
          </cell>
          <cell r="AL65">
            <v>1</v>
          </cell>
          <cell r="AN65">
            <v>2</v>
          </cell>
        </row>
        <row r="66">
          <cell r="AB66" t="str">
            <v>105317-CES. JORGE JORDAN D.</v>
          </cell>
          <cell r="AC66">
            <v>3</v>
          </cell>
          <cell r="AE66">
            <v>4</v>
          </cell>
          <cell r="AF66">
            <v>3</v>
          </cell>
          <cell r="AG66">
            <v>6</v>
          </cell>
          <cell r="AH66">
            <v>2</v>
          </cell>
          <cell r="AI66">
            <v>2</v>
          </cell>
          <cell r="AJ66">
            <v>15</v>
          </cell>
          <cell r="AK66">
            <v>6</v>
          </cell>
          <cell r="AL66">
            <v>7</v>
          </cell>
          <cell r="AN66">
            <v>48</v>
          </cell>
        </row>
        <row r="67">
          <cell r="AB67" t="str">
            <v>105322-CES. MARCOS MACUADA</v>
          </cell>
          <cell r="AD67">
            <v>2</v>
          </cell>
          <cell r="AE67">
            <v>22</v>
          </cell>
          <cell r="AF67">
            <v>40</v>
          </cell>
          <cell r="AG67">
            <v>2</v>
          </cell>
          <cell r="AH67">
            <v>58</v>
          </cell>
          <cell r="AI67">
            <v>28</v>
          </cell>
          <cell r="AJ67">
            <v>1</v>
          </cell>
          <cell r="AK67">
            <v>3</v>
          </cell>
          <cell r="AL67">
            <v>3</v>
          </cell>
          <cell r="AM67">
            <v>52</v>
          </cell>
          <cell r="AN67">
            <v>211</v>
          </cell>
        </row>
        <row r="68">
          <cell r="AB68" t="str">
            <v>105324-CES. SOTAQUI</v>
          </cell>
          <cell r="AC68">
            <v>8</v>
          </cell>
          <cell r="AD68">
            <v>3</v>
          </cell>
          <cell r="AE68">
            <v>8</v>
          </cell>
          <cell r="AF68">
            <v>1</v>
          </cell>
          <cell r="AG68">
            <v>3</v>
          </cell>
          <cell r="AH68">
            <v>3</v>
          </cell>
          <cell r="AJ68">
            <v>2</v>
          </cell>
          <cell r="AK68">
            <v>2</v>
          </cell>
          <cell r="AN68">
            <v>30</v>
          </cell>
        </row>
        <row r="69">
          <cell r="AB69" t="str">
            <v xml:space="preserve">105416-P.S.R. CAMARICO                  </v>
          </cell>
          <cell r="AD69">
            <v>4</v>
          </cell>
          <cell r="AE69">
            <v>2</v>
          </cell>
          <cell r="AN69">
            <v>6</v>
          </cell>
        </row>
        <row r="70">
          <cell r="AB70" t="str">
            <v>105420-P.S.R. LIMARI</v>
          </cell>
          <cell r="AE70">
            <v>1</v>
          </cell>
          <cell r="AF70">
            <v>3</v>
          </cell>
          <cell r="AN70">
            <v>4</v>
          </cell>
        </row>
        <row r="71">
          <cell r="AB71" t="str">
            <v>105439-P.S.R. CERRO BLANCO</v>
          </cell>
          <cell r="AG71">
            <v>1</v>
          </cell>
          <cell r="AN71">
            <v>1</v>
          </cell>
        </row>
        <row r="72">
          <cell r="AB72" t="str">
            <v>105507-P.S.R. HUAMALATA</v>
          </cell>
          <cell r="AD72">
            <v>3</v>
          </cell>
          <cell r="AG72">
            <v>2</v>
          </cell>
          <cell r="AN72">
            <v>5</v>
          </cell>
        </row>
        <row r="73">
          <cell r="AB73" t="str">
            <v>105722-CECOF SAN JOSE DE LA DEHESA</v>
          </cell>
          <cell r="AC73">
            <v>2</v>
          </cell>
          <cell r="AE73">
            <v>1</v>
          </cell>
          <cell r="AF73">
            <v>1</v>
          </cell>
          <cell r="AG73">
            <v>2</v>
          </cell>
          <cell r="AH73">
            <v>1</v>
          </cell>
          <cell r="AI73">
            <v>2</v>
          </cell>
          <cell r="AJ73">
            <v>2</v>
          </cell>
          <cell r="AL73">
            <v>3</v>
          </cell>
          <cell r="AN73">
            <v>14</v>
          </cell>
        </row>
        <row r="74">
          <cell r="AB74" t="str">
            <v>105723-CECOF LIMARI</v>
          </cell>
          <cell r="AC74">
            <v>23</v>
          </cell>
          <cell r="AD74">
            <v>23</v>
          </cell>
          <cell r="AE74">
            <v>1</v>
          </cell>
          <cell r="AF74">
            <v>1</v>
          </cell>
          <cell r="AH74">
            <v>1</v>
          </cell>
          <cell r="AJ74">
            <v>1</v>
          </cell>
          <cell r="AK74">
            <v>4</v>
          </cell>
          <cell r="AM74">
            <v>6</v>
          </cell>
          <cell r="AN74">
            <v>60</v>
          </cell>
        </row>
        <row r="75">
          <cell r="AB75" t="str">
            <v>04302-COMBARBALÁ</v>
          </cell>
          <cell r="AC75">
            <v>4</v>
          </cell>
          <cell r="AD75">
            <v>1</v>
          </cell>
          <cell r="AE75">
            <v>1</v>
          </cell>
          <cell r="AF75">
            <v>2</v>
          </cell>
          <cell r="AG75">
            <v>1</v>
          </cell>
          <cell r="AH75">
            <v>9</v>
          </cell>
          <cell r="AI75">
            <v>7</v>
          </cell>
          <cell r="AJ75">
            <v>4</v>
          </cell>
          <cell r="AK75">
            <v>6</v>
          </cell>
          <cell r="AL75">
            <v>23</v>
          </cell>
          <cell r="AM75">
            <v>20</v>
          </cell>
          <cell r="AN75">
            <v>78</v>
          </cell>
        </row>
        <row r="76">
          <cell r="AB76" t="str">
            <v>105105-HOSPITAL COMBARBALA</v>
          </cell>
          <cell r="AC76">
            <v>4</v>
          </cell>
          <cell r="AD76">
            <v>1</v>
          </cell>
          <cell r="AE76">
            <v>1</v>
          </cell>
          <cell r="AF76">
            <v>2</v>
          </cell>
          <cell r="AG76">
            <v>1</v>
          </cell>
          <cell r="AH76">
            <v>6</v>
          </cell>
          <cell r="AI76">
            <v>5</v>
          </cell>
          <cell r="AJ76">
            <v>4</v>
          </cell>
          <cell r="AK76">
            <v>5</v>
          </cell>
          <cell r="AL76">
            <v>21</v>
          </cell>
          <cell r="AM76">
            <v>20</v>
          </cell>
          <cell r="AN76">
            <v>70</v>
          </cell>
        </row>
        <row r="77">
          <cell r="AB77" t="str">
            <v>105441-P.S.R. MANQUEHUA</v>
          </cell>
          <cell r="AH77">
            <v>1</v>
          </cell>
          <cell r="AN77">
            <v>1</v>
          </cell>
        </row>
        <row r="78">
          <cell r="AB78" t="str">
            <v>105460-P.S.R. COGOTI 18</v>
          </cell>
          <cell r="AL78">
            <v>1</v>
          </cell>
          <cell r="AN78">
            <v>1</v>
          </cell>
        </row>
        <row r="79">
          <cell r="AB79" t="str">
            <v>105462-P.S.R. EL SAUCE</v>
          </cell>
          <cell r="AH79">
            <v>1</v>
          </cell>
          <cell r="AN79">
            <v>1</v>
          </cell>
        </row>
        <row r="80">
          <cell r="AB80" t="str">
            <v>105465-P.S.R. RAMADILLA</v>
          </cell>
          <cell r="AI80">
            <v>2</v>
          </cell>
          <cell r="AL80">
            <v>1</v>
          </cell>
          <cell r="AN80">
            <v>3</v>
          </cell>
        </row>
        <row r="81">
          <cell r="AB81" t="str">
            <v>105466-P.S.R. VALLE HERMOSO</v>
          </cell>
          <cell r="AK81">
            <v>1</v>
          </cell>
          <cell r="AN81">
            <v>1</v>
          </cell>
        </row>
        <row r="82">
          <cell r="AB82" t="str">
            <v>105490-P.S.R. EL DURAZNO</v>
          </cell>
          <cell r="AH82">
            <v>1</v>
          </cell>
          <cell r="AN82">
            <v>1</v>
          </cell>
        </row>
        <row r="83">
          <cell r="AB83" t="str">
            <v>04304-MONTE PATRIA</v>
          </cell>
          <cell r="AC83">
            <v>8</v>
          </cell>
          <cell r="AD83">
            <v>5</v>
          </cell>
          <cell r="AE83">
            <v>12</v>
          </cell>
          <cell r="AF83">
            <v>7</v>
          </cell>
          <cell r="AG83">
            <v>6</v>
          </cell>
          <cell r="AH83">
            <v>6</v>
          </cell>
          <cell r="AI83">
            <v>27</v>
          </cell>
          <cell r="AJ83">
            <v>18</v>
          </cell>
          <cell r="AK83">
            <v>7</v>
          </cell>
          <cell r="AL83">
            <v>9</v>
          </cell>
          <cell r="AM83">
            <v>2</v>
          </cell>
          <cell r="AN83">
            <v>107</v>
          </cell>
        </row>
        <row r="84">
          <cell r="AB84" t="str">
            <v>105307-CES. RURAL MONTE PATRIA</v>
          </cell>
          <cell r="AC84">
            <v>4</v>
          </cell>
          <cell r="AD84">
            <v>1</v>
          </cell>
          <cell r="AE84">
            <v>3</v>
          </cell>
          <cell r="AH84">
            <v>4</v>
          </cell>
          <cell r="AI84">
            <v>8</v>
          </cell>
          <cell r="AJ84">
            <v>4</v>
          </cell>
          <cell r="AK84">
            <v>5</v>
          </cell>
          <cell r="AL84">
            <v>1</v>
          </cell>
          <cell r="AM84">
            <v>2</v>
          </cell>
          <cell r="AN84">
            <v>32</v>
          </cell>
        </row>
        <row r="85">
          <cell r="AB85" t="str">
            <v>105311-CES. RURAL CHAÑARAL ALTO</v>
          </cell>
          <cell r="AE85">
            <v>6</v>
          </cell>
          <cell r="AJ85">
            <v>2</v>
          </cell>
          <cell r="AN85">
            <v>8</v>
          </cell>
        </row>
        <row r="86">
          <cell r="AB86" t="str">
            <v>105312-CES. RURAL CAREN</v>
          </cell>
          <cell r="AJ86">
            <v>2</v>
          </cell>
          <cell r="AN86">
            <v>2</v>
          </cell>
        </row>
        <row r="87">
          <cell r="AB87" t="str">
            <v>105318-CES. RURAL EL PALQUI</v>
          </cell>
          <cell r="AC87">
            <v>3</v>
          </cell>
          <cell r="AD87">
            <v>3</v>
          </cell>
          <cell r="AE87">
            <v>2</v>
          </cell>
          <cell r="AF87">
            <v>2</v>
          </cell>
          <cell r="AG87">
            <v>6</v>
          </cell>
          <cell r="AH87">
            <v>1</v>
          </cell>
          <cell r="AI87">
            <v>15</v>
          </cell>
          <cell r="AJ87">
            <v>9</v>
          </cell>
          <cell r="AK87">
            <v>2</v>
          </cell>
          <cell r="AL87">
            <v>7</v>
          </cell>
          <cell r="AM87">
            <v>0</v>
          </cell>
          <cell r="AN87">
            <v>50</v>
          </cell>
        </row>
        <row r="88">
          <cell r="AB88" t="str">
            <v>105425-P.S.R. CHILECITO</v>
          </cell>
          <cell r="AC88">
            <v>1</v>
          </cell>
          <cell r="AF88">
            <v>4</v>
          </cell>
          <cell r="AN88">
            <v>5</v>
          </cell>
        </row>
        <row r="89">
          <cell r="AB89" t="str">
            <v>105427-P.S.R. HACIENDA VALDIVIA</v>
          </cell>
          <cell r="AE89">
            <v>1</v>
          </cell>
          <cell r="AI89">
            <v>2</v>
          </cell>
          <cell r="AN89">
            <v>3</v>
          </cell>
        </row>
        <row r="90">
          <cell r="AB90" t="str">
            <v>105430-P.S.R. MIALQUI</v>
          </cell>
          <cell r="AF90">
            <v>1</v>
          </cell>
          <cell r="AL90">
            <v>1</v>
          </cell>
          <cell r="AN90">
            <v>2</v>
          </cell>
        </row>
        <row r="91">
          <cell r="AB91" t="str">
            <v>105432-P.S.R. RAPEL</v>
          </cell>
          <cell r="AD91">
            <v>1</v>
          </cell>
          <cell r="AH91">
            <v>1</v>
          </cell>
          <cell r="AI91">
            <v>2</v>
          </cell>
          <cell r="AN91">
            <v>4</v>
          </cell>
        </row>
        <row r="92">
          <cell r="AB92" t="str">
            <v>105435-P.S.R. TULAHUEN</v>
          </cell>
          <cell r="AJ92">
            <v>1</v>
          </cell>
          <cell r="AN92">
            <v>1</v>
          </cell>
        </row>
        <row r="93">
          <cell r="AB93" t="str">
            <v>04304-PUNITAQUI</v>
          </cell>
          <cell r="AD93">
            <v>1</v>
          </cell>
          <cell r="AE93">
            <v>1</v>
          </cell>
          <cell r="AG93">
            <v>5</v>
          </cell>
          <cell r="AH93">
            <v>28</v>
          </cell>
          <cell r="AI93">
            <v>3</v>
          </cell>
          <cell r="AL93">
            <v>8</v>
          </cell>
          <cell r="AN93">
            <v>46</v>
          </cell>
        </row>
        <row r="94">
          <cell r="AB94" t="str">
            <v>105308-CES. RURAL PUNITAQUI</v>
          </cell>
          <cell r="AD94">
            <v>1</v>
          </cell>
          <cell r="AE94">
            <v>1</v>
          </cell>
          <cell r="AG94">
            <v>5</v>
          </cell>
          <cell r="AH94">
            <v>28</v>
          </cell>
          <cell r="AI94">
            <v>3</v>
          </cell>
          <cell r="AL94">
            <v>8</v>
          </cell>
          <cell r="AN94">
            <v>46</v>
          </cell>
        </row>
        <row r="95">
          <cell r="AB95" t="str">
            <v>04305-RIO HURTADO</v>
          </cell>
          <cell r="AJ95">
            <v>4</v>
          </cell>
          <cell r="AK95">
            <v>4</v>
          </cell>
          <cell r="AN95">
            <v>8</v>
          </cell>
        </row>
        <row r="96">
          <cell r="AB96" t="str">
            <v>105413-P.S.R. SAMO ALTO</v>
          </cell>
          <cell r="AJ96">
            <v>4</v>
          </cell>
          <cell r="AK96">
            <v>4</v>
          </cell>
          <cell r="AN96">
            <v>8</v>
          </cell>
        </row>
        <row r="97">
          <cell r="AB97" t="str">
            <v>Total general</v>
          </cell>
          <cell r="AC97">
            <v>211</v>
          </cell>
          <cell r="AD97">
            <v>222</v>
          </cell>
          <cell r="AE97">
            <v>191</v>
          </cell>
          <cell r="AF97">
            <v>201</v>
          </cell>
          <cell r="AG97">
            <v>279</v>
          </cell>
          <cell r="AH97">
            <v>361</v>
          </cell>
          <cell r="AI97">
            <v>208</v>
          </cell>
          <cell r="AJ97">
            <v>199</v>
          </cell>
          <cell r="AK97">
            <v>138</v>
          </cell>
          <cell r="AL97">
            <v>133</v>
          </cell>
          <cell r="AM97">
            <v>128</v>
          </cell>
          <cell r="AN97">
            <v>2271</v>
          </cell>
        </row>
      </sheetData>
      <sheetData sheetId="23">
        <row r="2">
          <cell r="G2" t="str">
            <v>Suma de Total</v>
          </cell>
        </row>
      </sheetData>
      <sheetData sheetId="24">
        <row r="2">
          <cell r="G2" t="str">
            <v>Suma de Total</v>
          </cell>
          <cell r="H2" t="str">
            <v>Etiquetas de columna</v>
          </cell>
        </row>
        <row r="3">
          <cell r="G3" t="str">
            <v>Etiquetas de fila</v>
          </cell>
          <cell r="H3">
            <v>1</v>
          </cell>
          <cell r="I3">
            <v>2</v>
          </cell>
          <cell r="J3">
            <v>3</v>
          </cell>
          <cell r="K3">
            <v>4</v>
          </cell>
          <cell r="L3">
            <v>5</v>
          </cell>
          <cell r="M3">
            <v>6</v>
          </cell>
          <cell r="N3">
            <v>7</v>
          </cell>
          <cell r="O3">
            <v>8</v>
          </cell>
          <cell r="P3">
            <v>9</v>
          </cell>
          <cell r="Q3">
            <v>10</v>
          </cell>
          <cell r="R3">
            <v>11</v>
          </cell>
          <cell r="S3" t="str">
            <v>Total general</v>
          </cell>
        </row>
        <row r="4">
          <cell r="G4" t="str">
            <v>04101-LA SERENA</v>
          </cell>
          <cell r="H4">
            <v>302</v>
          </cell>
          <cell r="I4">
            <v>195</v>
          </cell>
          <cell r="J4">
            <v>257</v>
          </cell>
          <cell r="K4">
            <v>269</v>
          </cell>
          <cell r="L4">
            <v>274</v>
          </cell>
          <cell r="M4">
            <v>260</v>
          </cell>
          <cell r="N4">
            <v>227</v>
          </cell>
          <cell r="O4">
            <v>311</v>
          </cell>
          <cell r="P4">
            <v>231</v>
          </cell>
          <cell r="Q4">
            <v>236</v>
          </cell>
          <cell r="R4">
            <v>161</v>
          </cell>
          <cell r="S4">
            <v>2723</v>
          </cell>
        </row>
        <row r="5">
          <cell r="G5" t="str">
            <v>105300-CES. CARDENAL CARO</v>
          </cell>
          <cell r="H5">
            <v>27</v>
          </cell>
          <cell r="I5">
            <v>41</v>
          </cell>
          <cell r="J5">
            <v>64</v>
          </cell>
          <cell r="K5">
            <v>48</v>
          </cell>
          <cell r="L5">
            <v>31</v>
          </cell>
          <cell r="M5">
            <v>60</v>
          </cell>
          <cell r="N5">
            <v>52</v>
          </cell>
          <cell r="O5">
            <v>58</v>
          </cell>
          <cell r="P5">
            <v>48</v>
          </cell>
          <cell r="Q5">
            <v>45</v>
          </cell>
          <cell r="R5">
            <v>13</v>
          </cell>
          <cell r="S5">
            <v>487</v>
          </cell>
        </row>
        <row r="6">
          <cell r="G6" t="str">
            <v>105301-CES. LAS COMPAÑIAS</v>
          </cell>
          <cell r="H6">
            <v>55</v>
          </cell>
          <cell r="I6">
            <v>44</v>
          </cell>
          <cell r="J6">
            <v>56</v>
          </cell>
          <cell r="K6">
            <v>54</v>
          </cell>
          <cell r="L6">
            <v>77</v>
          </cell>
          <cell r="M6">
            <v>65</v>
          </cell>
          <cell r="N6">
            <v>37</v>
          </cell>
          <cell r="O6">
            <v>49</v>
          </cell>
          <cell r="P6">
            <v>44</v>
          </cell>
          <cell r="Q6">
            <v>44</v>
          </cell>
          <cell r="R6">
            <v>11</v>
          </cell>
          <cell r="S6">
            <v>536</v>
          </cell>
        </row>
        <row r="7">
          <cell r="G7" t="str">
            <v>105302-CES. PEDRO AGUIRRE C.</v>
          </cell>
          <cell r="H7">
            <v>25</v>
          </cell>
          <cell r="I7">
            <v>24</v>
          </cell>
          <cell r="J7">
            <v>24</v>
          </cell>
          <cell r="K7">
            <v>25</v>
          </cell>
          <cell r="L7">
            <v>25</v>
          </cell>
          <cell r="M7">
            <v>15</v>
          </cell>
          <cell r="N7">
            <v>16</v>
          </cell>
          <cell r="O7">
            <v>31</v>
          </cell>
          <cell r="P7">
            <v>27</v>
          </cell>
          <cell r="Q7">
            <v>26</v>
          </cell>
          <cell r="R7">
            <v>18</v>
          </cell>
          <cell r="S7">
            <v>256</v>
          </cell>
        </row>
        <row r="8">
          <cell r="G8" t="str">
            <v>105313-CES. SCHAFFHAUSER</v>
          </cell>
          <cell r="H8">
            <v>60</v>
          </cell>
          <cell r="I8">
            <v>15</v>
          </cell>
          <cell r="J8">
            <v>35</v>
          </cell>
          <cell r="K8">
            <v>58</v>
          </cell>
          <cell r="L8">
            <v>75</v>
          </cell>
          <cell r="M8">
            <v>41</v>
          </cell>
          <cell r="N8">
            <v>23</v>
          </cell>
          <cell r="O8">
            <v>39</v>
          </cell>
          <cell r="P8">
            <v>29</v>
          </cell>
          <cell r="Q8">
            <v>38</v>
          </cell>
          <cell r="R8">
            <v>83</v>
          </cell>
          <cell r="S8">
            <v>496</v>
          </cell>
        </row>
        <row r="9">
          <cell r="G9" t="str">
            <v>105319-CES. CARDENAL R.S.H.</v>
          </cell>
          <cell r="H9">
            <v>25</v>
          </cell>
          <cell r="I9">
            <v>16</v>
          </cell>
          <cell r="J9">
            <v>26</v>
          </cell>
          <cell r="K9">
            <v>30</v>
          </cell>
          <cell r="L9">
            <v>35</v>
          </cell>
          <cell r="M9">
            <v>35</v>
          </cell>
          <cell r="N9">
            <v>25</v>
          </cell>
          <cell r="O9">
            <v>45</v>
          </cell>
          <cell r="P9">
            <v>20</v>
          </cell>
          <cell r="Q9">
            <v>19</v>
          </cell>
          <cell r="R9">
            <v>7</v>
          </cell>
          <cell r="S9">
            <v>283</v>
          </cell>
        </row>
        <row r="10">
          <cell r="G10" t="str">
            <v>105325-CESFAM JUAN PABLO II</v>
          </cell>
          <cell r="H10">
            <v>97</v>
          </cell>
          <cell r="I10">
            <v>33</v>
          </cell>
          <cell r="J10">
            <v>38</v>
          </cell>
          <cell r="K10">
            <v>43</v>
          </cell>
          <cell r="L10">
            <v>17</v>
          </cell>
          <cell r="M10">
            <v>30</v>
          </cell>
          <cell r="N10">
            <v>58</v>
          </cell>
          <cell r="O10">
            <v>71</v>
          </cell>
          <cell r="P10">
            <v>47</v>
          </cell>
          <cell r="Q10">
            <v>36</v>
          </cell>
          <cell r="R10">
            <v>28</v>
          </cell>
          <cell r="S10">
            <v>498</v>
          </cell>
        </row>
        <row r="11">
          <cell r="G11" t="str">
            <v xml:space="preserve">105400-P.S.R. ALGARROBITO            </v>
          </cell>
          <cell r="H11">
            <v>0</v>
          </cell>
          <cell r="I11">
            <v>11</v>
          </cell>
          <cell r="J11">
            <v>5</v>
          </cell>
          <cell r="K11">
            <v>1</v>
          </cell>
          <cell r="L11">
            <v>3</v>
          </cell>
          <cell r="M11">
            <v>3</v>
          </cell>
          <cell r="N11">
            <v>3</v>
          </cell>
          <cell r="O11">
            <v>4</v>
          </cell>
          <cell r="P11">
            <v>7</v>
          </cell>
          <cell r="Q11">
            <v>12</v>
          </cell>
          <cell r="S11">
            <v>49</v>
          </cell>
        </row>
        <row r="12">
          <cell r="G12" t="str">
            <v>105401-P.S.R. LAS ROJAS</v>
          </cell>
          <cell r="H12">
            <v>1</v>
          </cell>
          <cell r="J12">
            <v>2</v>
          </cell>
          <cell r="L12">
            <v>2</v>
          </cell>
          <cell r="M12">
            <v>1</v>
          </cell>
          <cell r="O12">
            <v>2</v>
          </cell>
          <cell r="Q12">
            <v>3</v>
          </cell>
          <cell r="S12">
            <v>11</v>
          </cell>
        </row>
        <row r="13">
          <cell r="G13" t="str">
            <v>105402-P.S.R. EL ROMERO</v>
          </cell>
          <cell r="J13">
            <v>2</v>
          </cell>
          <cell r="K13">
            <v>1</v>
          </cell>
          <cell r="L13">
            <v>1</v>
          </cell>
          <cell r="O13">
            <v>2</v>
          </cell>
          <cell r="Q13">
            <v>2</v>
          </cell>
          <cell r="S13">
            <v>8</v>
          </cell>
        </row>
        <row r="14">
          <cell r="G14" t="str">
            <v>105499-P.S.R. LAMBERT</v>
          </cell>
          <cell r="J14">
            <v>1</v>
          </cell>
          <cell r="K14">
            <v>2</v>
          </cell>
          <cell r="L14">
            <v>2</v>
          </cell>
          <cell r="N14">
            <v>1</v>
          </cell>
          <cell r="O14">
            <v>3</v>
          </cell>
          <cell r="Q14">
            <v>3</v>
          </cell>
          <cell r="S14">
            <v>12</v>
          </cell>
        </row>
        <row r="15">
          <cell r="G15" t="str">
            <v>105700-CECOF VILLA EL INDIO</v>
          </cell>
          <cell r="H15">
            <v>3</v>
          </cell>
          <cell r="I15">
            <v>8</v>
          </cell>
          <cell r="J15">
            <v>4</v>
          </cell>
          <cell r="K15">
            <v>5</v>
          </cell>
          <cell r="L15">
            <v>2</v>
          </cell>
          <cell r="M15">
            <v>8</v>
          </cell>
          <cell r="N15">
            <v>9</v>
          </cell>
          <cell r="O15">
            <v>4</v>
          </cell>
          <cell r="P15">
            <v>8</v>
          </cell>
          <cell r="Q15">
            <v>6</v>
          </cell>
          <cell r="S15">
            <v>57</v>
          </cell>
        </row>
        <row r="16">
          <cell r="G16" t="str">
            <v>105701-CECOF VILLA ALEMANIA</v>
          </cell>
          <cell r="H16">
            <v>2</v>
          </cell>
          <cell r="I16">
            <v>3</v>
          </cell>
          <cell r="K16">
            <v>2</v>
          </cell>
          <cell r="L16">
            <v>4</v>
          </cell>
          <cell r="M16">
            <v>2</v>
          </cell>
          <cell r="N16">
            <v>3</v>
          </cell>
          <cell r="P16">
            <v>1</v>
          </cell>
          <cell r="Q16">
            <v>2</v>
          </cell>
          <cell r="R16">
            <v>1</v>
          </cell>
          <cell r="S16">
            <v>20</v>
          </cell>
        </row>
        <row r="17">
          <cell r="G17" t="str">
            <v>105702-CECOF VILLA LAMBERT</v>
          </cell>
          <cell r="H17">
            <v>7</v>
          </cell>
          <cell r="O17">
            <v>3</v>
          </cell>
          <cell r="S17">
            <v>10</v>
          </cell>
        </row>
        <row r="18">
          <cell r="G18" t="str">
            <v>04102-COQUIMBO</v>
          </cell>
          <cell r="H18">
            <v>262</v>
          </cell>
          <cell r="I18">
            <v>316</v>
          </cell>
          <cell r="J18">
            <v>283</v>
          </cell>
          <cell r="K18">
            <v>266</v>
          </cell>
          <cell r="L18">
            <v>265</v>
          </cell>
          <cell r="M18">
            <v>343</v>
          </cell>
          <cell r="N18">
            <v>243</v>
          </cell>
          <cell r="O18">
            <v>261</v>
          </cell>
          <cell r="P18">
            <v>279</v>
          </cell>
          <cell r="Q18">
            <v>207</v>
          </cell>
          <cell r="R18">
            <v>177</v>
          </cell>
          <cell r="S18">
            <v>2902</v>
          </cell>
        </row>
        <row r="19">
          <cell r="G19" t="str">
            <v>105303-CES. SAN JUAN</v>
          </cell>
          <cell r="H19">
            <v>62</v>
          </cell>
          <cell r="I19">
            <v>59</v>
          </cell>
          <cell r="J19">
            <v>44</v>
          </cell>
          <cell r="K19">
            <v>65</v>
          </cell>
          <cell r="L19">
            <v>99</v>
          </cell>
          <cell r="M19">
            <v>48</v>
          </cell>
          <cell r="N19">
            <v>56</v>
          </cell>
          <cell r="P19">
            <v>47</v>
          </cell>
          <cell r="Q19">
            <v>38</v>
          </cell>
          <cell r="R19">
            <v>19</v>
          </cell>
          <cell r="S19">
            <v>537</v>
          </cell>
        </row>
        <row r="20">
          <cell r="G20" t="str">
            <v>105304-CES. SANTA CECILIA</v>
          </cell>
          <cell r="H20">
            <v>34</v>
          </cell>
          <cell r="I20">
            <v>76</v>
          </cell>
          <cell r="J20">
            <v>44</v>
          </cell>
          <cell r="K20">
            <v>25</v>
          </cell>
          <cell r="L20">
            <v>27</v>
          </cell>
          <cell r="M20">
            <v>48</v>
          </cell>
          <cell r="N20">
            <v>24</v>
          </cell>
          <cell r="O20">
            <v>103</v>
          </cell>
          <cell r="P20">
            <v>103</v>
          </cell>
          <cell r="Q20">
            <v>67</v>
          </cell>
          <cell r="R20">
            <v>36</v>
          </cell>
          <cell r="S20">
            <v>587</v>
          </cell>
        </row>
        <row r="21">
          <cell r="G21" t="str">
            <v>105305-CES. TIERRAS BLANCAS</v>
          </cell>
          <cell r="H21">
            <v>54</v>
          </cell>
          <cell r="I21">
            <v>76</v>
          </cell>
          <cell r="J21">
            <v>61</v>
          </cell>
          <cell r="K21">
            <v>73</v>
          </cell>
          <cell r="L21">
            <v>65</v>
          </cell>
          <cell r="M21">
            <v>149</v>
          </cell>
          <cell r="N21">
            <v>56</v>
          </cell>
          <cell r="O21">
            <v>67</v>
          </cell>
          <cell r="P21">
            <v>54</v>
          </cell>
          <cell r="Q21">
            <v>40</v>
          </cell>
          <cell r="R21">
            <v>35</v>
          </cell>
          <cell r="S21">
            <v>730</v>
          </cell>
        </row>
        <row r="22">
          <cell r="G22" t="str">
            <v>105321-CES. RURAL  TONGOY</v>
          </cell>
          <cell r="H22">
            <v>33</v>
          </cell>
          <cell r="I22">
            <v>18</v>
          </cell>
          <cell r="J22">
            <v>19</v>
          </cell>
          <cell r="K22">
            <v>19</v>
          </cell>
          <cell r="L22">
            <v>22</v>
          </cell>
          <cell r="M22">
            <v>24</v>
          </cell>
          <cell r="N22">
            <v>22</v>
          </cell>
          <cell r="O22">
            <v>30</v>
          </cell>
          <cell r="P22">
            <v>19</v>
          </cell>
          <cell r="Q22">
            <v>13</v>
          </cell>
          <cell r="R22">
            <v>2</v>
          </cell>
          <cell r="S22">
            <v>221</v>
          </cell>
        </row>
        <row r="23">
          <cell r="G23" t="str">
            <v>105323-CES. DR. SERGIO AGUILAR</v>
          </cell>
          <cell r="H23">
            <v>33</v>
          </cell>
          <cell r="I23">
            <v>39</v>
          </cell>
          <cell r="J23">
            <v>35</v>
          </cell>
          <cell r="K23">
            <v>26</v>
          </cell>
          <cell r="M23">
            <v>30</v>
          </cell>
          <cell r="N23">
            <v>36</v>
          </cell>
          <cell r="O23">
            <v>24</v>
          </cell>
          <cell r="P23">
            <v>35</v>
          </cell>
          <cell r="Q23">
            <v>18</v>
          </cell>
          <cell r="R23">
            <v>63</v>
          </cell>
          <cell r="S23">
            <v>339</v>
          </cell>
        </row>
        <row r="24">
          <cell r="G24" t="str">
            <v xml:space="preserve">105404-P.S.R. EL TANGUE                         </v>
          </cell>
          <cell r="H24">
            <v>8</v>
          </cell>
          <cell r="J24">
            <v>9</v>
          </cell>
          <cell r="K24">
            <v>4</v>
          </cell>
          <cell r="L24">
            <v>6</v>
          </cell>
          <cell r="M24">
            <v>6</v>
          </cell>
          <cell r="N24">
            <v>8</v>
          </cell>
          <cell r="O24">
            <v>4</v>
          </cell>
          <cell r="P24">
            <v>2</v>
          </cell>
          <cell r="Q24">
            <v>3</v>
          </cell>
          <cell r="R24">
            <v>9</v>
          </cell>
          <cell r="S24">
            <v>59</v>
          </cell>
        </row>
        <row r="25">
          <cell r="G25" t="str">
            <v>105405-P.S.R. GUANAQUEROS</v>
          </cell>
          <cell r="H25">
            <v>5</v>
          </cell>
          <cell r="I25">
            <v>5</v>
          </cell>
          <cell r="J25">
            <v>5</v>
          </cell>
          <cell r="K25">
            <v>4</v>
          </cell>
          <cell r="L25">
            <v>7</v>
          </cell>
          <cell r="M25">
            <v>5</v>
          </cell>
          <cell r="N25">
            <v>4</v>
          </cell>
          <cell r="O25">
            <v>4</v>
          </cell>
          <cell r="P25">
            <v>1</v>
          </cell>
          <cell r="Q25">
            <v>3</v>
          </cell>
          <cell r="R25">
            <v>2</v>
          </cell>
          <cell r="S25">
            <v>45</v>
          </cell>
        </row>
        <row r="26">
          <cell r="G26" t="str">
            <v>105406-P.S.R. PAN DE AZUCAR</v>
          </cell>
          <cell r="H26">
            <v>28</v>
          </cell>
          <cell r="I26">
            <v>39</v>
          </cell>
          <cell r="J26">
            <v>52</v>
          </cell>
          <cell r="K26">
            <v>39</v>
          </cell>
          <cell r="L26">
            <v>34</v>
          </cell>
          <cell r="M26">
            <v>28</v>
          </cell>
          <cell r="N26">
            <v>25</v>
          </cell>
          <cell r="O26">
            <v>17</v>
          </cell>
          <cell r="P26">
            <v>9</v>
          </cell>
          <cell r="Q26">
            <v>17</v>
          </cell>
          <cell r="R26">
            <v>10</v>
          </cell>
          <cell r="S26">
            <v>298</v>
          </cell>
        </row>
        <row r="27">
          <cell r="G27" t="str">
            <v>105407-P.S.R. TAMBILLOS</v>
          </cell>
          <cell r="H27">
            <v>3</v>
          </cell>
          <cell r="K27">
            <v>4</v>
          </cell>
          <cell r="L27">
            <v>1</v>
          </cell>
          <cell r="M27">
            <v>1</v>
          </cell>
          <cell r="N27">
            <v>4</v>
          </cell>
          <cell r="O27">
            <v>2</v>
          </cell>
          <cell r="S27">
            <v>15</v>
          </cell>
        </row>
        <row r="28">
          <cell r="G28" t="str">
            <v>105705-CECOF EL ALBA</v>
          </cell>
          <cell r="H28">
            <v>2</v>
          </cell>
          <cell r="I28">
            <v>4</v>
          </cell>
          <cell r="J28">
            <v>14</v>
          </cell>
          <cell r="K28">
            <v>7</v>
          </cell>
          <cell r="L28">
            <v>4</v>
          </cell>
          <cell r="M28">
            <v>4</v>
          </cell>
          <cell r="N28">
            <v>8</v>
          </cell>
          <cell r="O28">
            <v>10</v>
          </cell>
          <cell r="P28">
            <v>9</v>
          </cell>
          <cell r="Q28">
            <v>8</v>
          </cell>
          <cell r="R28">
            <v>1</v>
          </cell>
          <cell r="S28">
            <v>71</v>
          </cell>
        </row>
        <row r="29">
          <cell r="G29" t="str">
            <v>04103-ANDACOLLO</v>
          </cell>
          <cell r="H29">
            <v>25</v>
          </cell>
          <cell r="I29">
            <v>28</v>
          </cell>
          <cell r="J29">
            <v>36</v>
          </cell>
          <cell r="K29">
            <v>9</v>
          </cell>
          <cell r="L29">
            <v>4</v>
          </cell>
          <cell r="M29">
            <v>19</v>
          </cell>
          <cell r="N29">
            <v>25</v>
          </cell>
          <cell r="O29">
            <v>22</v>
          </cell>
          <cell r="P29">
            <v>27</v>
          </cell>
          <cell r="Q29">
            <v>12</v>
          </cell>
          <cell r="R29">
            <v>8</v>
          </cell>
          <cell r="S29">
            <v>215</v>
          </cell>
        </row>
        <row r="30">
          <cell r="G30" t="str">
            <v>105106-HOSPITAL ANDACOLLO</v>
          </cell>
          <cell r="H30">
            <v>25</v>
          </cell>
          <cell r="I30">
            <v>28</v>
          </cell>
          <cell r="J30">
            <v>36</v>
          </cell>
          <cell r="K30">
            <v>9</v>
          </cell>
          <cell r="L30">
            <v>4</v>
          </cell>
          <cell r="M30">
            <v>19</v>
          </cell>
          <cell r="N30">
            <v>25</v>
          </cell>
          <cell r="O30">
            <v>22</v>
          </cell>
          <cell r="P30">
            <v>27</v>
          </cell>
          <cell r="Q30">
            <v>12</v>
          </cell>
          <cell r="R30">
            <v>8</v>
          </cell>
          <cell r="S30">
            <v>215</v>
          </cell>
        </row>
        <row r="31">
          <cell r="G31" t="str">
            <v>04104-LA HIGUERA</v>
          </cell>
          <cell r="H31">
            <v>3</v>
          </cell>
          <cell r="I31">
            <v>2</v>
          </cell>
          <cell r="J31">
            <v>1</v>
          </cell>
          <cell r="K31">
            <v>5</v>
          </cell>
          <cell r="L31">
            <v>10</v>
          </cell>
          <cell r="M31">
            <v>15</v>
          </cell>
          <cell r="N31">
            <v>4</v>
          </cell>
          <cell r="O31">
            <v>3</v>
          </cell>
          <cell r="P31">
            <v>1</v>
          </cell>
          <cell r="Q31">
            <v>10</v>
          </cell>
          <cell r="R31">
            <v>5</v>
          </cell>
          <cell r="S31">
            <v>59</v>
          </cell>
        </row>
        <row r="32">
          <cell r="G32" t="str">
            <v>105313-CES. LA HIGUERA</v>
          </cell>
          <cell r="J32">
            <v>1</v>
          </cell>
          <cell r="K32">
            <v>1</v>
          </cell>
          <cell r="L32">
            <v>3</v>
          </cell>
          <cell r="M32">
            <v>5</v>
          </cell>
          <cell r="N32">
            <v>1</v>
          </cell>
          <cell r="O32">
            <v>2</v>
          </cell>
          <cell r="Q32">
            <v>5</v>
          </cell>
          <cell r="R32">
            <v>3</v>
          </cell>
          <cell r="S32">
            <v>21</v>
          </cell>
        </row>
        <row r="33">
          <cell r="G33" t="str">
            <v>105500-P.S.R. CALETA HORNOS</v>
          </cell>
          <cell r="I33">
            <v>1</v>
          </cell>
          <cell r="K33">
            <v>3</v>
          </cell>
          <cell r="L33">
            <v>4</v>
          </cell>
          <cell r="M33">
            <v>7</v>
          </cell>
          <cell r="Q33">
            <v>1</v>
          </cell>
          <cell r="R33">
            <v>1</v>
          </cell>
          <cell r="S33">
            <v>17</v>
          </cell>
        </row>
        <row r="34">
          <cell r="G34" t="str">
            <v>105505-P.S.R. LOS CHOROS</v>
          </cell>
          <cell r="H34">
            <v>1</v>
          </cell>
          <cell r="K34">
            <v>0</v>
          </cell>
          <cell r="M34">
            <v>3</v>
          </cell>
          <cell r="N34">
            <v>2</v>
          </cell>
          <cell r="O34">
            <v>1</v>
          </cell>
          <cell r="Q34">
            <v>4</v>
          </cell>
          <cell r="R34">
            <v>1</v>
          </cell>
          <cell r="S34">
            <v>12</v>
          </cell>
        </row>
        <row r="35">
          <cell r="G35" t="str">
            <v>105506-P.S.R. EL TRAPICHE</v>
          </cell>
          <cell r="H35">
            <v>2</v>
          </cell>
          <cell r="I35">
            <v>1</v>
          </cell>
          <cell r="K35">
            <v>1</v>
          </cell>
          <cell r="L35">
            <v>3</v>
          </cell>
          <cell r="N35">
            <v>1</v>
          </cell>
          <cell r="P35">
            <v>1</v>
          </cell>
          <cell r="Q35">
            <v>0</v>
          </cell>
          <cell r="S35">
            <v>9</v>
          </cell>
        </row>
        <row r="36">
          <cell r="G36" t="str">
            <v>04105-PAIHUANO</v>
          </cell>
          <cell r="H36">
            <v>27</v>
          </cell>
          <cell r="I36">
            <v>23</v>
          </cell>
          <cell r="J36">
            <v>42</v>
          </cell>
          <cell r="K36">
            <v>46</v>
          </cell>
          <cell r="L36">
            <v>37</v>
          </cell>
          <cell r="M36">
            <v>29</v>
          </cell>
          <cell r="N36">
            <v>35</v>
          </cell>
          <cell r="O36">
            <v>22</v>
          </cell>
          <cell r="P36">
            <v>23</v>
          </cell>
          <cell r="Q36">
            <v>36</v>
          </cell>
          <cell r="R36">
            <v>19</v>
          </cell>
          <cell r="S36">
            <v>339</v>
          </cell>
        </row>
        <row r="37">
          <cell r="G37" t="str">
            <v>105306-CES. PAIHUANO</v>
          </cell>
          <cell r="H37">
            <v>19</v>
          </cell>
          <cell r="I37">
            <v>19</v>
          </cell>
          <cell r="J37">
            <v>28</v>
          </cell>
          <cell r="K37">
            <v>30</v>
          </cell>
          <cell r="L37">
            <v>23</v>
          </cell>
          <cell r="M37">
            <v>19</v>
          </cell>
          <cell r="N37">
            <v>21</v>
          </cell>
          <cell r="O37">
            <v>14</v>
          </cell>
          <cell r="P37">
            <v>17</v>
          </cell>
          <cell r="Q37">
            <v>24</v>
          </cell>
          <cell r="R37">
            <v>14</v>
          </cell>
          <cell r="S37">
            <v>228</v>
          </cell>
        </row>
        <row r="38">
          <cell r="G38" t="str">
            <v>105475-P.S.R. HORCÓN</v>
          </cell>
          <cell r="H38">
            <v>1</v>
          </cell>
          <cell r="K38">
            <v>4</v>
          </cell>
          <cell r="L38">
            <v>4</v>
          </cell>
          <cell r="M38">
            <v>2</v>
          </cell>
          <cell r="N38">
            <v>4</v>
          </cell>
          <cell r="O38">
            <v>3</v>
          </cell>
          <cell r="P38">
            <v>1</v>
          </cell>
          <cell r="Q38">
            <v>3</v>
          </cell>
          <cell r="S38">
            <v>22</v>
          </cell>
        </row>
        <row r="39">
          <cell r="G39" t="str">
            <v>105476-P.S.R. MONTE GRANDE</v>
          </cell>
          <cell r="H39">
            <v>3</v>
          </cell>
          <cell r="J39">
            <v>3</v>
          </cell>
          <cell r="K39">
            <v>1</v>
          </cell>
          <cell r="N39">
            <v>2</v>
          </cell>
          <cell r="O39">
            <v>1</v>
          </cell>
          <cell r="P39">
            <v>1</v>
          </cell>
          <cell r="Q39">
            <v>3</v>
          </cell>
          <cell r="R39">
            <v>2</v>
          </cell>
          <cell r="S39">
            <v>16</v>
          </cell>
        </row>
        <row r="40">
          <cell r="G40" t="str">
            <v>105477-P.S.R. PISCO ELQUI</v>
          </cell>
          <cell r="H40">
            <v>4</v>
          </cell>
          <cell r="I40">
            <v>4</v>
          </cell>
          <cell r="J40">
            <v>11</v>
          </cell>
          <cell r="K40">
            <v>11</v>
          </cell>
          <cell r="L40">
            <v>10</v>
          </cell>
          <cell r="M40">
            <v>8</v>
          </cell>
          <cell r="N40">
            <v>8</v>
          </cell>
          <cell r="O40">
            <v>4</v>
          </cell>
          <cell r="P40">
            <v>4</v>
          </cell>
          <cell r="Q40">
            <v>6</v>
          </cell>
          <cell r="R40">
            <v>3</v>
          </cell>
          <cell r="S40">
            <v>73</v>
          </cell>
        </row>
        <row r="41">
          <cell r="G41" t="str">
            <v>04106-VICUÑA</v>
          </cell>
          <cell r="H41">
            <v>47</v>
          </cell>
          <cell r="I41">
            <v>20</v>
          </cell>
          <cell r="J41">
            <v>45</v>
          </cell>
          <cell r="K41">
            <v>55</v>
          </cell>
          <cell r="L41">
            <v>38</v>
          </cell>
          <cell r="M41">
            <v>72</v>
          </cell>
          <cell r="N41">
            <v>63</v>
          </cell>
          <cell r="O41">
            <v>66</v>
          </cell>
          <cell r="P41">
            <v>27</v>
          </cell>
          <cell r="Q41">
            <v>22</v>
          </cell>
          <cell r="R41">
            <v>28</v>
          </cell>
          <cell r="S41">
            <v>483</v>
          </cell>
        </row>
        <row r="42">
          <cell r="G42" t="str">
            <v>105107-HOSPITAL VICUÑA</v>
          </cell>
          <cell r="H42">
            <v>29</v>
          </cell>
          <cell r="I42">
            <v>19</v>
          </cell>
          <cell r="J42">
            <v>37</v>
          </cell>
          <cell r="K42">
            <v>37</v>
          </cell>
          <cell r="L42">
            <v>18</v>
          </cell>
          <cell r="M42">
            <v>30</v>
          </cell>
          <cell r="N42">
            <v>24</v>
          </cell>
          <cell r="O42">
            <v>53</v>
          </cell>
          <cell r="P42">
            <v>27</v>
          </cell>
          <cell r="Q42">
            <v>18</v>
          </cell>
          <cell r="R42">
            <v>21</v>
          </cell>
          <cell r="S42">
            <v>313</v>
          </cell>
        </row>
        <row r="43">
          <cell r="G43" t="str">
            <v>105467-P.S.R. DIAGUITAS</v>
          </cell>
          <cell r="J43">
            <v>0</v>
          </cell>
          <cell r="K43">
            <v>1</v>
          </cell>
          <cell r="L43">
            <v>1</v>
          </cell>
          <cell r="M43">
            <v>7</v>
          </cell>
          <cell r="O43">
            <v>1</v>
          </cell>
          <cell r="Q43">
            <v>2</v>
          </cell>
          <cell r="S43">
            <v>12</v>
          </cell>
        </row>
        <row r="44">
          <cell r="G44" t="str">
            <v>105468-P.S.R. EL MOLLE</v>
          </cell>
          <cell r="H44">
            <v>1</v>
          </cell>
          <cell r="I44">
            <v>1</v>
          </cell>
          <cell r="K44">
            <v>2</v>
          </cell>
          <cell r="L44">
            <v>2</v>
          </cell>
          <cell r="M44">
            <v>1</v>
          </cell>
          <cell r="S44">
            <v>7</v>
          </cell>
        </row>
        <row r="45">
          <cell r="G45" t="str">
            <v>105469-P.S.R. EL TAMBO</v>
          </cell>
          <cell r="H45">
            <v>1</v>
          </cell>
          <cell r="J45">
            <v>1</v>
          </cell>
          <cell r="K45">
            <v>2</v>
          </cell>
          <cell r="L45">
            <v>4</v>
          </cell>
          <cell r="M45">
            <v>1</v>
          </cell>
          <cell r="N45">
            <v>3</v>
          </cell>
          <cell r="S45">
            <v>12</v>
          </cell>
        </row>
        <row r="46">
          <cell r="G46" t="str">
            <v>105470-P.S.R. HUANTA</v>
          </cell>
          <cell r="N46">
            <v>1</v>
          </cell>
          <cell r="S46">
            <v>1</v>
          </cell>
        </row>
        <row r="47">
          <cell r="G47" t="str">
            <v>105471-P.S.R. PERALILLO</v>
          </cell>
          <cell r="H47">
            <v>2</v>
          </cell>
          <cell r="K47">
            <v>7</v>
          </cell>
          <cell r="L47">
            <v>4</v>
          </cell>
          <cell r="M47">
            <v>14</v>
          </cell>
          <cell r="N47">
            <v>14</v>
          </cell>
          <cell r="O47">
            <v>1</v>
          </cell>
          <cell r="R47">
            <v>2</v>
          </cell>
          <cell r="S47">
            <v>44</v>
          </cell>
        </row>
        <row r="48">
          <cell r="G48" t="str">
            <v>105472-P.S.R. RIVADAVIA</v>
          </cell>
          <cell r="M48">
            <v>6</v>
          </cell>
          <cell r="N48">
            <v>3</v>
          </cell>
          <cell r="Q48">
            <v>1</v>
          </cell>
          <cell r="S48">
            <v>10</v>
          </cell>
        </row>
        <row r="49">
          <cell r="G49" t="str">
            <v>105473-P.S.R. TALCUNA</v>
          </cell>
          <cell r="H49">
            <v>1</v>
          </cell>
          <cell r="J49">
            <v>1</v>
          </cell>
          <cell r="N49">
            <v>1</v>
          </cell>
          <cell r="O49">
            <v>1</v>
          </cell>
          <cell r="S49">
            <v>4</v>
          </cell>
        </row>
        <row r="50">
          <cell r="G50" t="str">
            <v>105474-P.S.R. CHAPILCA</v>
          </cell>
          <cell r="M50">
            <v>3</v>
          </cell>
          <cell r="N50">
            <v>1</v>
          </cell>
          <cell r="O50">
            <v>1</v>
          </cell>
          <cell r="S50">
            <v>5</v>
          </cell>
        </row>
        <row r="51">
          <cell r="G51" t="str">
            <v>105502-P.S.R. CALINGASTA</v>
          </cell>
          <cell r="H51">
            <v>12</v>
          </cell>
          <cell r="J51">
            <v>5</v>
          </cell>
          <cell r="K51">
            <v>4</v>
          </cell>
          <cell r="L51">
            <v>9</v>
          </cell>
          <cell r="M51">
            <v>9</v>
          </cell>
          <cell r="N51">
            <v>14</v>
          </cell>
          <cell r="O51">
            <v>9</v>
          </cell>
          <cell r="R51">
            <v>5</v>
          </cell>
          <cell r="S51">
            <v>67</v>
          </cell>
        </row>
        <row r="52">
          <cell r="G52" t="str">
            <v>105509-P.S.R. GUALLIGUAICA</v>
          </cell>
          <cell r="H52">
            <v>1</v>
          </cell>
          <cell r="J52">
            <v>1</v>
          </cell>
          <cell r="K52">
            <v>2</v>
          </cell>
          <cell r="M52">
            <v>1</v>
          </cell>
          <cell r="N52">
            <v>2</v>
          </cell>
          <cell r="Q52">
            <v>1</v>
          </cell>
          <cell r="S52">
            <v>8</v>
          </cell>
        </row>
        <row r="53">
          <cell r="G53" t="str">
            <v>04201-ILLAPEL</v>
          </cell>
          <cell r="H53">
            <v>115</v>
          </cell>
          <cell r="I53">
            <v>22</v>
          </cell>
          <cell r="J53">
            <v>102</v>
          </cell>
          <cell r="K53">
            <v>86</v>
          </cell>
          <cell r="L53">
            <v>84</v>
          </cell>
          <cell r="M53">
            <v>96</v>
          </cell>
          <cell r="N53">
            <v>76</v>
          </cell>
          <cell r="O53">
            <v>101</v>
          </cell>
          <cell r="P53">
            <v>77</v>
          </cell>
          <cell r="Q53">
            <v>76</v>
          </cell>
          <cell r="R53">
            <v>84</v>
          </cell>
          <cell r="S53">
            <v>919</v>
          </cell>
        </row>
        <row r="54">
          <cell r="G54" t="str">
            <v>105103-HOSPITAL ILLAPEL</v>
          </cell>
          <cell r="H54">
            <v>106</v>
          </cell>
          <cell r="J54">
            <v>102</v>
          </cell>
          <cell r="K54">
            <v>73</v>
          </cell>
          <cell r="L54">
            <v>84</v>
          </cell>
          <cell r="M54">
            <v>58</v>
          </cell>
          <cell r="N54">
            <v>60</v>
          </cell>
          <cell r="O54">
            <v>92</v>
          </cell>
          <cell r="P54">
            <v>63</v>
          </cell>
          <cell r="Q54">
            <v>67</v>
          </cell>
          <cell r="R54">
            <v>81</v>
          </cell>
          <cell r="S54">
            <v>786</v>
          </cell>
        </row>
        <row r="55">
          <cell r="G55" t="str">
            <v>105326-CESFAM SAN RAFAEL</v>
          </cell>
          <cell r="H55">
            <v>9</v>
          </cell>
          <cell r="I55">
            <v>22</v>
          </cell>
          <cell r="K55">
            <v>12</v>
          </cell>
          <cell r="M55">
            <v>14</v>
          </cell>
          <cell r="N55">
            <v>12</v>
          </cell>
          <cell r="O55">
            <v>5</v>
          </cell>
          <cell r="P55">
            <v>13</v>
          </cell>
          <cell r="Q55">
            <v>6</v>
          </cell>
          <cell r="R55">
            <v>2</v>
          </cell>
          <cell r="S55">
            <v>95</v>
          </cell>
        </row>
        <row r="56">
          <cell r="G56" t="str">
            <v xml:space="preserve">105443-P.S.R. CARCAMO                   </v>
          </cell>
          <cell r="O56">
            <v>1</v>
          </cell>
          <cell r="S56">
            <v>1</v>
          </cell>
        </row>
        <row r="57">
          <cell r="G57" t="str">
            <v>105444-P.S.R. HUINTIL</v>
          </cell>
          <cell r="M57">
            <v>1</v>
          </cell>
          <cell r="Q57">
            <v>1</v>
          </cell>
          <cell r="S57">
            <v>2</v>
          </cell>
        </row>
        <row r="58">
          <cell r="G58" t="str">
            <v>105445-P.S.R. LIMAHUIDA</v>
          </cell>
          <cell r="M58">
            <v>1</v>
          </cell>
          <cell r="S58">
            <v>1</v>
          </cell>
        </row>
        <row r="59">
          <cell r="G59" t="str">
            <v>105447-P.S.R. PERALILLO</v>
          </cell>
          <cell r="K59">
            <v>1</v>
          </cell>
          <cell r="M59">
            <v>1</v>
          </cell>
          <cell r="N59">
            <v>1</v>
          </cell>
          <cell r="Q59">
            <v>1</v>
          </cell>
          <cell r="R59">
            <v>1</v>
          </cell>
          <cell r="S59">
            <v>5</v>
          </cell>
        </row>
        <row r="60">
          <cell r="G60" t="str">
            <v>105449-P.S.R. TUNGA NORTE</v>
          </cell>
          <cell r="M60">
            <v>3</v>
          </cell>
          <cell r="S60">
            <v>3</v>
          </cell>
        </row>
        <row r="61">
          <cell r="G61" t="str">
            <v>105485-P.S.R. PLAN DE HORNOS</v>
          </cell>
          <cell r="M61">
            <v>2</v>
          </cell>
          <cell r="S61">
            <v>2</v>
          </cell>
        </row>
        <row r="62">
          <cell r="G62" t="str">
            <v>105487-P.S.R. CAÑAS UNO</v>
          </cell>
          <cell r="M62">
            <v>11</v>
          </cell>
          <cell r="N62">
            <v>3</v>
          </cell>
          <cell r="O62">
            <v>3</v>
          </cell>
          <cell r="P62">
            <v>1</v>
          </cell>
          <cell r="Q62">
            <v>1</v>
          </cell>
          <cell r="S62">
            <v>19</v>
          </cell>
        </row>
        <row r="63">
          <cell r="G63" t="str">
            <v>105496-P.S.R. PINTACURA SUR</v>
          </cell>
          <cell r="M63">
            <v>1</v>
          </cell>
          <cell r="S63">
            <v>1</v>
          </cell>
        </row>
        <row r="64">
          <cell r="G64" t="str">
            <v>105504-P.S.R. SOCAVON</v>
          </cell>
          <cell r="M64">
            <v>4</v>
          </cell>
          <cell r="S64">
            <v>4</v>
          </cell>
        </row>
        <row r="65">
          <cell r="G65" t="str">
            <v>04202-CANELA</v>
          </cell>
          <cell r="I65">
            <v>18</v>
          </cell>
          <cell r="J65">
            <v>9</v>
          </cell>
          <cell r="K65">
            <v>16</v>
          </cell>
          <cell r="M65">
            <v>24</v>
          </cell>
          <cell r="O65">
            <v>56</v>
          </cell>
          <cell r="P65">
            <v>42</v>
          </cell>
          <cell r="Q65">
            <v>16</v>
          </cell>
          <cell r="R65">
            <v>7</v>
          </cell>
          <cell r="S65">
            <v>188</v>
          </cell>
        </row>
        <row r="66">
          <cell r="G66" t="str">
            <v>105309-CES. RURAL CANELA</v>
          </cell>
          <cell r="I66">
            <v>15</v>
          </cell>
          <cell r="J66">
            <v>6</v>
          </cell>
          <cell r="K66">
            <v>8</v>
          </cell>
          <cell r="M66">
            <v>15</v>
          </cell>
          <cell r="O66">
            <v>30</v>
          </cell>
          <cell r="P66">
            <v>22</v>
          </cell>
          <cell r="Q66">
            <v>16</v>
          </cell>
          <cell r="R66">
            <v>7</v>
          </cell>
          <cell r="S66">
            <v>119</v>
          </cell>
        </row>
        <row r="67">
          <cell r="G67" t="str">
            <v xml:space="preserve">105450-P.S.R. MINCHA NORTE            </v>
          </cell>
          <cell r="O67">
            <v>10</v>
          </cell>
          <cell r="P67">
            <v>5</v>
          </cell>
          <cell r="S67">
            <v>15</v>
          </cell>
        </row>
        <row r="68">
          <cell r="G68" t="str">
            <v>105451-P.S.R. AGUA FRIA</v>
          </cell>
          <cell r="I68">
            <v>3</v>
          </cell>
          <cell r="K68">
            <v>3</v>
          </cell>
          <cell r="O68">
            <v>5</v>
          </cell>
          <cell r="S68">
            <v>11</v>
          </cell>
        </row>
        <row r="69">
          <cell r="G69" t="str">
            <v>105482-P.S.R. CANELA ALTA</v>
          </cell>
          <cell r="M69">
            <v>7</v>
          </cell>
          <cell r="O69">
            <v>2</v>
          </cell>
          <cell r="P69">
            <v>2</v>
          </cell>
          <cell r="S69">
            <v>11</v>
          </cell>
        </row>
        <row r="70">
          <cell r="G70" t="str">
            <v>105484-P.S.R. HUENTELAUQUEN</v>
          </cell>
          <cell r="J70">
            <v>2</v>
          </cell>
          <cell r="K70">
            <v>4</v>
          </cell>
          <cell r="O70">
            <v>3</v>
          </cell>
          <cell r="P70">
            <v>3</v>
          </cell>
          <cell r="S70">
            <v>12</v>
          </cell>
        </row>
        <row r="71">
          <cell r="G71" t="str">
            <v>105488-P.S.R. ESPIRITU SANTO</v>
          </cell>
          <cell r="K71">
            <v>1</v>
          </cell>
          <cell r="O71">
            <v>3</v>
          </cell>
          <cell r="S71">
            <v>4</v>
          </cell>
        </row>
        <row r="72">
          <cell r="G72" t="str">
            <v>105493-P.S.R. MINCHA SUR</v>
          </cell>
          <cell r="J72">
            <v>1</v>
          </cell>
          <cell r="S72">
            <v>1</v>
          </cell>
        </row>
        <row r="73">
          <cell r="G73" t="str">
            <v>105497-P.S.R. JABONERIA</v>
          </cell>
          <cell r="O73">
            <v>3</v>
          </cell>
          <cell r="P73">
            <v>4</v>
          </cell>
          <cell r="S73">
            <v>7</v>
          </cell>
        </row>
        <row r="74">
          <cell r="G74" t="str">
            <v>105498-P.S.R. QUEBRADA DE LINARES</v>
          </cell>
          <cell r="M74">
            <v>2</v>
          </cell>
          <cell r="P74">
            <v>6</v>
          </cell>
          <cell r="S74">
            <v>8</v>
          </cell>
        </row>
        <row r="75">
          <cell r="G75" t="str">
            <v>04203-LOS VILOS</v>
          </cell>
          <cell r="H75">
            <v>31</v>
          </cell>
          <cell r="I75">
            <v>54</v>
          </cell>
          <cell r="J75">
            <v>43</v>
          </cell>
          <cell r="K75">
            <v>49</v>
          </cell>
          <cell r="L75">
            <v>52</v>
          </cell>
          <cell r="M75">
            <v>42</v>
          </cell>
          <cell r="N75">
            <v>18</v>
          </cell>
          <cell r="O75">
            <v>19</v>
          </cell>
          <cell r="P75">
            <v>27</v>
          </cell>
          <cell r="Q75">
            <v>50</v>
          </cell>
          <cell r="R75">
            <v>34</v>
          </cell>
          <cell r="S75">
            <v>419</v>
          </cell>
        </row>
        <row r="76">
          <cell r="G76" t="str">
            <v>105108-HOSPITAL LOS VILOS</v>
          </cell>
          <cell r="H76">
            <v>27</v>
          </cell>
          <cell r="I76">
            <v>53</v>
          </cell>
          <cell r="J76">
            <v>42</v>
          </cell>
          <cell r="K76">
            <v>43</v>
          </cell>
          <cell r="L76">
            <v>51</v>
          </cell>
          <cell r="M76">
            <v>39</v>
          </cell>
          <cell r="N76">
            <v>15</v>
          </cell>
          <cell r="O76">
            <v>17</v>
          </cell>
          <cell r="P76">
            <v>27</v>
          </cell>
          <cell r="Q76">
            <v>50</v>
          </cell>
          <cell r="R76">
            <v>31</v>
          </cell>
          <cell r="S76">
            <v>395</v>
          </cell>
        </row>
        <row r="77">
          <cell r="G77" t="str">
            <v xml:space="preserve">105478-P.S.R. CAIMANES                   </v>
          </cell>
          <cell r="H77">
            <v>1</v>
          </cell>
          <cell r="J77">
            <v>1</v>
          </cell>
          <cell r="K77">
            <v>3</v>
          </cell>
          <cell r="L77">
            <v>1</v>
          </cell>
          <cell r="M77">
            <v>3</v>
          </cell>
          <cell r="N77">
            <v>2</v>
          </cell>
          <cell r="O77">
            <v>2</v>
          </cell>
          <cell r="R77">
            <v>3</v>
          </cell>
          <cell r="S77">
            <v>16</v>
          </cell>
        </row>
        <row r="78">
          <cell r="G78" t="str">
            <v>105479-P.S.R. GUANGUALI</v>
          </cell>
          <cell r="H78">
            <v>1</v>
          </cell>
          <cell r="S78">
            <v>1</v>
          </cell>
        </row>
        <row r="79">
          <cell r="G79" t="str">
            <v>105480-P.S.R. QUILIMARI</v>
          </cell>
          <cell r="H79">
            <v>2</v>
          </cell>
          <cell r="I79">
            <v>1</v>
          </cell>
          <cell r="K79">
            <v>3</v>
          </cell>
          <cell r="N79">
            <v>1</v>
          </cell>
          <cell r="S79">
            <v>7</v>
          </cell>
        </row>
        <row r="80">
          <cell r="G80" t="str">
            <v>04204-SALAMANCA</v>
          </cell>
          <cell r="H80">
            <v>60</v>
          </cell>
          <cell r="I80">
            <v>39</v>
          </cell>
          <cell r="J80">
            <v>19</v>
          </cell>
          <cell r="K80">
            <v>30</v>
          </cell>
          <cell r="L80">
            <v>149</v>
          </cell>
          <cell r="M80">
            <v>47</v>
          </cell>
          <cell r="N80">
            <v>58</v>
          </cell>
          <cell r="O80">
            <v>50</v>
          </cell>
          <cell r="P80">
            <v>26</v>
          </cell>
          <cell r="Q80">
            <v>72</v>
          </cell>
          <cell r="R80">
            <v>95</v>
          </cell>
          <cell r="S80">
            <v>645</v>
          </cell>
        </row>
        <row r="81">
          <cell r="G81" t="str">
            <v>105104-HOSPITAL SALAMANCA</v>
          </cell>
          <cell r="L81">
            <v>127</v>
          </cell>
          <cell r="M81">
            <v>20</v>
          </cell>
          <cell r="N81">
            <v>17</v>
          </cell>
          <cell r="O81">
            <v>38</v>
          </cell>
          <cell r="P81">
            <v>17</v>
          </cell>
          <cell r="Q81">
            <v>26</v>
          </cell>
          <cell r="R81">
            <v>12</v>
          </cell>
          <cell r="S81">
            <v>257</v>
          </cell>
        </row>
        <row r="82">
          <cell r="G82" t="str">
            <v xml:space="preserve">105452-P.S.R. CUNCUMEN                 </v>
          </cell>
          <cell r="H82">
            <v>43</v>
          </cell>
          <cell r="I82">
            <v>26</v>
          </cell>
          <cell r="J82">
            <v>9</v>
          </cell>
          <cell r="K82">
            <v>13</v>
          </cell>
          <cell r="L82">
            <v>13</v>
          </cell>
          <cell r="M82">
            <v>20</v>
          </cell>
          <cell r="N82">
            <v>18</v>
          </cell>
          <cell r="O82">
            <v>5</v>
          </cell>
          <cell r="P82">
            <v>3</v>
          </cell>
          <cell r="Q82">
            <v>20</v>
          </cell>
          <cell r="R82">
            <v>38</v>
          </cell>
          <cell r="S82">
            <v>208</v>
          </cell>
        </row>
        <row r="83">
          <cell r="G83" t="str">
            <v>105453-P.S.R. TRANQUILLA</v>
          </cell>
          <cell r="I83">
            <v>1</v>
          </cell>
          <cell r="J83">
            <v>2</v>
          </cell>
          <cell r="L83">
            <v>2</v>
          </cell>
          <cell r="M83">
            <v>1</v>
          </cell>
          <cell r="N83">
            <v>2</v>
          </cell>
          <cell r="Q83">
            <v>3</v>
          </cell>
          <cell r="R83">
            <v>6</v>
          </cell>
          <cell r="S83">
            <v>17</v>
          </cell>
        </row>
        <row r="84">
          <cell r="G84" t="str">
            <v>105454-P.S.R. CUNLAGUA</v>
          </cell>
          <cell r="H84">
            <v>1</v>
          </cell>
          <cell r="K84">
            <v>3</v>
          </cell>
          <cell r="N84">
            <v>0</v>
          </cell>
          <cell r="R84">
            <v>1</v>
          </cell>
          <cell r="S84">
            <v>5</v>
          </cell>
        </row>
        <row r="85">
          <cell r="G85" t="str">
            <v>105455-P.S.R. CHILLEPIN</v>
          </cell>
          <cell r="H85">
            <v>7</v>
          </cell>
          <cell r="I85">
            <v>4</v>
          </cell>
          <cell r="K85">
            <v>2</v>
          </cell>
          <cell r="L85">
            <v>3</v>
          </cell>
          <cell r="M85">
            <v>1</v>
          </cell>
          <cell r="O85">
            <v>1</v>
          </cell>
          <cell r="P85">
            <v>1</v>
          </cell>
          <cell r="Q85">
            <v>9</v>
          </cell>
          <cell r="R85">
            <v>4</v>
          </cell>
          <cell r="S85">
            <v>32</v>
          </cell>
        </row>
        <row r="86">
          <cell r="G86" t="str">
            <v>105456-P.S.R. LLIMPO</v>
          </cell>
          <cell r="H86">
            <v>1</v>
          </cell>
          <cell r="I86">
            <v>1</v>
          </cell>
          <cell r="J86">
            <v>1</v>
          </cell>
          <cell r="K86">
            <v>1</v>
          </cell>
          <cell r="L86">
            <v>1</v>
          </cell>
          <cell r="M86">
            <v>1</v>
          </cell>
          <cell r="N86">
            <v>1</v>
          </cell>
          <cell r="O86">
            <v>2</v>
          </cell>
          <cell r="P86">
            <v>1</v>
          </cell>
          <cell r="Q86">
            <v>1</v>
          </cell>
          <cell r="R86">
            <v>6</v>
          </cell>
          <cell r="S86">
            <v>17</v>
          </cell>
        </row>
        <row r="87">
          <cell r="G87" t="str">
            <v>105457-P.S.R. SAN AGUSTIN</v>
          </cell>
          <cell r="H87">
            <v>4</v>
          </cell>
          <cell r="I87">
            <v>3</v>
          </cell>
          <cell r="J87">
            <v>4</v>
          </cell>
          <cell r="K87">
            <v>1</v>
          </cell>
          <cell r="L87">
            <v>1</v>
          </cell>
          <cell r="N87">
            <v>2</v>
          </cell>
          <cell r="Q87">
            <v>1</v>
          </cell>
          <cell r="R87">
            <v>3</v>
          </cell>
          <cell r="S87">
            <v>19</v>
          </cell>
        </row>
        <row r="88">
          <cell r="G88" t="str">
            <v>105458-P.S.R. TAHUINCO</v>
          </cell>
          <cell r="H88">
            <v>3</v>
          </cell>
          <cell r="K88">
            <v>2</v>
          </cell>
          <cell r="N88">
            <v>3</v>
          </cell>
          <cell r="O88">
            <v>1</v>
          </cell>
          <cell r="P88">
            <v>4</v>
          </cell>
          <cell r="Q88">
            <v>2</v>
          </cell>
          <cell r="R88">
            <v>9</v>
          </cell>
          <cell r="S88">
            <v>24</v>
          </cell>
        </row>
        <row r="89">
          <cell r="G89" t="str">
            <v>105491-P.S.R. QUELEN BAJO</v>
          </cell>
          <cell r="I89">
            <v>1</v>
          </cell>
          <cell r="J89">
            <v>1</v>
          </cell>
          <cell r="K89">
            <v>1</v>
          </cell>
          <cell r="L89">
            <v>1</v>
          </cell>
          <cell r="M89">
            <v>1</v>
          </cell>
          <cell r="N89">
            <v>2</v>
          </cell>
          <cell r="Q89">
            <v>3</v>
          </cell>
          <cell r="R89">
            <v>5</v>
          </cell>
          <cell r="S89">
            <v>15</v>
          </cell>
        </row>
        <row r="90">
          <cell r="G90" t="str">
            <v>105492-P.S.R. CAMISA</v>
          </cell>
          <cell r="I90">
            <v>3</v>
          </cell>
          <cell r="J90">
            <v>2</v>
          </cell>
          <cell r="K90">
            <v>3</v>
          </cell>
          <cell r="M90">
            <v>1</v>
          </cell>
          <cell r="N90">
            <v>9</v>
          </cell>
          <cell r="Q90">
            <v>7</v>
          </cell>
          <cell r="R90">
            <v>5</v>
          </cell>
          <cell r="S90">
            <v>30</v>
          </cell>
        </row>
        <row r="91">
          <cell r="G91" t="str">
            <v>105501-P.S.R. ARBOLEDA GRANDE</v>
          </cell>
          <cell r="H91">
            <v>1</v>
          </cell>
          <cell r="K91">
            <v>4</v>
          </cell>
          <cell r="L91">
            <v>1</v>
          </cell>
          <cell r="M91">
            <v>2</v>
          </cell>
          <cell r="N91">
            <v>4</v>
          </cell>
          <cell r="O91">
            <v>3</v>
          </cell>
          <cell r="R91">
            <v>6</v>
          </cell>
          <cell r="S91">
            <v>21</v>
          </cell>
        </row>
        <row r="92">
          <cell r="G92" t="str">
            <v>04301-OVALLE</v>
          </cell>
          <cell r="H92">
            <v>163</v>
          </cell>
          <cell r="I92">
            <v>183</v>
          </cell>
          <cell r="J92">
            <v>135</v>
          </cell>
          <cell r="K92">
            <v>161</v>
          </cell>
          <cell r="L92">
            <v>192</v>
          </cell>
          <cell r="M92">
            <v>155</v>
          </cell>
          <cell r="N92">
            <v>132</v>
          </cell>
          <cell r="O92">
            <v>177</v>
          </cell>
          <cell r="P92">
            <v>114</v>
          </cell>
          <cell r="Q92">
            <v>104</v>
          </cell>
          <cell r="R92">
            <v>83</v>
          </cell>
          <cell r="S92">
            <v>1599</v>
          </cell>
        </row>
        <row r="93">
          <cell r="G93" t="str">
            <v>105315-CES. RURAL C. DE TAMAYA</v>
          </cell>
          <cell r="I93">
            <v>12</v>
          </cell>
          <cell r="K93">
            <v>15</v>
          </cell>
          <cell r="L93">
            <v>4</v>
          </cell>
          <cell r="P93">
            <v>2</v>
          </cell>
          <cell r="Q93">
            <v>4</v>
          </cell>
          <cell r="R93">
            <v>4</v>
          </cell>
          <cell r="S93">
            <v>41</v>
          </cell>
        </row>
        <row r="94">
          <cell r="G94" t="str">
            <v>105317-CES. JORGE JORDAN D.</v>
          </cell>
          <cell r="H94">
            <v>63</v>
          </cell>
          <cell r="I94">
            <v>33</v>
          </cell>
          <cell r="J94">
            <v>42</v>
          </cell>
          <cell r="K94">
            <v>38</v>
          </cell>
          <cell r="L94">
            <v>59</v>
          </cell>
          <cell r="M94">
            <v>29</v>
          </cell>
          <cell r="N94">
            <v>28</v>
          </cell>
          <cell r="O94">
            <v>57</v>
          </cell>
          <cell r="P94">
            <v>25</v>
          </cell>
          <cell r="Q94">
            <v>21</v>
          </cell>
          <cell r="R94">
            <v>19</v>
          </cell>
          <cell r="S94">
            <v>414</v>
          </cell>
        </row>
        <row r="95">
          <cell r="G95" t="str">
            <v>105322-CES. MARCOS MACUADA</v>
          </cell>
          <cell r="H95">
            <v>59</v>
          </cell>
          <cell r="I95">
            <v>105</v>
          </cell>
          <cell r="J95">
            <v>60</v>
          </cell>
          <cell r="K95">
            <v>83</v>
          </cell>
          <cell r="L95">
            <v>90</v>
          </cell>
          <cell r="M95">
            <v>83</v>
          </cell>
          <cell r="N95">
            <v>81</v>
          </cell>
          <cell r="O95">
            <v>77</v>
          </cell>
          <cell r="P95">
            <v>54</v>
          </cell>
          <cell r="Q95">
            <v>48</v>
          </cell>
          <cell r="R95">
            <v>35</v>
          </cell>
          <cell r="S95">
            <v>775</v>
          </cell>
        </row>
        <row r="96">
          <cell r="G96" t="str">
            <v>105324-CES. SOTAQUI</v>
          </cell>
          <cell r="H96">
            <v>14</v>
          </cell>
          <cell r="I96">
            <v>13</v>
          </cell>
          <cell r="J96">
            <v>10</v>
          </cell>
          <cell r="K96">
            <v>8</v>
          </cell>
          <cell r="L96">
            <v>16</v>
          </cell>
          <cell r="M96">
            <v>22</v>
          </cell>
          <cell r="N96">
            <v>15</v>
          </cell>
          <cell r="O96">
            <v>16</v>
          </cell>
          <cell r="P96">
            <v>20</v>
          </cell>
          <cell r="Q96">
            <v>16</v>
          </cell>
          <cell r="R96">
            <v>12</v>
          </cell>
          <cell r="S96">
            <v>162</v>
          </cell>
        </row>
        <row r="97">
          <cell r="G97" t="str">
            <v xml:space="preserve">105416-P.S.R. CAMARICO                  </v>
          </cell>
          <cell r="I97">
            <v>3</v>
          </cell>
          <cell r="J97">
            <v>4</v>
          </cell>
          <cell r="O97">
            <v>2</v>
          </cell>
          <cell r="S97">
            <v>9</v>
          </cell>
        </row>
        <row r="98">
          <cell r="G98" t="str">
            <v>105417-P.S.R. ALCONES BAJOS</v>
          </cell>
          <cell r="K98">
            <v>2</v>
          </cell>
          <cell r="S98">
            <v>2</v>
          </cell>
        </row>
        <row r="99">
          <cell r="G99" t="str">
            <v>105420-P.S.R. LIMARI</v>
          </cell>
          <cell r="I99">
            <v>2</v>
          </cell>
          <cell r="S99">
            <v>2</v>
          </cell>
        </row>
        <row r="100">
          <cell r="G100" t="str">
            <v>105422-P.S.R. HORNILLOS</v>
          </cell>
          <cell r="I100">
            <v>1</v>
          </cell>
          <cell r="S100">
            <v>1</v>
          </cell>
        </row>
        <row r="101">
          <cell r="G101" t="str">
            <v>105437-P.S.R. CHALINGA</v>
          </cell>
          <cell r="J101">
            <v>3</v>
          </cell>
          <cell r="S101">
            <v>3</v>
          </cell>
        </row>
        <row r="102">
          <cell r="G102" t="str">
            <v>105439-P.S.R. CERRO BLANCO</v>
          </cell>
          <cell r="O102">
            <v>1</v>
          </cell>
          <cell r="S102">
            <v>1</v>
          </cell>
        </row>
        <row r="103">
          <cell r="G103" t="str">
            <v>105507-P.S.R. HUAMALATA</v>
          </cell>
          <cell r="H103">
            <v>2</v>
          </cell>
          <cell r="I103">
            <v>3</v>
          </cell>
          <cell r="L103">
            <v>4</v>
          </cell>
          <cell r="S103">
            <v>9</v>
          </cell>
        </row>
        <row r="104">
          <cell r="G104" t="str">
            <v>105510-P.S.R. RECOLETA</v>
          </cell>
          <cell r="I104">
            <v>2</v>
          </cell>
          <cell r="J104">
            <v>2</v>
          </cell>
          <cell r="L104">
            <v>5</v>
          </cell>
          <cell r="N104">
            <v>2</v>
          </cell>
          <cell r="Q104">
            <v>2</v>
          </cell>
          <cell r="S104">
            <v>13</v>
          </cell>
        </row>
        <row r="105">
          <cell r="G105" t="str">
            <v>105722-CECOF SAN JOSE DE LA DEHESA</v>
          </cell>
          <cell r="H105">
            <v>15</v>
          </cell>
          <cell r="I105">
            <v>8</v>
          </cell>
          <cell r="J105">
            <v>11</v>
          </cell>
          <cell r="K105">
            <v>10</v>
          </cell>
          <cell r="L105">
            <v>6</v>
          </cell>
          <cell r="M105">
            <v>20</v>
          </cell>
          <cell r="N105">
            <v>6</v>
          </cell>
          <cell r="O105">
            <v>20</v>
          </cell>
          <cell r="P105">
            <v>4</v>
          </cell>
          <cell r="Q105">
            <v>4</v>
          </cell>
          <cell r="R105">
            <v>9</v>
          </cell>
          <cell r="S105">
            <v>113</v>
          </cell>
        </row>
        <row r="106">
          <cell r="G106" t="str">
            <v>105723-CECOF LIMARI</v>
          </cell>
          <cell r="H106">
            <v>10</v>
          </cell>
          <cell r="I106">
            <v>1</v>
          </cell>
          <cell r="J106">
            <v>3</v>
          </cell>
          <cell r="K106">
            <v>5</v>
          </cell>
          <cell r="L106">
            <v>8</v>
          </cell>
          <cell r="M106">
            <v>1</v>
          </cell>
          <cell r="O106">
            <v>4</v>
          </cell>
          <cell r="P106">
            <v>9</v>
          </cell>
          <cell r="Q106">
            <v>9</v>
          </cell>
          <cell r="R106">
            <v>4</v>
          </cell>
          <cell r="S106">
            <v>54</v>
          </cell>
        </row>
        <row r="107">
          <cell r="G107" t="str">
            <v>04302-COMBARBALÁ</v>
          </cell>
          <cell r="H107">
            <v>20</v>
          </cell>
          <cell r="I107">
            <v>9</v>
          </cell>
          <cell r="J107">
            <v>17</v>
          </cell>
          <cell r="K107">
            <v>12</v>
          </cell>
          <cell r="L107">
            <v>29</v>
          </cell>
          <cell r="M107">
            <v>35</v>
          </cell>
          <cell r="N107">
            <v>29</v>
          </cell>
          <cell r="O107">
            <v>32</v>
          </cell>
          <cell r="P107">
            <v>21</v>
          </cell>
          <cell r="Q107">
            <v>22</v>
          </cell>
          <cell r="R107">
            <v>9</v>
          </cell>
          <cell r="S107">
            <v>235</v>
          </cell>
        </row>
        <row r="108">
          <cell r="G108" t="str">
            <v>105105-HOSPITAL COMBARBALA</v>
          </cell>
          <cell r="H108">
            <v>20</v>
          </cell>
          <cell r="I108">
            <v>7</v>
          </cell>
          <cell r="J108">
            <v>16</v>
          </cell>
          <cell r="K108">
            <v>12</v>
          </cell>
          <cell r="L108">
            <v>29</v>
          </cell>
          <cell r="M108">
            <v>17</v>
          </cell>
          <cell r="N108">
            <v>25</v>
          </cell>
          <cell r="O108">
            <v>17</v>
          </cell>
          <cell r="P108">
            <v>13</v>
          </cell>
          <cell r="Q108">
            <v>17</v>
          </cell>
          <cell r="R108">
            <v>8</v>
          </cell>
          <cell r="S108">
            <v>181</v>
          </cell>
        </row>
        <row r="109">
          <cell r="G109" t="str">
            <v>105433-P.S.R. SAN LORENZO</v>
          </cell>
          <cell r="O109">
            <v>3</v>
          </cell>
          <cell r="S109">
            <v>3</v>
          </cell>
        </row>
        <row r="110">
          <cell r="G110" t="str">
            <v>105434-P.S.R. SAN MARCOS</v>
          </cell>
          <cell r="M110">
            <v>2</v>
          </cell>
          <cell r="P110">
            <v>1</v>
          </cell>
          <cell r="Q110">
            <v>1</v>
          </cell>
          <cell r="S110">
            <v>4</v>
          </cell>
        </row>
        <row r="111">
          <cell r="G111" t="str">
            <v>105441-P.S.R. MANQUEHUA</v>
          </cell>
          <cell r="I111">
            <v>1</v>
          </cell>
          <cell r="N111">
            <v>2</v>
          </cell>
          <cell r="O111">
            <v>1</v>
          </cell>
          <cell r="Q111">
            <v>1</v>
          </cell>
          <cell r="S111">
            <v>5</v>
          </cell>
        </row>
        <row r="112">
          <cell r="G112" t="str">
            <v xml:space="preserve">105459-P.S.R. BARRANCAS                </v>
          </cell>
          <cell r="I112">
            <v>1</v>
          </cell>
          <cell r="M112">
            <v>1</v>
          </cell>
          <cell r="N112">
            <v>1</v>
          </cell>
          <cell r="P112">
            <v>2</v>
          </cell>
          <cell r="Q112">
            <v>1</v>
          </cell>
          <cell r="S112">
            <v>6</v>
          </cell>
        </row>
        <row r="113">
          <cell r="G113" t="str">
            <v>105460-P.S.R. COGOTI 18</v>
          </cell>
          <cell r="M113">
            <v>2</v>
          </cell>
          <cell r="O113">
            <v>1</v>
          </cell>
          <cell r="P113">
            <v>1</v>
          </cell>
          <cell r="S113">
            <v>4</v>
          </cell>
        </row>
        <row r="114">
          <cell r="G114" t="str">
            <v>105462-P.S.R. EL SAUCE</v>
          </cell>
          <cell r="J114">
            <v>1</v>
          </cell>
          <cell r="M114">
            <v>8</v>
          </cell>
          <cell r="O114">
            <v>2</v>
          </cell>
          <cell r="P114">
            <v>1</v>
          </cell>
          <cell r="S114">
            <v>12</v>
          </cell>
        </row>
        <row r="115">
          <cell r="G115" t="str">
            <v>105463-P.S.R. QUILITAPIA</v>
          </cell>
          <cell r="M115">
            <v>1</v>
          </cell>
          <cell r="O115">
            <v>2</v>
          </cell>
          <cell r="Q115">
            <v>1</v>
          </cell>
          <cell r="R115">
            <v>1</v>
          </cell>
          <cell r="S115">
            <v>5</v>
          </cell>
        </row>
        <row r="116">
          <cell r="G116" t="str">
            <v>105464-P.S.R. LA LIGUA</v>
          </cell>
          <cell r="M116">
            <v>3</v>
          </cell>
          <cell r="N116">
            <v>1</v>
          </cell>
          <cell r="O116">
            <v>1</v>
          </cell>
          <cell r="S116">
            <v>5</v>
          </cell>
        </row>
        <row r="117">
          <cell r="G117" t="str">
            <v>105465-P.S.R. RAMADILLA</v>
          </cell>
          <cell r="O117">
            <v>4</v>
          </cell>
          <cell r="P117">
            <v>1</v>
          </cell>
          <cell r="S117">
            <v>5</v>
          </cell>
        </row>
        <row r="118">
          <cell r="G118" t="str">
            <v>105466-P.S.R. VALLE HERMOSO</v>
          </cell>
          <cell r="M118">
            <v>1</v>
          </cell>
          <cell r="O118">
            <v>1</v>
          </cell>
          <cell r="P118">
            <v>1</v>
          </cell>
          <cell r="Q118">
            <v>1</v>
          </cell>
          <cell r="S118">
            <v>4</v>
          </cell>
        </row>
        <row r="119">
          <cell r="G119" t="str">
            <v>105490-P.S.R. EL DURAZNO</v>
          </cell>
          <cell r="P119">
            <v>1</v>
          </cell>
          <cell r="S119">
            <v>1</v>
          </cell>
        </row>
        <row r="120">
          <cell r="G120" t="str">
            <v>04304-MONTE PATRIA</v>
          </cell>
          <cell r="H120">
            <v>31</v>
          </cell>
          <cell r="I120">
            <v>38</v>
          </cell>
          <cell r="J120">
            <v>40</v>
          </cell>
          <cell r="K120">
            <v>24</v>
          </cell>
          <cell r="L120">
            <v>19</v>
          </cell>
          <cell r="M120">
            <v>42</v>
          </cell>
          <cell r="N120">
            <v>42</v>
          </cell>
          <cell r="O120">
            <v>63</v>
          </cell>
          <cell r="P120">
            <v>33</v>
          </cell>
          <cell r="Q120">
            <v>43</v>
          </cell>
          <cell r="R120">
            <v>31</v>
          </cell>
          <cell r="S120">
            <v>406</v>
          </cell>
        </row>
        <row r="121">
          <cell r="G121" t="str">
            <v>105307-CES. RURAL MONTE PATRIA</v>
          </cell>
          <cell r="H121">
            <v>19</v>
          </cell>
          <cell r="I121">
            <v>11</v>
          </cell>
          <cell r="J121">
            <v>16</v>
          </cell>
          <cell r="K121">
            <v>13</v>
          </cell>
          <cell r="L121">
            <v>8</v>
          </cell>
          <cell r="M121">
            <v>19</v>
          </cell>
          <cell r="N121">
            <v>12</v>
          </cell>
          <cell r="O121">
            <v>7</v>
          </cell>
          <cell r="P121">
            <v>9</v>
          </cell>
          <cell r="Q121">
            <v>5</v>
          </cell>
          <cell r="R121">
            <v>3</v>
          </cell>
          <cell r="S121">
            <v>122</v>
          </cell>
        </row>
        <row r="122">
          <cell r="G122" t="str">
            <v>105311-CES. RURAL CHAÑARAL ALTO</v>
          </cell>
          <cell r="N122">
            <v>20</v>
          </cell>
          <cell r="O122">
            <v>20</v>
          </cell>
          <cell r="P122">
            <v>4</v>
          </cell>
          <cell r="Q122">
            <v>4</v>
          </cell>
          <cell r="R122">
            <v>14</v>
          </cell>
          <cell r="S122">
            <v>62</v>
          </cell>
        </row>
        <row r="123">
          <cell r="G123" t="str">
            <v>105312-CES. RURAL CAREN</v>
          </cell>
          <cell r="I123">
            <v>1</v>
          </cell>
          <cell r="J123">
            <v>1</v>
          </cell>
          <cell r="M123">
            <v>1</v>
          </cell>
          <cell r="O123">
            <v>8</v>
          </cell>
          <cell r="P123">
            <v>5</v>
          </cell>
          <cell r="Q123">
            <v>8</v>
          </cell>
          <cell r="R123">
            <v>4</v>
          </cell>
          <cell r="S123">
            <v>28</v>
          </cell>
        </row>
        <row r="124">
          <cell r="G124" t="str">
            <v>105318-CES. RURAL EL PALQUI</v>
          </cell>
          <cell r="H124">
            <v>6</v>
          </cell>
          <cell r="I124">
            <v>24</v>
          </cell>
          <cell r="J124">
            <v>18</v>
          </cell>
          <cell r="K124">
            <v>10</v>
          </cell>
          <cell r="L124">
            <v>7</v>
          </cell>
          <cell r="M124">
            <v>15</v>
          </cell>
          <cell r="N124">
            <v>7</v>
          </cell>
          <cell r="O124">
            <v>6</v>
          </cell>
          <cell r="P124">
            <v>3</v>
          </cell>
          <cell r="Q124">
            <v>8</v>
          </cell>
          <cell r="R124">
            <v>4</v>
          </cell>
          <cell r="S124">
            <v>108</v>
          </cell>
        </row>
        <row r="125">
          <cell r="G125" t="str">
            <v>105425-P.S.R. CHILECITO</v>
          </cell>
          <cell r="H125">
            <v>2</v>
          </cell>
          <cell r="J125">
            <v>2</v>
          </cell>
          <cell r="L125">
            <v>2</v>
          </cell>
          <cell r="M125">
            <v>2</v>
          </cell>
          <cell r="P125">
            <v>2</v>
          </cell>
          <cell r="Q125">
            <v>3</v>
          </cell>
          <cell r="S125">
            <v>13</v>
          </cell>
        </row>
        <row r="126">
          <cell r="G126" t="str">
            <v>105427-P.S.R. HACIENDA VALDIVIA</v>
          </cell>
          <cell r="H126">
            <v>2</v>
          </cell>
          <cell r="N126">
            <v>1</v>
          </cell>
          <cell r="S126">
            <v>3</v>
          </cell>
        </row>
        <row r="127">
          <cell r="G127" t="str">
            <v>105430-P.S.R. MIALQUI</v>
          </cell>
          <cell r="J127">
            <v>1</v>
          </cell>
          <cell r="K127">
            <v>1</v>
          </cell>
          <cell r="L127">
            <v>1</v>
          </cell>
          <cell r="M127">
            <v>2</v>
          </cell>
          <cell r="O127">
            <v>1</v>
          </cell>
          <cell r="P127">
            <v>3</v>
          </cell>
          <cell r="Q127">
            <v>3</v>
          </cell>
          <cell r="S127">
            <v>12</v>
          </cell>
        </row>
        <row r="128">
          <cell r="G128" t="str">
            <v>105431-P.S.R. PEDREGAL</v>
          </cell>
          <cell r="O128">
            <v>9</v>
          </cell>
          <cell r="P128">
            <v>1</v>
          </cell>
          <cell r="Q128">
            <v>2</v>
          </cell>
          <cell r="R128">
            <v>5</v>
          </cell>
          <cell r="S128">
            <v>17</v>
          </cell>
        </row>
        <row r="129">
          <cell r="G129" t="str">
            <v>105432-P.S.R. RAPEL</v>
          </cell>
          <cell r="H129">
            <v>2</v>
          </cell>
          <cell r="I129">
            <v>2</v>
          </cell>
          <cell r="J129">
            <v>2</v>
          </cell>
          <cell r="L129">
            <v>1</v>
          </cell>
          <cell r="M129">
            <v>3</v>
          </cell>
          <cell r="N129">
            <v>2</v>
          </cell>
          <cell r="O129">
            <v>6</v>
          </cell>
          <cell r="S129">
            <v>18</v>
          </cell>
        </row>
        <row r="130">
          <cell r="G130" t="str">
            <v>105435-P.S.R. TULAHUEN</v>
          </cell>
          <cell r="O130">
            <v>3</v>
          </cell>
          <cell r="P130">
            <v>4</v>
          </cell>
          <cell r="Q130">
            <v>6</v>
          </cell>
          <cell r="R130">
            <v>1</v>
          </cell>
          <cell r="S130">
            <v>14</v>
          </cell>
        </row>
        <row r="131">
          <cell r="G131" t="str">
            <v>105436-P.S.R. EL MAITEN</v>
          </cell>
          <cell r="O131">
            <v>3</v>
          </cell>
          <cell r="P131">
            <v>2</v>
          </cell>
          <cell r="S131">
            <v>5</v>
          </cell>
        </row>
        <row r="132">
          <cell r="G132" t="str">
            <v>105489-P.S.R. RAMADAS DE TULAHUEN</v>
          </cell>
          <cell r="Q132">
            <v>4</v>
          </cell>
          <cell r="S132">
            <v>4</v>
          </cell>
        </row>
        <row r="133">
          <cell r="G133" t="str">
            <v>04304-PUNITAQUI</v>
          </cell>
          <cell r="H133">
            <v>22</v>
          </cell>
          <cell r="I133">
            <v>19</v>
          </cell>
          <cell r="J133">
            <v>32</v>
          </cell>
          <cell r="K133">
            <v>19</v>
          </cell>
          <cell r="L133">
            <v>29</v>
          </cell>
          <cell r="M133">
            <v>29</v>
          </cell>
          <cell r="N133">
            <v>8</v>
          </cell>
          <cell r="O133">
            <v>22</v>
          </cell>
          <cell r="P133">
            <v>17</v>
          </cell>
          <cell r="Q133">
            <v>6</v>
          </cell>
          <cell r="R133">
            <v>9</v>
          </cell>
          <cell r="S133">
            <v>212</v>
          </cell>
        </row>
        <row r="134">
          <cell r="G134" t="str">
            <v>105308-CES. RURAL PUNITAQUI</v>
          </cell>
          <cell r="H134">
            <v>22</v>
          </cell>
          <cell r="I134">
            <v>19</v>
          </cell>
          <cell r="J134">
            <v>32</v>
          </cell>
          <cell r="K134">
            <v>19</v>
          </cell>
          <cell r="L134">
            <v>29</v>
          </cell>
          <cell r="M134">
            <v>29</v>
          </cell>
          <cell r="N134">
            <v>8</v>
          </cell>
          <cell r="O134">
            <v>22</v>
          </cell>
          <cell r="P134">
            <v>17</v>
          </cell>
          <cell r="Q134">
            <v>6</v>
          </cell>
          <cell r="R134">
            <v>9</v>
          </cell>
          <cell r="S134">
            <v>212</v>
          </cell>
        </row>
        <row r="135">
          <cell r="G135" t="str">
            <v>04305-RIO HURTADO</v>
          </cell>
          <cell r="O135">
            <v>7</v>
          </cell>
          <cell r="S135">
            <v>7</v>
          </cell>
        </row>
        <row r="136">
          <cell r="G136" t="str">
            <v>105310-CES. RURAL PICHASCA</v>
          </cell>
          <cell r="O136">
            <v>2</v>
          </cell>
          <cell r="S136">
            <v>2</v>
          </cell>
        </row>
        <row r="137">
          <cell r="G137" t="str">
            <v>105413-P.S.R. SAMO ALTO</v>
          </cell>
          <cell r="O137">
            <v>4</v>
          </cell>
          <cell r="S137">
            <v>4</v>
          </cell>
        </row>
        <row r="138">
          <cell r="G138" t="str">
            <v>105503-P.S.R. TABAQUEROS</v>
          </cell>
          <cell r="O138">
            <v>1</v>
          </cell>
          <cell r="S138">
            <v>1</v>
          </cell>
        </row>
        <row r="139">
          <cell r="G139" t="str">
            <v>Total general</v>
          </cell>
          <cell r="H139">
            <v>1108</v>
          </cell>
          <cell r="I139">
            <v>966</v>
          </cell>
          <cell r="J139">
            <v>1061</v>
          </cell>
          <cell r="K139">
            <v>1047</v>
          </cell>
          <cell r="L139">
            <v>1182</v>
          </cell>
          <cell r="M139">
            <v>1208</v>
          </cell>
          <cell r="N139">
            <v>960</v>
          </cell>
          <cell r="O139">
            <v>1212</v>
          </cell>
          <cell r="P139">
            <v>945</v>
          </cell>
          <cell r="Q139">
            <v>912</v>
          </cell>
          <cell r="R139">
            <v>750</v>
          </cell>
          <cell r="S139">
            <v>11351</v>
          </cell>
        </row>
      </sheetData>
      <sheetData sheetId="2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P53"/>
  <sheetViews>
    <sheetView showGridLines="0" tabSelected="1" zoomScale="90" zoomScaleNormal="9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/>
    </sheetView>
  </sheetViews>
  <sheetFormatPr baseColWidth="10" defaultRowHeight="15" x14ac:dyDescent="0.25"/>
  <cols>
    <col min="1" max="1" width="18" style="154" customWidth="1"/>
    <col min="2" max="4" width="11.85546875" style="154" bestFit="1" customWidth="1"/>
    <col min="5" max="5" width="12.42578125" style="154" bestFit="1" customWidth="1"/>
    <col min="6" max="6" width="12.5703125" style="154" bestFit="1" customWidth="1"/>
    <col min="7" max="7" width="11.85546875" style="154" bestFit="1" customWidth="1"/>
    <col min="8" max="9" width="12.140625" style="154" bestFit="1" customWidth="1"/>
    <col min="10" max="10" width="13.140625" style="154" customWidth="1"/>
    <col min="11" max="11" width="13.28515625" style="154" bestFit="1" customWidth="1"/>
    <col min="12" max="12" width="15.85546875" style="154" customWidth="1"/>
    <col min="13" max="13" width="15" style="154" customWidth="1"/>
    <col min="14" max="14" width="15.7109375" style="154" bestFit="1" customWidth="1"/>
    <col min="15" max="15" width="16.42578125" style="154" customWidth="1"/>
    <col min="16" max="16" width="18.28515625" style="154" customWidth="1"/>
    <col min="17" max="16384" width="11.42578125" style="154"/>
  </cols>
  <sheetData>
    <row r="1" spans="1:16" x14ac:dyDescent="0.25">
      <c r="A1" s="177" t="s">
        <v>312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</row>
    <row r="2" spans="1:16" x14ac:dyDescent="0.25">
      <c r="A2" s="177" t="s">
        <v>313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</row>
    <row r="3" spans="1:16" x14ac:dyDescent="0.25">
      <c r="A3" s="177" t="s">
        <v>314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</row>
    <row r="4" spans="1:16" x14ac:dyDescent="0.25">
      <c r="A4" s="177" t="s">
        <v>315</v>
      </c>
      <c r="B4" s="157"/>
      <c r="C4" s="149"/>
      <c r="D4" s="149"/>
      <c r="E4" s="157"/>
      <c r="F4" s="157"/>
      <c r="G4" s="149"/>
      <c r="H4" s="149"/>
      <c r="I4" s="149"/>
      <c r="J4" s="149"/>
      <c r="K4" s="149"/>
      <c r="L4" s="149"/>
      <c r="M4" s="149"/>
      <c r="N4" s="149"/>
      <c r="O4" s="149"/>
    </row>
    <row r="5" spans="1:16" ht="21" customHeight="1" x14ac:dyDescent="0.25">
      <c r="A5" s="188" t="s">
        <v>0</v>
      </c>
      <c r="B5" s="194" t="s">
        <v>323</v>
      </c>
      <c r="C5" s="195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</row>
    <row r="6" spans="1:16" ht="10.5" customHeight="1" x14ac:dyDescent="0.25">
      <c r="A6" s="189"/>
      <c r="B6" s="194" t="s">
        <v>324</v>
      </c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</row>
    <row r="7" spans="1:16" x14ac:dyDescent="0.25">
      <c r="A7" s="189"/>
      <c r="B7" s="194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</row>
    <row r="8" spans="1:16" ht="23.25" customHeight="1" x14ac:dyDescent="0.25">
      <c r="A8" s="189"/>
      <c r="B8" s="208" t="s">
        <v>232</v>
      </c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</row>
    <row r="9" spans="1:16" ht="25.5" customHeight="1" x14ac:dyDescent="0.25">
      <c r="A9" s="189"/>
      <c r="B9" s="163" t="s">
        <v>276</v>
      </c>
      <c r="C9" s="163" t="s">
        <v>277</v>
      </c>
      <c r="D9" s="163" t="s">
        <v>278</v>
      </c>
      <c r="E9" s="163" t="s">
        <v>279</v>
      </c>
      <c r="F9" s="163" t="s">
        <v>280</v>
      </c>
      <c r="G9" s="163" t="s">
        <v>281</v>
      </c>
      <c r="H9" s="163" t="s">
        <v>282</v>
      </c>
      <c r="I9" s="163" t="s">
        <v>283</v>
      </c>
      <c r="J9" s="163" t="s">
        <v>284</v>
      </c>
      <c r="K9" s="163" t="s">
        <v>285</v>
      </c>
      <c r="L9" s="163" t="s">
        <v>263</v>
      </c>
      <c r="M9" s="163" t="s">
        <v>264</v>
      </c>
      <c r="N9" s="163" t="s">
        <v>296</v>
      </c>
      <c r="O9" s="205" t="s">
        <v>316</v>
      </c>
      <c r="P9" s="200" t="s">
        <v>322</v>
      </c>
    </row>
    <row r="10" spans="1:16" ht="66" customHeight="1" x14ac:dyDescent="0.25">
      <c r="A10" s="189"/>
      <c r="B10" s="203" t="s">
        <v>297</v>
      </c>
      <c r="C10" s="203" t="s">
        <v>298</v>
      </c>
      <c r="D10" s="203" t="s">
        <v>299</v>
      </c>
      <c r="E10" s="203" t="s">
        <v>300</v>
      </c>
      <c r="F10" s="203" t="s">
        <v>301</v>
      </c>
      <c r="G10" s="203" t="s">
        <v>302</v>
      </c>
      <c r="H10" s="203" t="s">
        <v>303</v>
      </c>
      <c r="I10" s="203" t="s">
        <v>304</v>
      </c>
      <c r="J10" s="203" t="s">
        <v>305</v>
      </c>
      <c r="K10" s="203" t="s">
        <v>306</v>
      </c>
      <c r="L10" s="203" t="s">
        <v>307</v>
      </c>
      <c r="M10" s="203" t="s">
        <v>308</v>
      </c>
      <c r="N10" s="210" t="s">
        <v>309</v>
      </c>
      <c r="O10" s="206"/>
      <c r="P10" s="201"/>
    </row>
    <row r="11" spans="1:16" ht="60.75" customHeight="1" x14ac:dyDescent="0.25">
      <c r="A11" s="190"/>
      <c r="B11" s="204"/>
      <c r="C11" s="204"/>
      <c r="D11" s="204"/>
      <c r="E11" s="204"/>
      <c r="F11" s="204"/>
      <c r="G11" s="204"/>
      <c r="H11" s="204"/>
      <c r="I11" s="204"/>
      <c r="J11" s="204"/>
      <c r="K11" s="204"/>
      <c r="L11" s="204"/>
      <c r="M11" s="204"/>
      <c r="N11" s="211"/>
      <c r="O11" s="207"/>
      <c r="P11" s="202"/>
    </row>
    <row r="12" spans="1:16" x14ac:dyDescent="0.25">
      <c r="A12" s="152" t="s">
        <v>244</v>
      </c>
      <c r="B12" s="164">
        <f>+'META 1'!$C$25</f>
        <v>0.69495658379921499</v>
      </c>
      <c r="C12" s="164">
        <f>+'META 2'!$C$25</f>
        <v>0.79830716115380329</v>
      </c>
      <c r="D12" s="164">
        <f>+'META 3'!$C$25</f>
        <v>0.84797755436053313</v>
      </c>
      <c r="E12" s="164">
        <f>+'META 4'!$C$25</f>
        <v>1.0080586927009618</v>
      </c>
      <c r="F12" s="164">
        <f>+'META 5'!$C$25</f>
        <v>0.84589298693931103</v>
      </c>
      <c r="G12" s="164">
        <f>+'META 6'!$C$25</f>
        <v>1.0171584557389834</v>
      </c>
      <c r="H12" s="164">
        <f>+'META 7'!$C$25</f>
        <v>0.87936628323431498</v>
      </c>
      <c r="I12" s="164">
        <f>+'META 8'!$C$25</f>
        <v>0.83550369499631572</v>
      </c>
      <c r="J12" s="164">
        <f>+'META 9'!$C$25</f>
        <v>1.0526315789473684</v>
      </c>
      <c r="K12" s="164">
        <f>+'META 10'!$C$25</f>
        <v>0.9883600135808287</v>
      </c>
      <c r="L12" s="164">
        <f>+'META 11'!$C$25</f>
        <v>0.58792905356886405</v>
      </c>
      <c r="M12" s="164">
        <f>+'META 12'!$C$25</f>
        <v>1.0256709190017286</v>
      </c>
      <c r="N12" s="166">
        <f>+'META 13'!$C$25</f>
        <v>1.0378647662209612</v>
      </c>
      <c r="O12" s="168">
        <f t="shared" ref="O12:O23" si="0">+B42*8%+C42*8%+D42*8%+E42*7%+F42*8%+G42*7%+H42*8%+I42*8%+J42*8%+K42*7%+L42*8%+M42*8%+N42*7%</f>
        <v>0.87837986639484655</v>
      </c>
      <c r="P12" s="166"/>
    </row>
    <row r="13" spans="1:16" x14ac:dyDescent="0.25">
      <c r="A13" s="153" t="s">
        <v>238</v>
      </c>
      <c r="B13" s="164">
        <f>+'META 1'!$C$36</f>
        <v>0.97002941056480896</v>
      </c>
      <c r="C13" s="164">
        <f>+'META 2'!$C$36</f>
        <v>1.0611989024095456</v>
      </c>
      <c r="D13" s="164">
        <f>+'META 3'!$C$36</f>
        <v>0.95691812694108791</v>
      </c>
      <c r="E13" s="164">
        <f>+'META 4'!$C$36</f>
        <v>0.95801040847654351</v>
      </c>
      <c r="F13" s="164">
        <f>+'META 5'!$C$36</f>
        <v>0.92251254293369789</v>
      </c>
      <c r="G13" s="164">
        <f>+'META 6'!$C$36</f>
        <v>1.0184229333756849</v>
      </c>
      <c r="H13" s="164">
        <f>+'META 7'!$C$36</f>
        <v>1.0369456985077199</v>
      </c>
      <c r="I13" s="164">
        <f>+'META 8'!$C$36</f>
        <v>0.98750967051292493</v>
      </c>
      <c r="J13" s="164">
        <f>+'META 9'!$C$36</f>
        <v>0.99319987636138851</v>
      </c>
      <c r="K13" s="164">
        <f>+'META 10'!$C$36</f>
        <v>0.93450645564348178</v>
      </c>
      <c r="L13" s="164">
        <f>+'META 11'!$C$36</f>
        <v>0.71601975917334315</v>
      </c>
      <c r="M13" s="164">
        <f>+'META 12'!$C$36</f>
        <v>0.8465531695209082</v>
      </c>
      <c r="N13" s="166">
        <f>+'META 13'!$C$36</f>
        <v>1.0707241476472247</v>
      </c>
      <c r="O13" s="168">
        <f t="shared" si="0"/>
        <v>0.94389558496905468</v>
      </c>
      <c r="P13" s="166"/>
    </row>
    <row r="14" spans="1:16" x14ac:dyDescent="0.25">
      <c r="A14" s="153" t="s">
        <v>251</v>
      </c>
      <c r="B14" s="164">
        <f>+'META 1'!$C$47</f>
        <v>1.0274054428595323</v>
      </c>
      <c r="C14" s="164">
        <f>+'META 2'!$C$47</f>
        <v>1.0036764705882353</v>
      </c>
      <c r="D14" s="164">
        <f>+'META 3'!$C$47</f>
        <v>0.8041429070173397</v>
      </c>
      <c r="E14" s="164">
        <f>+'META 4'!$C$47</f>
        <v>0.93449210354172507</v>
      </c>
      <c r="F14" s="164">
        <f>+'META 5'!$C$47</f>
        <v>1.0288922825365976</v>
      </c>
      <c r="G14" s="164">
        <f>+'META 6'!$C$47</f>
        <v>1.0204081632653061</v>
      </c>
      <c r="H14" s="164">
        <f>+'META 7'!$C$47</f>
        <v>1.1128385565829311</v>
      </c>
      <c r="I14" s="164">
        <f>+'META 8'!$C$47</f>
        <v>1.0242487347242937</v>
      </c>
      <c r="J14" s="164">
        <f>+'META 9'!$C$47</f>
        <v>1.0034364261168385</v>
      </c>
      <c r="K14" s="164">
        <f>+'META 10'!$C$47</f>
        <v>1.4508057481291032</v>
      </c>
      <c r="L14" s="164">
        <f>+'META 11'!$C$47</f>
        <v>0.94911073764644704</v>
      </c>
      <c r="M14" s="164">
        <f>+'META 12'!$C$47</f>
        <v>1.3253881322645187</v>
      </c>
      <c r="N14" s="166">
        <f>+'META 13'!$C$47</f>
        <v>1.0534780860474466</v>
      </c>
      <c r="O14" s="168">
        <f t="shared" si="0"/>
        <v>0.97567473882102362</v>
      </c>
      <c r="P14" s="166"/>
    </row>
    <row r="15" spans="1:16" x14ac:dyDescent="0.25">
      <c r="A15" s="153" t="s">
        <v>243</v>
      </c>
      <c r="B15" s="164">
        <f>+'META 1'!$C$61</f>
        <v>1.000487567040468</v>
      </c>
      <c r="C15" s="164">
        <f>+'META 2'!$C$61</f>
        <v>0.99805848804756714</v>
      </c>
      <c r="D15" s="164">
        <f>+'META 3'!$C$61</f>
        <v>1.0540378064257563</v>
      </c>
      <c r="E15" s="164">
        <f>+'META 4'!$C$61</f>
        <v>1.0295616717635065</v>
      </c>
      <c r="F15" s="164">
        <f>+'META 5'!$C$61</f>
        <v>0.92051115442928311</v>
      </c>
      <c r="G15" s="164">
        <f>+'META 6'!$C$61</f>
        <v>1.0204081632653061</v>
      </c>
      <c r="H15" s="164">
        <f>+'META 7'!$C$61</f>
        <v>1.0079375078745116</v>
      </c>
      <c r="I15" s="164">
        <f>+'META 8'!$C$61</f>
        <v>1.0086297988532011</v>
      </c>
      <c r="J15" s="164">
        <f>+'META 9'!$C$61</f>
        <v>1.0129986553115196</v>
      </c>
      <c r="K15" s="164">
        <f>+'META 10'!$C$61</f>
        <v>1.1918021623336039</v>
      </c>
      <c r="L15" s="164">
        <f>+'META 11'!$C$61</f>
        <v>0.97081113078077685</v>
      </c>
      <c r="M15" s="164">
        <f>+'META 12'!$C$61</f>
        <v>1.2533422459893047</v>
      </c>
      <c r="N15" s="166">
        <f>+'META 13'!$C$61</f>
        <v>1.1045364891518739</v>
      </c>
      <c r="O15" s="168">
        <f t="shared" si="0"/>
        <v>0.99115046186061018</v>
      </c>
      <c r="P15" s="166"/>
    </row>
    <row r="16" spans="1:16" x14ac:dyDescent="0.25">
      <c r="A16" s="153" t="s">
        <v>239</v>
      </c>
      <c r="B16" s="164">
        <f>+'META 1'!$C$72</f>
        <v>0.9292305713642649</v>
      </c>
      <c r="C16" s="164">
        <f>+'META 2'!$C$72</f>
        <v>0.90273733255678501</v>
      </c>
      <c r="D16" s="164">
        <f>+'META 3'!$C$72</f>
        <v>1.1375829771755934</v>
      </c>
      <c r="E16" s="164">
        <f>+'META 4'!$C$72</f>
        <v>0.96277278562259316</v>
      </c>
      <c r="F16" s="164">
        <f>+'META 5'!$C$72</f>
        <v>0.84965928449744454</v>
      </c>
      <c r="G16" s="164">
        <f>+'META 6'!$C$72</f>
        <v>1.0204081632653061</v>
      </c>
      <c r="H16" s="164">
        <f>+'META 7'!$C$72</f>
        <v>1.0218376596621344</v>
      </c>
      <c r="I16" s="164">
        <f>+'META 8'!$C$72</f>
        <v>0.990742542066539</v>
      </c>
      <c r="J16" s="164">
        <f>+'META 9'!$C$72</f>
        <v>0.97872340425531923</v>
      </c>
      <c r="K16" s="164">
        <f>+'META 10'!$C$72</f>
        <v>0.87912087912087922</v>
      </c>
      <c r="L16" s="164">
        <f>+'META 11'!$C$72</f>
        <v>0.61060464059526842</v>
      </c>
      <c r="M16" s="164">
        <f>+'META 12'!$C$72</f>
        <v>0.74510121239093208</v>
      </c>
      <c r="N16" s="166">
        <f>+'META 13'!$C$72</f>
        <v>1.0200927357032459</v>
      </c>
      <c r="O16" s="168">
        <f t="shared" si="0"/>
        <v>0.9094764755501672</v>
      </c>
      <c r="P16" s="166"/>
    </row>
    <row r="17" spans="1:16" x14ac:dyDescent="0.25">
      <c r="A17" s="153" t="s">
        <v>245</v>
      </c>
      <c r="B17" s="164">
        <f>+'META 1'!$C$78</f>
        <v>1.0447761194029852</v>
      </c>
      <c r="C17" s="164">
        <f>+'META 2'!$C$78</f>
        <v>1.0968760968760967</v>
      </c>
      <c r="D17" s="164">
        <f>+'META 3'!$C$78</f>
        <v>0.98924731182795689</v>
      </c>
      <c r="E17" s="164">
        <f>+'META 4'!$C$78</f>
        <v>1.0378827192527245</v>
      </c>
      <c r="F17" s="164">
        <f>+'META 5'!$C$78</f>
        <v>1.2908598792421404</v>
      </c>
      <c r="G17" s="164">
        <f>+'META 6'!$C$78</f>
        <v>1.0204081632653061</v>
      </c>
      <c r="H17" s="164">
        <f>+'META 7'!$C$78</f>
        <v>0.99421844565358242</v>
      </c>
      <c r="I17" s="164">
        <f>+'META 8'!$C$78</f>
        <v>1.0361000914410483</v>
      </c>
      <c r="J17" s="164">
        <f>+'META 9'!$C$78</f>
        <v>0.9766684753119913</v>
      </c>
      <c r="K17" s="164">
        <f>+'META 10'!$C$78</f>
        <v>1.0124873439082012</v>
      </c>
      <c r="L17" s="164">
        <f>+'META 11'!$C$78</f>
        <v>0.82041702428434382</v>
      </c>
      <c r="M17" s="164">
        <f>+'META 12'!$C$78</f>
        <v>1.0106105616446965</v>
      </c>
      <c r="N17" s="166">
        <f>+'META 13'!$C$78</f>
        <v>1.0793650793650795</v>
      </c>
      <c r="O17" s="168">
        <f t="shared" si="0"/>
        <v>0.98244410056622988</v>
      </c>
      <c r="P17" s="166"/>
    </row>
    <row r="18" spans="1:16" x14ac:dyDescent="0.25">
      <c r="A18" s="153" t="s">
        <v>250</v>
      </c>
      <c r="B18" s="164">
        <f>+'META 1'!$C$89</f>
        <v>1.0512452107279693</v>
      </c>
      <c r="C18" s="164">
        <f>+'META 2'!$C$89</f>
        <v>1.0662837774220884</v>
      </c>
      <c r="D18" s="164">
        <f>+'META 3'!$C$89</f>
        <v>0.99473061619528969</v>
      </c>
      <c r="E18" s="164">
        <f>+'META 4'!$C$89</f>
        <v>1.0026901442895575</v>
      </c>
      <c r="F18" s="164">
        <f>+'META 5'!$C$89</f>
        <v>1.2511784235766692</v>
      </c>
      <c r="G18" s="164">
        <f>+'META 6'!$C$89</f>
        <v>1.0204081632653061</v>
      </c>
      <c r="H18" s="164">
        <f>+'META 7'!$C$89</f>
        <v>1.0147722060699156</v>
      </c>
      <c r="I18" s="164">
        <f>+'META 8'!$C$89</f>
        <v>1.0250754785397729</v>
      </c>
      <c r="J18" s="164">
        <f>+'META 9'!$C$89</f>
        <v>1.2524495186163416</v>
      </c>
      <c r="K18" s="164">
        <f>+'META 10'!$C$89</f>
        <v>1.2325647020882045</v>
      </c>
      <c r="L18" s="164">
        <f>+'META 11'!$C$89</f>
        <v>1.0098114584283424</v>
      </c>
      <c r="M18" s="164">
        <f>+'META 12'!$C$89</f>
        <v>1.0640714273233973</v>
      </c>
      <c r="N18" s="166">
        <f>+'META 13'!$C$89</f>
        <v>1.8635477582846005</v>
      </c>
      <c r="O18" s="168">
        <f t="shared" si="0"/>
        <v>0.99957844929562301</v>
      </c>
      <c r="P18" s="166"/>
    </row>
    <row r="19" spans="1:16" x14ac:dyDescent="0.25">
      <c r="A19" s="153" t="s">
        <v>247</v>
      </c>
      <c r="B19" s="164">
        <f>+'META 1'!$C$106</f>
        <v>0.99774866966844034</v>
      </c>
      <c r="C19" s="164">
        <f>+'META 2'!$C$106</f>
        <v>1.0689399634267922</v>
      </c>
      <c r="D19" s="164">
        <f>+'META 3'!$C$106</f>
        <v>0.95279083625769712</v>
      </c>
      <c r="E19" s="164">
        <f>+'META 4'!$C$106</f>
        <v>1.0015246546702821</v>
      </c>
      <c r="F19" s="164">
        <f>+'META 5'!$C$106</f>
        <v>1.0613485426294706</v>
      </c>
      <c r="G19" s="164">
        <f>+'META 6'!$C$106</f>
        <v>1.0204081632653061</v>
      </c>
      <c r="H19" s="164">
        <f>+'META 7'!$C$106</f>
        <v>1.0574131858755027</v>
      </c>
      <c r="I19" s="164">
        <f>+'META 8'!$C$106</f>
        <v>1.0348151898466025</v>
      </c>
      <c r="J19" s="164">
        <f>+'META 9'!$C$106</f>
        <v>1.091430163595112</v>
      </c>
      <c r="K19" s="164">
        <f>+'META 10'!$C$106</f>
        <v>0.70740417251710908</v>
      </c>
      <c r="L19" s="164">
        <f>+'META 11'!$C$106</f>
        <v>0.79266871417994367</v>
      </c>
      <c r="M19" s="164">
        <f>+'META 12'!$C$106</f>
        <v>1.0716977929460747</v>
      </c>
      <c r="N19" s="166">
        <f>+'META 13'!$C$106</f>
        <v>1.224304715840387</v>
      </c>
      <c r="O19" s="168">
        <f t="shared" si="0"/>
        <v>0.958974949684684</v>
      </c>
      <c r="P19" s="166"/>
    </row>
    <row r="20" spans="1:16" x14ac:dyDescent="0.25">
      <c r="A20" s="153" t="s">
        <v>311</v>
      </c>
      <c r="B20" s="164">
        <f>+'META 1'!$C$119</f>
        <v>0.79949238578680204</v>
      </c>
      <c r="C20" s="164">
        <f>+'META 2'!$C$119</f>
        <v>0.88385099370817943</v>
      </c>
      <c r="D20" s="164">
        <f>+'META 3'!$C$119</f>
        <v>1.0727911456956145</v>
      </c>
      <c r="E20" s="164">
        <f>+'META 4'!$C$119</f>
        <v>1.0670731707317074</v>
      </c>
      <c r="F20" s="164">
        <f>+'META 5'!$C$119</f>
        <v>1.0779980888676541</v>
      </c>
      <c r="G20" s="164">
        <f>+'META 6'!$C$119</f>
        <v>1.0204081632653061</v>
      </c>
      <c r="H20" s="164">
        <f>+'META 7'!$C$119</f>
        <v>1.0544148801085274</v>
      </c>
      <c r="I20" s="164">
        <f>+'META 8'!$C$119</f>
        <v>0.99921027932406503</v>
      </c>
      <c r="J20" s="164">
        <f>+'META 9'!$C$119</f>
        <v>1.1012183692596063</v>
      </c>
      <c r="K20" s="164">
        <f>+'META 10'!$C$119</f>
        <v>1.1950401997940718</v>
      </c>
      <c r="L20" s="164">
        <f>+'META 11'!$C$119</f>
        <v>0.80156275048835945</v>
      </c>
      <c r="M20" s="164">
        <f>+'META 12'!$C$119</f>
        <v>0.96693909124541755</v>
      </c>
      <c r="N20" s="166">
        <f>+'META 13'!$C$119</f>
        <v>1.098901098901099</v>
      </c>
      <c r="O20" s="168">
        <f t="shared" si="0"/>
        <v>0.9560844400442261</v>
      </c>
      <c r="P20" s="166"/>
    </row>
    <row r="21" spans="1:16" x14ac:dyDescent="0.25">
      <c r="A21" s="153" t="s">
        <v>246</v>
      </c>
      <c r="B21" s="164">
        <f>+'META 1'!$C$133</f>
        <v>1.0021064686995114</v>
      </c>
      <c r="C21" s="164">
        <f>+'META 2'!$C$133</f>
        <v>1.0784943932576245</v>
      </c>
      <c r="D21" s="164">
        <f>+'META 3'!$C$133</f>
        <v>0.99206868570531104</v>
      </c>
      <c r="E21" s="164">
        <f>+'META 4'!$C$133</f>
        <v>1.0116286885796868</v>
      </c>
      <c r="F21" s="164">
        <f>+'META 5'!$C$133</f>
        <v>1.0443430969510108</v>
      </c>
      <c r="G21" s="164">
        <f>+'META 6'!$C$133</f>
        <v>1.0204081632653061</v>
      </c>
      <c r="H21" s="164">
        <f>+'META 7'!$C$133</f>
        <v>1.1611563373090314</v>
      </c>
      <c r="I21" s="164">
        <f>+'META 8'!$C$133</f>
        <v>0.99065212729697372</v>
      </c>
      <c r="J21" s="164">
        <f>+'META 9'!$C$133</f>
        <v>1.0542241006675952</v>
      </c>
      <c r="K21" s="164">
        <f>+'META 10'!$C$133</f>
        <v>0.87547193763339215</v>
      </c>
      <c r="L21" s="164">
        <f>+'META 11'!$C$133</f>
        <v>0.76165799750157659</v>
      </c>
      <c r="M21" s="164">
        <f>+'META 12'!$C$133</f>
        <v>0.9620502059148327</v>
      </c>
      <c r="N21" s="166">
        <f>+'META 13'!$C$133</f>
        <v>1.1426797081198572</v>
      </c>
      <c r="O21" s="168">
        <f t="shared" si="0"/>
        <v>0.96779735694783287</v>
      </c>
      <c r="P21" s="166"/>
    </row>
    <row r="22" spans="1:16" x14ac:dyDescent="0.25">
      <c r="A22" s="153" t="s">
        <v>248</v>
      </c>
      <c r="B22" s="164">
        <f>+'META 1'!$C$138</f>
        <v>0.77822247633568387</v>
      </c>
      <c r="C22" s="164">
        <f>+'META 2'!$C$138</f>
        <v>1.0588842975206612</v>
      </c>
      <c r="D22" s="164">
        <f>+'META 3'!$C$138</f>
        <v>0.85332641680715848</v>
      </c>
      <c r="E22" s="164">
        <f>+'META 4'!$C$138</f>
        <v>0.98372257607926394</v>
      </c>
      <c r="F22" s="164">
        <f>+'META 5'!$C$138</f>
        <v>0.93632958801498123</v>
      </c>
      <c r="G22" s="164">
        <f>+'META 6'!$C$138</f>
        <v>1.0204081632653061</v>
      </c>
      <c r="H22" s="164">
        <f>+'META 7'!$C$138</f>
        <v>1.0904775650277427</v>
      </c>
      <c r="I22" s="164">
        <f>+'META 8'!$C$138</f>
        <v>1.0552715161919246</v>
      </c>
      <c r="J22" s="164">
        <f>+'META 9'!$C$138</f>
        <v>1.1073783750155533</v>
      </c>
      <c r="K22" s="164">
        <f>+'META 10'!$C$138</f>
        <v>1.0978627671541057</v>
      </c>
      <c r="L22" s="164">
        <f>+'META 11'!$C$138</f>
        <v>0.93028174806795172</v>
      </c>
      <c r="M22" s="164">
        <f>+'META 12'!$C$138</f>
        <v>0.97209551746460388</v>
      </c>
      <c r="N22" s="166">
        <f>+'META 13'!$C$138</f>
        <v>1.2681662501157085</v>
      </c>
      <c r="O22" s="168">
        <f t="shared" si="0"/>
        <v>0.95648104006077861</v>
      </c>
      <c r="P22" s="166"/>
    </row>
    <row r="23" spans="1:16" x14ac:dyDescent="0.25">
      <c r="A23" s="158" t="s">
        <v>249</v>
      </c>
      <c r="B23" s="165">
        <f>+'META 1'!$C$146</f>
        <v>1.0170807453416149</v>
      </c>
      <c r="C23" s="165">
        <f>+'META 2'!$C$146</f>
        <v>1.0026737967914436</v>
      </c>
      <c r="D23" s="165">
        <f>+'META 3'!$C$146</f>
        <v>1.0076349431818181</v>
      </c>
      <c r="E23" s="165">
        <f>+'META 4'!$C$146</f>
        <v>0.99409754582168386</v>
      </c>
      <c r="F23" s="165">
        <f>+'META 5'!$C$146</f>
        <v>0.99775846044502747</v>
      </c>
      <c r="G23" s="165">
        <f>+'META 6'!$C$146</f>
        <v>1.0204081632653061</v>
      </c>
      <c r="H23" s="165">
        <f>+'META 7'!$C$146</f>
        <v>0.96409562373348756</v>
      </c>
      <c r="I23" s="165">
        <f>+'META 8'!$C$146</f>
        <v>0.9610980196581288</v>
      </c>
      <c r="J23" s="165">
        <f>+'META 9'!$C$146</f>
        <v>1.0030649205906939</v>
      </c>
      <c r="K23" s="165">
        <f>+'META 10'!$C$146</f>
        <v>1.0860191616993451</v>
      </c>
      <c r="L23" s="165">
        <f>+'META 11'!$C$146</f>
        <v>0.99133882917666705</v>
      </c>
      <c r="M23" s="165">
        <f>+'META 12'!$C$146</f>
        <v>0.88825257855600859</v>
      </c>
      <c r="N23" s="167">
        <f>+'META 13'!$C$146</f>
        <v>1.5846994535519126</v>
      </c>
      <c r="O23" s="168">
        <f t="shared" si="0"/>
        <v>0.98379030913306331</v>
      </c>
      <c r="P23" s="167"/>
    </row>
    <row r="24" spans="1:16" x14ac:dyDescent="0.25">
      <c r="B24" s="169"/>
      <c r="C24" s="169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169"/>
      <c r="O24" s="169"/>
    </row>
    <row r="25" spans="1:16" hidden="1" x14ac:dyDescent="0.25"/>
    <row r="26" spans="1:16" hidden="1" x14ac:dyDescent="0.25"/>
    <row r="27" spans="1:16" hidden="1" x14ac:dyDescent="0.25"/>
    <row r="28" spans="1:16" hidden="1" x14ac:dyDescent="0.25"/>
    <row r="29" spans="1:16" hidden="1" x14ac:dyDescent="0.25"/>
    <row r="30" spans="1:16" hidden="1" x14ac:dyDescent="0.25"/>
    <row r="31" spans="1:16" hidden="1" x14ac:dyDescent="0.25">
      <c r="A31" s="151" t="s">
        <v>312</v>
      </c>
      <c r="B31" s="15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6"/>
    </row>
    <row r="32" spans="1:16" hidden="1" x14ac:dyDescent="0.25">
      <c r="A32" s="151" t="s">
        <v>313</v>
      </c>
      <c r="B32" s="15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6"/>
    </row>
    <row r="33" spans="1:15" hidden="1" x14ac:dyDescent="0.25">
      <c r="A33" s="151" t="s">
        <v>314</v>
      </c>
      <c r="B33" s="155"/>
      <c r="C33" s="155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156"/>
    </row>
    <row r="34" spans="1:15" hidden="1" x14ac:dyDescent="0.25">
      <c r="A34" s="151" t="s">
        <v>315</v>
      </c>
      <c r="B34" s="157"/>
      <c r="C34" s="149"/>
      <c r="D34" s="149"/>
      <c r="E34" s="157"/>
      <c r="F34" s="157"/>
      <c r="G34" s="149"/>
      <c r="H34" s="149"/>
      <c r="I34" s="149"/>
      <c r="J34" s="149"/>
      <c r="K34" s="149"/>
      <c r="L34" s="149"/>
      <c r="M34" s="149"/>
      <c r="N34" s="150"/>
    </row>
    <row r="35" spans="1:15" hidden="1" x14ac:dyDescent="0.25">
      <c r="A35" s="188" t="s">
        <v>0</v>
      </c>
      <c r="B35" s="191" t="s">
        <v>317</v>
      </c>
      <c r="C35" s="192"/>
      <c r="D35" s="192"/>
      <c r="E35" s="192"/>
      <c r="F35" s="192"/>
      <c r="G35" s="192"/>
      <c r="H35" s="192"/>
      <c r="I35" s="192"/>
      <c r="J35" s="192"/>
      <c r="K35" s="192"/>
      <c r="L35" s="192"/>
      <c r="M35" s="192"/>
      <c r="N35" s="193"/>
    </row>
    <row r="36" spans="1:15" hidden="1" x14ac:dyDescent="0.25">
      <c r="A36" s="189"/>
      <c r="B36" s="160"/>
      <c r="C36" s="161"/>
      <c r="D36" s="161"/>
      <c r="E36" s="161"/>
      <c r="F36" s="161"/>
      <c r="G36" s="161"/>
      <c r="H36" s="161"/>
      <c r="I36" s="161"/>
      <c r="J36" s="161"/>
      <c r="K36" s="161"/>
      <c r="L36" s="161"/>
      <c r="M36" s="161"/>
      <c r="N36" s="162"/>
    </row>
    <row r="37" spans="1:15" hidden="1" x14ac:dyDescent="0.25">
      <c r="A37" s="189"/>
      <c r="B37" s="194" t="s">
        <v>318</v>
      </c>
      <c r="C37" s="195"/>
      <c r="D37" s="195"/>
      <c r="E37" s="195"/>
      <c r="F37" s="195"/>
      <c r="G37" s="195"/>
      <c r="H37" s="195"/>
      <c r="I37" s="195"/>
      <c r="J37" s="195"/>
      <c r="K37" s="195"/>
      <c r="L37" s="195"/>
      <c r="M37" s="195"/>
      <c r="N37" s="196"/>
    </row>
    <row r="38" spans="1:15" hidden="1" x14ac:dyDescent="0.25">
      <c r="A38" s="189"/>
      <c r="B38" s="197" t="s">
        <v>232</v>
      </c>
      <c r="C38" s="198"/>
      <c r="D38" s="198"/>
      <c r="E38" s="198"/>
      <c r="F38" s="198"/>
      <c r="G38" s="198"/>
      <c r="H38" s="198"/>
      <c r="I38" s="198"/>
      <c r="J38" s="198"/>
      <c r="K38" s="198"/>
      <c r="L38" s="198"/>
      <c r="M38" s="198"/>
      <c r="N38" s="199"/>
    </row>
    <row r="39" spans="1:15" hidden="1" x14ac:dyDescent="0.25">
      <c r="A39" s="189"/>
      <c r="B39" s="163" t="s">
        <v>276</v>
      </c>
      <c r="C39" s="163" t="s">
        <v>277</v>
      </c>
      <c r="D39" s="163" t="s">
        <v>278</v>
      </c>
      <c r="E39" s="163" t="s">
        <v>279</v>
      </c>
      <c r="F39" s="163" t="s">
        <v>280</v>
      </c>
      <c r="G39" s="163" t="s">
        <v>281</v>
      </c>
      <c r="H39" s="163" t="s">
        <v>282</v>
      </c>
      <c r="I39" s="163" t="s">
        <v>283</v>
      </c>
      <c r="J39" s="163" t="s">
        <v>284</v>
      </c>
      <c r="K39" s="163" t="s">
        <v>285</v>
      </c>
      <c r="L39" s="163" t="s">
        <v>263</v>
      </c>
      <c r="M39" s="163" t="s">
        <v>264</v>
      </c>
      <c r="N39" s="163" t="s">
        <v>296</v>
      </c>
    </row>
    <row r="40" spans="1:15" hidden="1" x14ac:dyDescent="0.25">
      <c r="A40" s="189"/>
      <c r="B40" s="203" t="s">
        <v>297</v>
      </c>
      <c r="C40" s="203" t="s">
        <v>298</v>
      </c>
      <c r="D40" s="203" t="s">
        <v>299</v>
      </c>
      <c r="E40" s="203" t="s">
        <v>300</v>
      </c>
      <c r="F40" s="203" t="s">
        <v>301</v>
      </c>
      <c r="G40" s="203" t="s">
        <v>302</v>
      </c>
      <c r="H40" s="203" t="s">
        <v>303</v>
      </c>
      <c r="I40" s="203" t="s">
        <v>304</v>
      </c>
      <c r="J40" s="203" t="s">
        <v>305</v>
      </c>
      <c r="K40" s="203" t="s">
        <v>306</v>
      </c>
      <c r="L40" s="203" t="s">
        <v>307</v>
      </c>
      <c r="M40" s="203" t="s">
        <v>308</v>
      </c>
      <c r="N40" s="210" t="s">
        <v>309</v>
      </c>
    </row>
    <row r="41" spans="1:15" ht="84.75" hidden="1" customHeight="1" x14ac:dyDescent="0.25">
      <c r="A41" s="190"/>
      <c r="B41" s="204"/>
      <c r="C41" s="204"/>
      <c r="D41" s="204"/>
      <c r="E41" s="204"/>
      <c r="F41" s="204"/>
      <c r="G41" s="204"/>
      <c r="H41" s="204"/>
      <c r="I41" s="204"/>
      <c r="J41" s="204"/>
      <c r="K41" s="204"/>
      <c r="L41" s="204"/>
      <c r="M41" s="204"/>
      <c r="N41" s="211"/>
    </row>
    <row r="42" spans="1:15" hidden="1" x14ac:dyDescent="0.25">
      <c r="A42" s="152" t="s">
        <v>244</v>
      </c>
      <c r="B42" s="164">
        <f>IF(B12="n/a","n/a",IF(B12="","",IF(B12&gt;1,1,B12)))</f>
        <v>0.69495658379921499</v>
      </c>
      <c r="C42" s="164">
        <f t="shared" ref="C42:N42" si="1">IF(C12="n/a","n/a",IF(C12="","",IF(C12&gt;1,1,C12)))</f>
        <v>0.79830716115380329</v>
      </c>
      <c r="D42" s="164">
        <f t="shared" si="1"/>
        <v>0.84797755436053313</v>
      </c>
      <c r="E42" s="164">
        <f t="shared" si="1"/>
        <v>1</v>
      </c>
      <c r="F42" s="164">
        <f t="shared" si="1"/>
        <v>0.84589298693931103</v>
      </c>
      <c r="G42" s="164">
        <f t="shared" si="1"/>
        <v>1</v>
      </c>
      <c r="H42" s="164">
        <f t="shared" si="1"/>
        <v>0.87936628323431498</v>
      </c>
      <c r="I42" s="164">
        <f t="shared" si="1"/>
        <v>0.83550369499631572</v>
      </c>
      <c r="J42" s="164">
        <f t="shared" si="1"/>
        <v>1</v>
      </c>
      <c r="K42" s="164">
        <f t="shared" si="1"/>
        <v>0.9883600135808287</v>
      </c>
      <c r="L42" s="164">
        <f t="shared" ref="L42:L53" si="2">IF(L12="n/a","n/a",IF(L12="","",IF(L12&gt;1,1,L12)))</f>
        <v>0.58792905356886405</v>
      </c>
      <c r="M42" s="164">
        <f t="shared" si="1"/>
        <v>1</v>
      </c>
      <c r="N42" s="166">
        <f t="shared" si="1"/>
        <v>1</v>
      </c>
      <c r="O42" s="169"/>
    </row>
    <row r="43" spans="1:15" hidden="1" x14ac:dyDescent="0.25">
      <c r="A43" s="153" t="s">
        <v>238</v>
      </c>
      <c r="B43" s="164">
        <f t="shared" ref="B43:N53" si="3">IF(B13="n/a","n/a",IF(B13="","",IF(B13&gt;1,1,B13)))</f>
        <v>0.97002941056480896</v>
      </c>
      <c r="C43" s="164">
        <f t="shared" si="3"/>
        <v>1</v>
      </c>
      <c r="D43" s="164">
        <f t="shared" si="3"/>
        <v>0.95691812694108791</v>
      </c>
      <c r="E43" s="164">
        <f t="shared" si="3"/>
        <v>0.95801040847654351</v>
      </c>
      <c r="F43" s="164">
        <f t="shared" si="3"/>
        <v>0.92251254293369789</v>
      </c>
      <c r="G43" s="164">
        <f t="shared" si="3"/>
        <v>1</v>
      </c>
      <c r="H43" s="164">
        <f t="shared" si="3"/>
        <v>1</v>
      </c>
      <c r="I43" s="164">
        <f t="shared" si="3"/>
        <v>0.98750967051292493</v>
      </c>
      <c r="J43" s="164">
        <f t="shared" si="3"/>
        <v>0.99319987636138851</v>
      </c>
      <c r="K43" s="164">
        <f t="shared" si="3"/>
        <v>0.93450645564348178</v>
      </c>
      <c r="L43" s="164">
        <f t="shared" si="2"/>
        <v>0.71601975917334315</v>
      </c>
      <c r="M43" s="164">
        <f t="shared" si="3"/>
        <v>0.8465531695209082</v>
      </c>
      <c r="N43" s="166">
        <f t="shared" si="3"/>
        <v>1</v>
      </c>
    </row>
    <row r="44" spans="1:15" hidden="1" x14ac:dyDescent="0.25">
      <c r="A44" s="153" t="s">
        <v>251</v>
      </c>
      <c r="B44" s="164">
        <f t="shared" si="3"/>
        <v>1</v>
      </c>
      <c r="C44" s="164">
        <f t="shared" si="3"/>
        <v>1</v>
      </c>
      <c r="D44" s="164">
        <f t="shared" si="3"/>
        <v>0.8041429070173397</v>
      </c>
      <c r="E44" s="164">
        <f t="shared" si="3"/>
        <v>0.93449210354172507</v>
      </c>
      <c r="F44" s="164">
        <f t="shared" si="3"/>
        <v>1</v>
      </c>
      <c r="G44" s="164">
        <f t="shared" si="3"/>
        <v>1</v>
      </c>
      <c r="H44" s="164">
        <f t="shared" si="3"/>
        <v>1</v>
      </c>
      <c r="I44" s="164">
        <f t="shared" si="3"/>
        <v>1</v>
      </c>
      <c r="J44" s="164">
        <f t="shared" si="3"/>
        <v>1</v>
      </c>
      <c r="K44" s="164">
        <f t="shared" si="3"/>
        <v>1</v>
      </c>
      <c r="L44" s="164">
        <f t="shared" si="2"/>
        <v>0.94911073764644704</v>
      </c>
      <c r="M44" s="164">
        <f t="shared" si="3"/>
        <v>1</v>
      </c>
      <c r="N44" s="166">
        <f t="shared" si="3"/>
        <v>1</v>
      </c>
    </row>
    <row r="45" spans="1:15" hidden="1" x14ac:dyDescent="0.25">
      <c r="A45" s="153" t="s">
        <v>243</v>
      </c>
      <c r="B45" s="164">
        <f t="shared" si="3"/>
        <v>1</v>
      </c>
      <c r="C45" s="164">
        <f t="shared" si="3"/>
        <v>0.99805848804756714</v>
      </c>
      <c r="D45" s="164">
        <f t="shared" si="3"/>
        <v>1</v>
      </c>
      <c r="E45" s="164">
        <f t="shared" si="3"/>
        <v>1</v>
      </c>
      <c r="F45" s="164">
        <f t="shared" si="3"/>
        <v>0.92051115442928311</v>
      </c>
      <c r="G45" s="164">
        <f t="shared" si="3"/>
        <v>1</v>
      </c>
      <c r="H45" s="164">
        <f t="shared" si="3"/>
        <v>1</v>
      </c>
      <c r="I45" s="164">
        <f t="shared" si="3"/>
        <v>1</v>
      </c>
      <c r="J45" s="164">
        <f t="shared" si="3"/>
        <v>1</v>
      </c>
      <c r="K45" s="164">
        <f t="shared" si="3"/>
        <v>1</v>
      </c>
      <c r="L45" s="164">
        <f t="shared" si="2"/>
        <v>0.97081113078077685</v>
      </c>
      <c r="M45" s="164">
        <f t="shared" si="3"/>
        <v>1</v>
      </c>
      <c r="N45" s="166">
        <f t="shared" si="3"/>
        <v>1</v>
      </c>
    </row>
    <row r="46" spans="1:15" hidden="1" x14ac:dyDescent="0.25">
      <c r="A46" s="153" t="s">
        <v>239</v>
      </c>
      <c r="B46" s="164">
        <f t="shared" si="3"/>
        <v>0.9292305713642649</v>
      </c>
      <c r="C46" s="164">
        <f t="shared" si="3"/>
        <v>0.90273733255678501</v>
      </c>
      <c r="D46" s="164">
        <f t="shared" si="3"/>
        <v>1</v>
      </c>
      <c r="E46" s="164">
        <f t="shared" si="3"/>
        <v>0.96277278562259316</v>
      </c>
      <c r="F46" s="164">
        <f t="shared" si="3"/>
        <v>0.84965928449744454</v>
      </c>
      <c r="G46" s="164">
        <f t="shared" si="3"/>
        <v>1</v>
      </c>
      <c r="H46" s="164">
        <f t="shared" si="3"/>
        <v>1</v>
      </c>
      <c r="I46" s="164">
        <f t="shared" si="3"/>
        <v>0.990742542066539</v>
      </c>
      <c r="J46" s="164">
        <f t="shared" si="3"/>
        <v>0.97872340425531923</v>
      </c>
      <c r="K46" s="164">
        <f t="shared" si="3"/>
        <v>0.87912087912087922</v>
      </c>
      <c r="L46" s="164">
        <f t="shared" si="2"/>
        <v>0.61060464059526842</v>
      </c>
      <c r="M46" s="164">
        <f t="shared" si="3"/>
        <v>0.74510121239093208</v>
      </c>
      <c r="N46" s="166">
        <f t="shared" si="3"/>
        <v>1</v>
      </c>
    </row>
    <row r="47" spans="1:15" hidden="1" x14ac:dyDescent="0.25">
      <c r="A47" s="153" t="s">
        <v>245</v>
      </c>
      <c r="B47" s="164">
        <f t="shared" si="3"/>
        <v>1</v>
      </c>
      <c r="C47" s="164">
        <f t="shared" si="3"/>
        <v>1</v>
      </c>
      <c r="D47" s="164">
        <f t="shared" si="3"/>
        <v>0.98924731182795689</v>
      </c>
      <c r="E47" s="164">
        <f t="shared" si="3"/>
        <v>1</v>
      </c>
      <c r="F47" s="164">
        <f t="shared" si="3"/>
        <v>1</v>
      </c>
      <c r="G47" s="164">
        <f t="shared" si="3"/>
        <v>1</v>
      </c>
      <c r="H47" s="164">
        <f t="shared" si="3"/>
        <v>0.99421844565358242</v>
      </c>
      <c r="I47" s="164">
        <f t="shared" si="3"/>
        <v>1</v>
      </c>
      <c r="J47" s="164">
        <f t="shared" si="3"/>
        <v>0.9766684753119913</v>
      </c>
      <c r="K47" s="164">
        <f t="shared" si="3"/>
        <v>1</v>
      </c>
      <c r="L47" s="164">
        <f t="shared" si="2"/>
        <v>0.82041702428434382</v>
      </c>
      <c r="M47" s="164">
        <f t="shared" si="3"/>
        <v>1</v>
      </c>
      <c r="N47" s="166">
        <f t="shared" si="3"/>
        <v>1</v>
      </c>
    </row>
    <row r="48" spans="1:15" hidden="1" x14ac:dyDescent="0.25">
      <c r="A48" s="153" t="s">
        <v>250</v>
      </c>
      <c r="B48" s="164">
        <f t="shared" si="3"/>
        <v>1</v>
      </c>
      <c r="C48" s="164">
        <f t="shared" si="3"/>
        <v>1</v>
      </c>
      <c r="D48" s="164">
        <f t="shared" si="3"/>
        <v>0.99473061619528969</v>
      </c>
      <c r="E48" s="164">
        <f t="shared" si="3"/>
        <v>1</v>
      </c>
      <c r="F48" s="164">
        <f t="shared" si="3"/>
        <v>1</v>
      </c>
      <c r="G48" s="164">
        <f t="shared" si="3"/>
        <v>1</v>
      </c>
      <c r="H48" s="164">
        <f t="shared" si="3"/>
        <v>1</v>
      </c>
      <c r="I48" s="164">
        <f t="shared" si="3"/>
        <v>1</v>
      </c>
      <c r="J48" s="164">
        <f t="shared" si="3"/>
        <v>1</v>
      </c>
      <c r="K48" s="164">
        <f t="shared" si="3"/>
        <v>1</v>
      </c>
      <c r="L48" s="164">
        <f t="shared" si="2"/>
        <v>1</v>
      </c>
      <c r="M48" s="164">
        <f t="shared" si="3"/>
        <v>1</v>
      </c>
      <c r="N48" s="166">
        <f t="shared" si="3"/>
        <v>1</v>
      </c>
    </row>
    <row r="49" spans="1:14" hidden="1" x14ac:dyDescent="0.25">
      <c r="A49" s="153" t="s">
        <v>247</v>
      </c>
      <c r="B49" s="164">
        <f t="shared" si="3"/>
        <v>0.99774866966844034</v>
      </c>
      <c r="C49" s="164">
        <f t="shared" si="3"/>
        <v>1</v>
      </c>
      <c r="D49" s="164">
        <f t="shared" si="3"/>
        <v>0.95279083625769712</v>
      </c>
      <c r="E49" s="164">
        <f t="shared" si="3"/>
        <v>1</v>
      </c>
      <c r="F49" s="164">
        <f t="shared" si="3"/>
        <v>1</v>
      </c>
      <c r="G49" s="164">
        <f t="shared" si="3"/>
        <v>1</v>
      </c>
      <c r="H49" s="164">
        <f t="shared" si="3"/>
        <v>1</v>
      </c>
      <c r="I49" s="164">
        <f t="shared" si="3"/>
        <v>1</v>
      </c>
      <c r="J49" s="164">
        <f t="shared" si="3"/>
        <v>1</v>
      </c>
      <c r="K49" s="164">
        <f t="shared" si="3"/>
        <v>0.70740417251710908</v>
      </c>
      <c r="L49" s="164">
        <f t="shared" si="2"/>
        <v>0.79266871417994367</v>
      </c>
      <c r="M49" s="164">
        <f t="shared" si="3"/>
        <v>1</v>
      </c>
      <c r="N49" s="166">
        <f t="shared" si="3"/>
        <v>1</v>
      </c>
    </row>
    <row r="50" spans="1:14" hidden="1" x14ac:dyDescent="0.25">
      <c r="A50" s="153" t="s">
        <v>311</v>
      </c>
      <c r="B50" s="164">
        <f t="shared" si="3"/>
        <v>0.79949238578680204</v>
      </c>
      <c r="C50" s="164">
        <f t="shared" si="3"/>
        <v>0.88385099370817943</v>
      </c>
      <c r="D50" s="164">
        <f t="shared" si="3"/>
        <v>1</v>
      </c>
      <c r="E50" s="164">
        <f t="shared" si="3"/>
        <v>1</v>
      </c>
      <c r="F50" s="164">
        <f t="shared" si="3"/>
        <v>1</v>
      </c>
      <c r="G50" s="164">
        <f t="shared" si="3"/>
        <v>1</v>
      </c>
      <c r="H50" s="164">
        <f t="shared" si="3"/>
        <v>1</v>
      </c>
      <c r="I50" s="164">
        <f t="shared" si="3"/>
        <v>0.99921027932406503</v>
      </c>
      <c r="J50" s="164">
        <f t="shared" si="3"/>
        <v>1</v>
      </c>
      <c r="K50" s="164">
        <f t="shared" si="3"/>
        <v>1</v>
      </c>
      <c r="L50" s="164">
        <f t="shared" si="2"/>
        <v>0.80156275048835945</v>
      </c>
      <c r="M50" s="164">
        <f t="shared" si="3"/>
        <v>0.96693909124541755</v>
      </c>
      <c r="N50" s="166">
        <f t="shared" si="3"/>
        <v>1</v>
      </c>
    </row>
    <row r="51" spans="1:14" hidden="1" x14ac:dyDescent="0.25">
      <c r="A51" s="153" t="s">
        <v>246</v>
      </c>
      <c r="B51" s="164">
        <f t="shared" si="3"/>
        <v>1</v>
      </c>
      <c r="C51" s="164">
        <f t="shared" si="3"/>
        <v>1</v>
      </c>
      <c r="D51" s="164">
        <f t="shared" si="3"/>
        <v>0.99206868570531104</v>
      </c>
      <c r="E51" s="164">
        <f t="shared" si="3"/>
        <v>1</v>
      </c>
      <c r="F51" s="164">
        <f t="shared" si="3"/>
        <v>1</v>
      </c>
      <c r="G51" s="164">
        <f t="shared" si="3"/>
        <v>1</v>
      </c>
      <c r="H51" s="164">
        <f t="shared" si="3"/>
        <v>1</v>
      </c>
      <c r="I51" s="164">
        <f t="shared" si="3"/>
        <v>0.99065212729697372</v>
      </c>
      <c r="J51" s="164">
        <f t="shared" si="3"/>
        <v>1</v>
      </c>
      <c r="K51" s="164">
        <f t="shared" si="3"/>
        <v>0.87547193763339215</v>
      </c>
      <c r="L51" s="164">
        <f t="shared" si="2"/>
        <v>0.76165799750157659</v>
      </c>
      <c r="M51" s="164">
        <f t="shared" si="3"/>
        <v>0.9620502059148327</v>
      </c>
      <c r="N51" s="166">
        <f t="shared" si="3"/>
        <v>1</v>
      </c>
    </row>
    <row r="52" spans="1:14" hidden="1" x14ac:dyDescent="0.25">
      <c r="A52" s="153" t="s">
        <v>248</v>
      </c>
      <c r="B52" s="164">
        <f t="shared" si="3"/>
        <v>0.77822247633568387</v>
      </c>
      <c r="C52" s="164">
        <f t="shared" si="3"/>
        <v>1</v>
      </c>
      <c r="D52" s="164">
        <f t="shared" si="3"/>
        <v>0.85332641680715848</v>
      </c>
      <c r="E52" s="164">
        <f t="shared" si="3"/>
        <v>0.98372257607926394</v>
      </c>
      <c r="F52" s="164">
        <f t="shared" si="3"/>
        <v>0.93632958801498123</v>
      </c>
      <c r="G52" s="164">
        <f t="shared" si="3"/>
        <v>1</v>
      </c>
      <c r="H52" s="164">
        <f t="shared" si="3"/>
        <v>1</v>
      </c>
      <c r="I52" s="164">
        <f t="shared" si="3"/>
        <v>1</v>
      </c>
      <c r="J52" s="164">
        <f t="shared" si="3"/>
        <v>1</v>
      </c>
      <c r="K52" s="164">
        <f t="shared" si="3"/>
        <v>1</v>
      </c>
      <c r="L52" s="164">
        <f t="shared" si="2"/>
        <v>0.93028174806795172</v>
      </c>
      <c r="M52" s="164">
        <f t="shared" si="3"/>
        <v>0.97209551746460388</v>
      </c>
      <c r="N52" s="166">
        <f t="shared" si="3"/>
        <v>1</v>
      </c>
    </row>
    <row r="53" spans="1:14" hidden="1" x14ac:dyDescent="0.25">
      <c r="A53" s="158" t="s">
        <v>249</v>
      </c>
      <c r="B53" s="165">
        <f t="shared" si="3"/>
        <v>1</v>
      </c>
      <c r="C53" s="165">
        <f t="shared" si="3"/>
        <v>1</v>
      </c>
      <c r="D53" s="165">
        <f t="shared" si="3"/>
        <v>1</v>
      </c>
      <c r="E53" s="165">
        <f t="shared" si="3"/>
        <v>0.99409754582168386</v>
      </c>
      <c r="F53" s="165">
        <f t="shared" si="3"/>
        <v>0.99775846044502747</v>
      </c>
      <c r="G53" s="165">
        <f t="shared" si="3"/>
        <v>1</v>
      </c>
      <c r="H53" s="165">
        <f t="shared" si="3"/>
        <v>0.96409562373348756</v>
      </c>
      <c r="I53" s="165">
        <f t="shared" si="3"/>
        <v>0.9610980196581288</v>
      </c>
      <c r="J53" s="165">
        <f t="shared" si="3"/>
        <v>1</v>
      </c>
      <c r="K53" s="165">
        <f t="shared" si="3"/>
        <v>1</v>
      </c>
      <c r="L53" s="165">
        <f t="shared" si="2"/>
        <v>0.99133882917666705</v>
      </c>
      <c r="M53" s="165">
        <f t="shared" si="3"/>
        <v>0.88825257855600859</v>
      </c>
      <c r="N53" s="167">
        <f t="shared" si="3"/>
        <v>1</v>
      </c>
    </row>
  </sheetData>
  <mergeCells count="36">
    <mergeCell ref="G40:G41"/>
    <mergeCell ref="N40:N41"/>
    <mergeCell ref="H40:H41"/>
    <mergeCell ref="I40:I41"/>
    <mergeCell ref="J40:J41"/>
    <mergeCell ref="K40:K41"/>
    <mergeCell ref="L40:L41"/>
    <mergeCell ref="M40:M41"/>
    <mergeCell ref="B40:B41"/>
    <mergeCell ref="C40:C41"/>
    <mergeCell ref="D40:D41"/>
    <mergeCell ref="E40:E41"/>
    <mergeCell ref="F40:F41"/>
    <mergeCell ref="K10:K11"/>
    <mergeCell ref="B8:O8"/>
    <mergeCell ref="B5:O5"/>
    <mergeCell ref="B6:O7"/>
    <mergeCell ref="L10:L11"/>
    <mergeCell ref="M10:M11"/>
    <mergeCell ref="N10:N11"/>
    <mergeCell ref="A35:A41"/>
    <mergeCell ref="B35:N35"/>
    <mergeCell ref="B37:N37"/>
    <mergeCell ref="B38:N38"/>
    <mergeCell ref="P9:P11"/>
    <mergeCell ref="B10:B11"/>
    <mergeCell ref="C10:C11"/>
    <mergeCell ref="D10:D11"/>
    <mergeCell ref="E10:E11"/>
    <mergeCell ref="F10:F11"/>
    <mergeCell ref="G10:G11"/>
    <mergeCell ref="O9:O11"/>
    <mergeCell ref="H10:H11"/>
    <mergeCell ref="A5:A11"/>
    <mergeCell ref="I10:I11"/>
    <mergeCell ref="J10:J11"/>
  </mergeCells>
  <conditionalFormatting sqref="B10">
    <cfRule type="cellIs" dxfId="73" priority="17" stopIfTrue="1" operator="lessThan">
      <formula>0.25</formula>
    </cfRule>
  </conditionalFormatting>
  <conditionalFormatting sqref="C10:N10">
    <cfRule type="cellIs" dxfId="72" priority="15" stopIfTrue="1" operator="lessThan">
      <formula>0.25</formula>
    </cfRule>
  </conditionalFormatting>
  <conditionalFormatting sqref="B12:N23">
    <cfRule type="cellIs" dxfId="71" priority="1" stopIfTrue="1" operator="lessThan">
      <formula>0.5</formula>
    </cfRule>
    <cfRule type="cellIs" dxfId="70" priority="6" stopIfTrue="1" operator="lessThan">
      <formula>1</formula>
    </cfRule>
    <cfRule type="cellIs" dxfId="69" priority="8" stopIfTrue="1" operator="greaterThan">
      <formula>1.5</formula>
    </cfRule>
  </conditionalFormatting>
  <conditionalFormatting sqref="B40">
    <cfRule type="cellIs" dxfId="68" priority="13" stopIfTrue="1" operator="lessThan">
      <formula>0.25</formula>
    </cfRule>
  </conditionalFormatting>
  <conditionalFormatting sqref="C40:N40">
    <cfRule type="cellIs" dxfId="67" priority="12" stopIfTrue="1" operator="lessThan">
      <formula>0.25</formula>
    </cfRule>
  </conditionalFormatting>
  <conditionalFormatting sqref="B42:N53">
    <cfRule type="cellIs" dxfId="66" priority="11" stopIfTrue="1" operator="lessThan">
      <formula>0.5</formula>
    </cfRule>
  </conditionalFormatting>
  <conditionalFormatting sqref="O9">
    <cfRule type="cellIs" dxfId="65" priority="10" stopIfTrue="1" operator="lessThan">
      <formula>0.25</formula>
    </cfRule>
  </conditionalFormatting>
  <conditionalFormatting sqref="O12:O23">
    <cfRule type="cellIs" dxfId="64" priority="7" stopIfTrue="1" operator="lessThan">
      <formula>0.9</formula>
    </cfRule>
  </conditionalFormatting>
  <conditionalFormatting sqref="P9">
    <cfRule type="cellIs" dxfId="63" priority="5" stopIfTrue="1" operator="lessThan">
      <formula>0.25</formula>
    </cfRule>
  </conditionalFormatting>
  <conditionalFormatting sqref="P12:P23">
    <cfRule type="cellIs" dxfId="62" priority="2" stopIfTrue="1" operator="lessThan">
      <formula>0.5</formula>
    </cfRule>
    <cfRule type="cellIs" dxfId="61" priority="3" stopIfTrue="1" operator="greaterThan">
      <formula>1.5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50"/>
  <sheetViews>
    <sheetView zoomScale="90" zoomScaleNormal="90" workbookViewId="0">
      <pane xSplit="2" ySplit="11" topLeftCell="C12" activePane="bottomRight" state="frozen"/>
      <selection activeCell="D147" sqref="D147"/>
      <selection pane="topRight" activeCell="D147" sqref="D147"/>
      <selection pane="bottomLeft" activeCell="D147" sqref="D147"/>
      <selection pane="bottomRight" activeCell="C12" sqref="C12"/>
    </sheetView>
  </sheetViews>
  <sheetFormatPr baseColWidth="10" defaultRowHeight="14.25" x14ac:dyDescent="0.2"/>
  <cols>
    <col min="1" max="1" width="31.5703125" style="62" bestFit="1" customWidth="1"/>
    <col min="2" max="2" width="50.28515625" style="105" bestFit="1" customWidth="1"/>
    <col min="3" max="3" width="14.42578125" style="62" customWidth="1"/>
    <col min="4" max="4" width="11.42578125" style="62" bestFit="1" customWidth="1"/>
    <col min="5" max="5" width="7.28515625" style="62" customWidth="1"/>
    <col min="6" max="6" width="9.28515625" style="62" customWidth="1"/>
    <col min="7" max="11" width="8.42578125" style="62" bestFit="1" customWidth="1"/>
    <col min="12" max="12" width="8.85546875" style="62" customWidth="1"/>
    <col min="13" max="14" width="9.140625" style="62" customWidth="1"/>
    <col min="15" max="15" width="9.28515625" style="62" customWidth="1"/>
    <col min="16" max="16" width="8.42578125" style="183" bestFit="1" customWidth="1"/>
    <col min="17" max="17" width="10.42578125" style="62" customWidth="1"/>
    <col min="18" max="18" width="22.7109375" style="62" customWidth="1"/>
    <col min="19" max="24" width="9.7109375" style="62" bestFit="1" customWidth="1"/>
    <col min="25" max="25" width="14.140625" style="62" customWidth="1"/>
    <col min="26" max="26" width="6.42578125" style="62" customWidth="1"/>
    <col min="27" max="27" width="8.5703125" style="62" bestFit="1" customWidth="1"/>
    <col min="28" max="28" width="7" style="62" bestFit="1" customWidth="1"/>
    <col min="29" max="29" width="6.140625" style="62" bestFit="1" customWidth="1"/>
    <col min="30" max="32" width="7.140625" style="62" bestFit="1" customWidth="1"/>
    <col min="33" max="33" width="9.28515625" style="62" customWidth="1"/>
    <col min="34" max="34" width="7.5703125" style="62" customWidth="1"/>
    <col min="35" max="35" width="8.7109375" style="62" customWidth="1"/>
    <col min="36" max="36" width="8" style="62" customWidth="1"/>
    <col min="37" max="37" width="7.140625" style="62" bestFit="1" customWidth="1"/>
    <col min="38" max="38" width="8.5703125" style="62" bestFit="1" customWidth="1"/>
    <col min="39" max="39" width="7.140625" style="62" bestFit="1" customWidth="1"/>
    <col min="40" max="40" width="8.7109375" style="62" customWidth="1"/>
    <col min="41" max="41" width="8.140625" style="62" customWidth="1"/>
    <col min="42" max="43" width="7.140625" style="62" bestFit="1" customWidth="1"/>
    <col min="44" max="44" width="7.5703125" style="62" bestFit="1" customWidth="1"/>
    <col min="45" max="45" width="7.140625" style="62" bestFit="1" customWidth="1"/>
    <col min="46" max="46" width="8.42578125" style="62" customWidth="1"/>
    <col min="47" max="47" width="7.42578125" style="62" customWidth="1"/>
    <col min="48" max="48" width="8" style="62" customWidth="1"/>
    <col min="49" max="49" width="7.5703125" style="62" customWidth="1"/>
    <col min="50" max="50" width="7.140625" style="62" bestFit="1" customWidth="1"/>
    <col min="51" max="51" width="8.5703125" style="62" bestFit="1" customWidth="1"/>
    <col min="52" max="16384" width="11.42578125" style="62"/>
  </cols>
  <sheetData>
    <row r="1" spans="1:51" s="129" customFormat="1" ht="73.5" customHeight="1" thickTop="1" thickBot="1" x14ac:dyDescent="0.25">
      <c r="A1" s="215" t="s">
        <v>0</v>
      </c>
      <c r="B1" s="218" t="s">
        <v>1</v>
      </c>
      <c r="C1" s="235" t="s">
        <v>217</v>
      </c>
      <c r="D1" s="230" t="s">
        <v>213</v>
      </c>
      <c r="E1" s="229" t="s">
        <v>2</v>
      </c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229"/>
      <c r="W1" s="229"/>
      <c r="X1" s="229"/>
      <c r="Y1" s="229"/>
      <c r="Z1" s="229"/>
      <c r="AA1" s="229"/>
      <c r="AB1" s="229"/>
      <c r="AC1" s="229"/>
      <c r="AD1" s="229"/>
      <c r="AE1" s="229"/>
      <c r="AF1" s="229"/>
      <c r="AG1" s="229"/>
      <c r="AH1" s="229"/>
      <c r="AI1" s="229"/>
      <c r="AJ1" s="229"/>
      <c r="AK1" s="229"/>
      <c r="AL1" s="229"/>
      <c r="AM1" s="229"/>
      <c r="AN1" s="229"/>
      <c r="AO1" s="229"/>
      <c r="AP1" s="229"/>
      <c r="AQ1" s="229"/>
      <c r="AR1" s="229"/>
      <c r="AS1" s="229"/>
      <c r="AT1" s="229"/>
      <c r="AU1" s="229"/>
      <c r="AV1" s="229"/>
      <c r="AW1" s="229"/>
      <c r="AX1" s="229"/>
      <c r="AY1" s="229"/>
    </row>
    <row r="2" spans="1:51" s="129" customFormat="1" ht="15" customHeight="1" x14ac:dyDescent="0.2">
      <c r="A2" s="216"/>
      <c r="B2" s="219"/>
      <c r="C2" s="236"/>
      <c r="D2" s="231"/>
      <c r="E2" s="220" t="s">
        <v>3</v>
      </c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3" t="s">
        <v>4</v>
      </c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220"/>
      <c r="AD2" s="220"/>
      <c r="AE2" s="220"/>
      <c r="AF2" s="220"/>
      <c r="AG2" s="220"/>
      <c r="AH2" s="220"/>
      <c r="AI2" s="220"/>
      <c r="AJ2" s="220"/>
      <c r="AK2" s="220"/>
      <c r="AL2" s="220"/>
      <c r="AM2" s="220"/>
      <c r="AN2" s="220"/>
      <c r="AO2" s="220"/>
      <c r="AP2" s="220"/>
      <c r="AQ2" s="220"/>
      <c r="AR2" s="220"/>
      <c r="AS2" s="220"/>
      <c r="AT2" s="220"/>
      <c r="AU2" s="220"/>
      <c r="AV2" s="220"/>
      <c r="AW2" s="220"/>
      <c r="AX2" s="220"/>
      <c r="AY2" s="224"/>
    </row>
    <row r="3" spans="1:51" s="129" customFormat="1" ht="15" customHeight="1" x14ac:dyDescent="0.2">
      <c r="A3" s="216"/>
      <c r="B3" s="219"/>
      <c r="C3" s="236"/>
      <c r="D3" s="23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5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1"/>
      <c r="AN3" s="221"/>
      <c r="AO3" s="221"/>
      <c r="AP3" s="221"/>
      <c r="AQ3" s="221"/>
      <c r="AR3" s="221"/>
      <c r="AS3" s="221"/>
      <c r="AT3" s="221"/>
      <c r="AU3" s="221"/>
      <c r="AV3" s="221"/>
      <c r="AW3" s="221"/>
      <c r="AX3" s="221"/>
      <c r="AY3" s="226"/>
    </row>
    <row r="4" spans="1:51" s="129" customFormat="1" ht="15" customHeight="1" x14ac:dyDescent="0.2">
      <c r="A4" s="216"/>
      <c r="B4" s="219"/>
      <c r="C4" s="236"/>
      <c r="D4" s="23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5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  <c r="AX4" s="221"/>
      <c r="AY4" s="226"/>
    </row>
    <row r="5" spans="1:51" s="129" customFormat="1" ht="15" customHeight="1" x14ac:dyDescent="0.2">
      <c r="A5" s="216"/>
      <c r="B5" s="219"/>
      <c r="C5" s="236"/>
      <c r="D5" s="231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5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21"/>
      <c r="AD5" s="221"/>
      <c r="AE5" s="221"/>
      <c r="AF5" s="221"/>
      <c r="AG5" s="221"/>
      <c r="AH5" s="221"/>
      <c r="AI5" s="221"/>
      <c r="AJ5" s="221"/>
      <c r="AK5" s="221"/>
      <c r="AL5" s="221"/>
      <c r="AM5" s="221"/>
      <c r="AN5" s="221"/>
      <c r="AO5" s="221"/>
      <c r="AP5" s="221"/>
      <c r="AQ5" s="221"/>
      <c r="AR5" s="221"/>
      <c r="AS5" s="221"/>
      <c r="AT5" s="221"/>
      <c r="AU5" s="221"/>
      <c r="AV5" s="221"/>
      <c r="AW5" s="221"/>
      <c r="AX5" s="221"/>
      <c r="AY5" s="226"/>
    </row>
    <row r="6" spans="1:51" s="129" customFormat="1" ht="15" customHeight="1" x14ac:dyDescent="0.2">
      <c r="A6" s="216"/>
      <c r="B6" s="219"/>
      <c r="C6" s="236"/>
      <c r="D6" s="23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5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1"/>
      <c r="AE6" s="221"/>
      <c r="AF6" s="221"/>
      <c r="AG6" s="221"/>
      <c r="AH6" s="221"/>
      <c r="AI6" s="221"/>
      <c r="AJ6" s="221"/>
      <c r="AK6" s="221"/>
      <c r="AL6" s="221"/>
      <c r="AM6" s="221"/>
      <c r="AN6" s="221"/>
      <c r="AO6" s="221"/>
      <c r="AP6" s="221"/>
      <c r="AQ6" s="221"/>
      <c r="AR6" s="221"/>
      <c r="AS6" s="221"/>
      <c r="AT6" s="221"/>
      <c r="AU6" s="221"/>
      <c r="AV6" s="221"/>
      <c r="AW6" s="221"/>
      <c r="AX6" s="221"/>
      <c r="AY6" s="226"/>
    </row>
    <row r="7" spans="1:51" s="129" customFormat="1" ht="15" customHeight="1" x14ac:dyDescent="0.2">
      <c r="A7" s="216"/>
      <c r="B7" s="219"/>
      <c r="C7" s="236"/>
      <c r="D7" s="231"/>
      <c r="E7" s="221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5"/>
      <c r="S7" s="221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6"/>
    </row>
    <row r="8" spans="1:51" s="129" customFormat="1" ht="15" customHeight="1" x14ac:dyDescent="0.2">
      <c r="A8" s="216"/>
      <c r="B8" s="219"/>
      <c r="C8" s="236"/>
      <c r="D8" s="231"/>
      <c r="E8" s="221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5"/>
      <c r="S8" s="221"/>
      <c r="T8" s="221"/>
      <c r="U8" s="221"/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1"/>
      <c r="AG8" s="221"/>
      <c r="AH8" s="221"/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1"/>
      <c r="AT8" s="221"/>
      <c r="AU8" s="221"/>
      <c r="AV8" s="221"/>
      <c r="AW8" s="221"/>
      <c r="AX8" s="221"/>
      <c r="AY8" s="226"/>
    </row>
    <row r="9" spans="1:51" s="129" customFormat="1" ht="15.75" customHeight="1" thickBot="1" x14ac:dyDescent="0.25">
      <c r="A9" s="216"/>
      <c r="B9" s="219"/>
      <c r="C9" s="236"/>
      <c r="D9" s="231"/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7"/>
      <c r="S9" s="222"/>
      <c r="T9" s="222"/>
      <c r="U9" s="222"/>
      <c r="V9" s="222"/>
      <c r="W9" s="222"/>
      <c r="X9" s="222"/>
      <c r="Y9" s="222"/>
      <c r="Z9" s="222"/>
      <c r="AA9" s="222"/>
      <c r="AB9" s="222"/>
      <c r="AC9" s="222"/>
      <c r="AD9" s="222"/>
      <c r="AE9" s="222"/>
      <c r="AF9" s="222"/>
      <c r="AG9" s="222"/>
      <c r="AH9" s="222"/>
      <c r="AI9" s="222"/>
      <c r="AJ9" s="222"/>
      <c r="AK9" s="222"/>
      <c r="AL9" s="222"/>
      <c r="AM9" s="222"/>
      <c r="AN9" s="222"/>
      <c r="AO9" s="222"/>
      <c r="AP9" s="222"/>
      <c r="AQ9" s="222"/>
      <c r="AR9" s="222"/>
      <c r="AS9" s="222"/>
      <c r="AT9" s="222"/>
      <c r="AU9" s="222"/>
      <c r="AV9" s="222"/>
      <c r="AW9" s="222"/>
      <c r="AX9" s="222"/>
      <c r="AY9" s="228"/>
    </row>
    <row r="10" spans="1:51" s="129" customFormat="1" ht="57.75" customHeight="1" thickBot="1" x14ac:dyDescent="0.25">
      <c r="A10" s="217"/>
      <c r="B10" s="212"/>
      <c r="C10" s="236"/>
      <c r="D10" s="232"/>
      <c r="E10" s="213" t="s">
        <v>5</v>
      </c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4"/>
      <c r="R10" s="130" t="s">
        <v>8</v>
      </c>
      <c r="S10" s="212" t="s">
        <v>6</v>
      </c>
      <c r="T10" s="213"/>
      <c r="U10" s="213"/>
      <c r="V10" s="213"/>
      <c r="W10" s="213"/>
      <c r="X10" s="214"/>
      <c r="Y10" s="131" t="s">
        <v>7</v>
      </c>
      <c r="Z10" s="212" t="s">
        <v>24</v>
      </c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2" t="s">
        <v>25</v>
      </c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4"/>
    </row>
    <row r="11" spans="1:51" s="129" customFormat="1" ht="22.5" thickBot="1" x14ac:dyDescent="0.25">
      <c r="A11" s="132"/>
      <c r="B11" s="139"/>
      <c r="C11" s="237"/>
      <c r="D11" s="134" t="s">
        <v>214</v>
      </c>
      <c r="E11" s="132" t="s">
        <v>9</v>
      </c>
      <c r="F11" s="132" t="s">
        <v>10</v>
      </c>
      <c r="G11" s="132" t="s">
        <v>11</v>
      </c>
      <c r="H11" s="132" t="s">
        <v>12</v>
      </c>
      <c r="I11" s="132" t="s">
        <v>13</v>
      </c>
      <c r="J11" s="132" t="s">
        <v>14</v>
      </c>
      <c r="K11" s="132" t="s">
        <v>15</v>
      </c>
      <c r="L11" s="132" t="s">
        <v>16</v>
      </c>
      <c r="M11" s="132" t="s">
        <v>17</v>
      </c>
      <c r="N11" s="132" t="s">
        <v>18</v>
      </c>
      <c r="O11" s="132" t="s">
        <v>19</v>
      </c>
      <c r="P11" s="181" t="s">
        <v>20</v>
      </c>
      <c r="Q11" s="132" t="s">
        <v>21</v>
      </c>
      <c r="R11" s="135"/>
      <c r="S11" s="132" t="s">
        <v>292</v>
      </c>
      <c r="T11" s="133" t="s">
        <v>274</v>
      </c>
      <c r="U11" s="133" t="s">
        <v>22</v>
      </c>
      <c r="V11" s="133" t="s">
        <v>26</v>
      </c>
      <c r="W11" s="133" t="s">
        <v>28</v>
      </c>
      <c r="X11" s="133" t="s">
        <v>27</v>
      </c>
      <c r="Y11" s="135" t="s">
        <v>310</v>
      </c>
      <c r="Z11" s="132" t="s">
        <v>9</v>
      </c>
      <c r="AA11" s="132" t="s">
        <v>10</v>
      </c>
      <c r="AB11" s="132" t="s">
        <v>11</v>
      </c>
      <c r="AC11" s="132" t="s">
        <v>12</v>
      </c>
      <c r="AD11" s="132" t="s">
        <v>13</v>
      </c>
      <c r="AE11" s="132" t="s">
        <v>14</v>
      </c>
      <c r="AF11" s="132" t="s">
        <v>15</v>
      </c>
      <c r="AG11" s="132" t="s">
        <v>16</v>
      </c>
      <c r="AH11" s="132" t="s">
        <v>17</v>
      </c>
      <c r="AI11" s="132" t="s">
        <v>18</v>
      </c>
      <c r="AJ11" s="132" t="s">
        <v>19</v>
      </c>
      <c r="AK11" s="132" t="s">
        <v>20</v>
      </c>
      <c r="AL11" s="132" t="s">
        <v>21</v>
      </c>
      <c r="AM11" s="132" t="s">
        <v>9</v>
      </c>
      <c r="AN11" s="132" t="s">
        <v>10</v>
      </c>
      <c r="AO11" s="132" t="s">
        <v>11</v>
      </c>
      <c r="AP11" s="132" t="s">
        <v>12</v>
      </c>
      <c r="AQ11" s="132" t="s">
        <v>13</v>
      </c>
      <c r="AR11" s="132" t="s">
        <v>14</v>
      </c>
      <c r="AS11" s="132" t="s">
        <v>15</v>
      </c>
      <c r="AT11" s="132" t="s">
        <v>16</v>
      </c>
      <c r="AU11" s="132" t="s">
        <v>17</v>
      </c>
      <c r="AV11" s="132" t="s">
        <v>18</v>
      </c>
      <c r="AW11" s="132" t="s">
        <v>19</v>
      </c>
      <c r="AX11" s="132" t="s">
        <v>20</v>
      </c>
      <c r="AY11" s="132" t="s">
        <v>21</v>
      </c>
    </row>
    <row r="12" spans="1:51" s="65" customFormat="1" ht="15" thickBot="1" x14ac:dyDescent="0.25">
      <c r="A12" s="1" t="s">
        <v>78</v>
      </c>
      <c r="B12" s="99" t="s">
        <v>65</v>
      </c>
      <c r="C12" s="63"/>
      <c r="D12" s="99"/>
      <c r="E12" s="97">
        <f>VLOOKUP($B12,[1]NUM1!$G$2:$S$149,2,FALSE)</f>
        <v>2</v>
      </c>
      <c r="F12" s="97">
        <f>VLOOKUP($B12,[1]NUM1!$G$2:$S$149,3,FALSE)</f>
        <v>9</v>
      </c>
      <c r="G12" s="97">
        <f>VLOOKUP($B12,[1]NUM1!$G$2:$S$149,4,FALSE)</f>
        <v>18</v>
      </c>
      <c r="H12" s="97">
        <f>VLOOKUP($B12,[1]NUM1!$G$2:$S$149,5,FALSE)</f>
        <v>28</v>
      </c>
      <c r="I12" s="97">
        <f>VLOOKUP($B12,[1]NUM1!$G$2:$S$149,6,FALSE)</f>
        <v>32</v>
      </c>
      <c r="J12" s="97">
        <f>VLOOKUP($B12,[1]NUM1!$G$2:$S$149,7,FALSE)</f>
        <v>3</v>
      </c>
      <c r="K12" s="97">
        <f>VLOOKUP($B12,[1]NUM1!$G$2:$S$149,8,FALSE)</f>
        <v>5</v>
      </c>
      <c r="L12" s="97">
        <f>VLOOKUP($B12,[1]NUM1!$G$2:$S$149,9,FALSE)</f>
        <v>7</v>
      </c>
      <c r="M12" s="97">
        <f>VLOOKUP($B12,[1]NUM1!$G$2:$S$149,10,FALSE)</f>
        <v>204</v>
      </c>
      <c r="N12" s="97">
        <f>VLOOKUP($B12,[1]NUM1!$G$2:$S$149,11,FALSE)</f>
        <v>25</v>
      </c>
      <c r="O12" s="97">
        <f>VLOOKUP($B12,[1]NUM1!$G$2:$S$149,12,FALSE)</f>
        <v>8</v>
      </c>
      <c r="P12" s="97">
        <f>VLOOKUP($B12,[1]NUM1!$G$2:$S$149,13,FALSE)</f>
        <v>2</v>
      </c>
      <c r="Q12" s="6">
        <f>SUM(E12:P12)</f>
        <v>343</v>
      </c>
      <c r="R12" s="4"/>
      <c r="S12" s="6">
        <v>58</v>
      </c>
      <c r="T12" s="9">
        <f>+S12+(Z12+AA12+AB12)-(AM12+AN12+AO12)</f>
        <v>57</v>
      </c>
      <c r="U12" s="6">
        <f>VLOOKUP($B12,[2]DEN1!$G$2:$I$157,2,FALSE)</f>
        <v>38</v>
      </c>
      <c r="V12" s="3">
        <f>+U12+(AF12+AG12)-(AS12+AT12)</f>
        <v>32</v>
      </c>
      <c r="W12" s="3">
        <f>+U12+(AF12+AG12+AH12+AI12)-(AS12+AT12+AU12+AV12)</f>
        <v>32</v>
      </c>
      <c r="X12" s="6">
        <f>VLOOKUP($B12,[1]DEN1!$G$2:$I$159,2,FALSE)</f>
        <v>63</v>
      </c>
      <c r="Y12" s="12"/>
      <c r="Z12" s="97"/>
      <c r="AA12" s="96"/>
      <c r="AB12" s="96"/>
      <c r="AC12" s="96"/>
      <c r="AD12" s="96"/>
      <c r="AE12" s="96"/>
      <c r="AF12" s="96"/>
      <c r="AG12" s="96"/>
      <c r="AH12" s="96"/>
      <c r="AI12" s="96"/>
      <c r="AJ12" s="96"/>
      <c r="AK12" s="2"/>
      <c r="AL12" s="6">
        <f>SUM(Z12:AK12)</f>
        <v>0</v>
      </c>
      <c r="AM12" s="97">
        <f>VLOOKUP($B12,'[3]ACT DEN1'!$AB$2:$AN$119,2,FALSE)</f>
        <v>0</v>
      </c>
      <c r="AN12" s="97">
        <f>VLOOKUP($B12,'[3]ACT DEN1'!$AB$2:$AN$119,3,FALSE)</f>
        <v>0</v>
      </c>
      <c r="AO12" s="97">
        <f>VLOOKUP($B12,'[3]ACT DEN1'!$AB$2:$AN$119,4,FALSE)</f>
        <v>1</v>
      </c>
      <c r="AP12" s="97">
        <f>VLOOKUP($B12,'[3]ACT DEN1'!$AB$2:$AN$119,5,FALSE)</f>
        <v>5</v>
      </c>
      <c r="AQ12" s="97">
        <f>VLOOKUP($B12,'[3]ACT DEN1'!$AB$2:$AN$119,6,FALSE)</f>
        <v>1</v>
      </c>
      <c r="AR12" s="97">
        <f>VLOOKUP($B12,'[3]ACT DEN1'!$AB$2:$AN$119,7,FALSE)</f>
        <v>0</v>
      </c>
      <c r="AS12" s="97">
        <f>VLOOKUP($B12,'[3]ACT DEN1'!$AB$2:$AN$119,8,FALSE)</f>
        <v>2</v>
      </c>
      <c r="AT12" s="97">
        <f>VLOOKUP($B12,'[3]ACT DEN1'!$AB$2:$AN$119,9,FALSE)</f>
        <v>4</v>
      </c>
      <c r="AU12" s="97">
        <f>VLOOKUP($B12,'[3]ACT DEN1'!$AB$2:$AN$119,10,FALSE)</f>
        <v>0</v>
      </c>
      <c r="AV12" s="97">
        <f>VLOOKUP($B12,'[3]ACT DEN1'!$AB$2:$AN$119,11,FALSE)</f>
        <v>0</v>
      </c>
      <c r="AW12" s="97">
        <f>VLOOKUP($B12,'[3]ACT DEN1'!$AB$2:$AN$119,12,FALSE)</f>
        <v>0</v>
      </c>
      <c r="AX12" s="95"/>
      <c r="AY12" s="6">
        <f>SUM(AM12:AX12)</f>
        <v>13</v>
      </c>
    </row>
    <row r="13" spans="1:51" s="65" customFormat="1" ht="15" thickBot="1" x14ac:dyDescent="0.25">
      <c r="A13" s="1" t="s">
        <v>78</v>
      </c>
      <c r="B13" s="99" t="s">
        <v>66</v>
      </c>
      <c r="C13" s="63"/>
      <c r="D13" s="99"/>
      <c r="E13" s="97">
        <f>VLOOKUP($B13,[1]NUM1!$G$2:$T$157,2,FALSE)</f>
        <v>7</v>
      </c>
      <c r="F13" s="97">
        <f>VLOOKUP($B13,[1]NUM1!$G$2:$T$157,3,FALSE)</f>
        <v>17</v>
      </c>
      <c r="G13" s="97">
        <f>VLOOKUP($B13,[1]NUM1!$G$2:$T$157,4,FALSE)</f>
        <v>80</v>
      </c>
      <c r="H13" s="97">
        <f>VLOOKUP($B13,[1]NUM1!$G$2:$T$157,5,FALSE)</f>
        <v>137</v>
      </c>
      <c r="I13" s="97">
        <f>VLOOKUP($B13,[1]NUM1!$G$2:$T$157,6,FALSE)</f>
        <v>79</v>
      </c>
      <c r="J13" s="97">
        <f>VLOOKUP($B13,[1]NUM1!$G$2:$T$157,7,FALSE)</f>
        <v>16</v>
      </c>
      <c r="K13" s="97">
        <f>VLOOKUP($B13,[1]NUM1!$G$2:$T$157,8,FALSE)</f>
        <v>46</v>
      </c>
      <c r="L13" s="97">
        <f>VLOOKUP($B13,[1]NUM1!$G$2:$T$157,9,FALSE)</f>
        <v>15</v>
      </c>
      <c r="M13" s="97">
        <f>VLOOKUP($B13,[1]NUM1!$G$2:$T$157,10,FALSE)</f>
        <v>26</v>
      </c>
      <c r="N13" s="97">
        <f>VLOOKUP($B13,[1]NUM1!$G$2:$T$157,11,FALSE)</f>
        <v>49</v>
      </c>
      <c r="O13" s="97">
        <f>VLOOKUP($B13,[1]NUM1!$G$2:$T$157,12,FALSE)</f>
        <v>5</v>
      </c>
      <c r="P13" s="96">
        <f>VLOOKUP($B13,[1]NUM1!$G$2:$T$157,13,FALSE)</f>
        <v>9</v>
      </c>
      <c r="Q13" s="6">
        <f t="shared" ref="Q13:Q24" si="0">SUM(E13:P13)</f>
        <v>486</v>
      </c>
      <c r="R13" s="4"/>
      <c r="S13" s="6">
        <v>38</v>
      </c>
      <c r="T13" s="9">
        <f t="shared" ref="T13:T24" si="1">+S13+(Z13+AA13+AB13)-(AM13+AN13+AO13)</f>
        <v>35</v>
      </c>
      <c r="U13" s="6">
        <f>VLOOKUP($B13,[2]DEN1!$G$2:$I$157,2,FALSE)</f>
        <v>40</v>
      </c>
      <c r="V13" s="3">
        <f t="shared" ref="V13:V24" si="2">+U13+(AF13+AG13)-(AS13+AT13)</f>
        <v>35</v>
      </c>
      <c r="W13" s="3">
        <f t="shared" ref="W13:W76" si="3">+U13+(AF13+AG13+AH13+AI13)-(AS13+AT13+AU13+AV13)</f>
        <v>32</v>
      </c>
      <c r="X13" s="6">
        <f>VLOOKUP($B13,[1]DEN1!$G$2:$I$159,2,FALSE)</f>
        <v>47</v>
      </c>
      <c r="Y13" s="12"/>
      <c r="Z13" s="97"/>
      <c r="AA13" s="96"/>
      <c r="AB13" s="96"/>
      <c r="AC13" s="96"/>
      <c r="AD13" s="96"/>
      <c r="AE13" s="96"/>
      <c r="AF13" s="96"/>
      <c r="AG13" s="96"/>
      <c r="AH13" s="96"/>
      <c r="AI13" s="96"/>
      <c r="AJ13" s="96"/>
      <c r="AK13" s="2"/>
      <c r="AL13" s="6">
        <f t="shared" ref="AL13:AL24" si="4">SUM(Z13:AK13)</f>
        <v>0</v>
      </c>
      <c r="AM13" s="97">
        <f>VLOOKUP($B13,'[3]ACT DEN1'!$AB$2:$AN$119,2,FALSE)</f>
        <v>0</v>
      </c>
      <c r="AN13" s="97">
        <f>VLOOKUP($B13,'[3]ACT DEN1'!$AB$2:$AN$119,3,FALSE)</f>
        <v>3</v>
      </c>
      <c r="AO13" s="97">
        <f>VLOOKUP($B13,'[3]ACT DEN1'!$AB$2:$AN$119,4,FALSE)</f>
        <v>0</v>
      </c>
      <c r="AP13" s="97">
        <f>VLOOKUP($B13,'[3]ACT DEN1'!$AB$2:$AN$119,5,FALSE)</f>
        <v>0</v>
      </c>
      <c r="AQ13" s="97">
        <f>VLOOKUP($B13,'[3]ACT DEN1'!$AB$2:$AN$119,6,FALSE)</f>
        <v>2</v>
      </c>
      <c r="AR13" s="97">
        <f>VLOOKUP($B13,'[3]ACT DEN1'!$AB$2:$AN$119,7,FALSE)</f>
        <v>4</v>
      </c>
      <c r="AS13" s="97">
        <f>VLOOKUP($B13,'[3]ACT DEN1'!$AB$2:$AN$119,8,FALSE)</f>
        <v>3</v>
      </c>
      <c r="AT13" s="97">
        <f>VLOOKUP($B13,'[3]ACT DEN1'!$AB$2:$AN$119,9,FALSE)</f>
        <v>2</v>
      </c>
      <c r="AU13" s="97">
        <f>VLOOKUP($B13,'[3]ACT DEN1'!$AB$2:$AN$119,10,FALSE)</f>
        <v>3</v>
      </c>
      <c r="AV13" s="97">
        <f>VLOOKUP($B13,'[3]ACT DEN1'!$AB$2:$AN$119,11,FALSE)</f>
        <v>0</v>
      </c>
      <c r="AW13" s="97">
        <f>VLOOKUP($B13,'[3]ACT DEN1'!$AB$2:$AN$119,12,FALSE)</f>
        <v>3</v>
      </c>
      <c r="AX13" s="95"/>
      <c r="AY13" s="6">
        <f t="shared" ref="AY13:AY75" si="5">SUM(AM13:AX13)</f>
        <v>20</v>
      </c>
    </row>
    <row r="14" spans="1:51" s="65" customFormat="1" ht="15" thickBot="1" x14ac:dyDescent="0.25">
      <c r="A14" s="1" t="s">
        <v>78</v>
      </c>
      <c r="B14" s="99" t="s">
        <v>67</v>
      </c>
      <c r="C14" s="63"/>
      <c r="D14" s="99"/>
      <c r="E14" s="97">
        <f>VLOOKUP($B14,[1]NUM1!$G$2:$T$157,2,FALSE)</f>
        <v>11</v>
      </c>
      <c r="F14" s="97">
        <f>VLOOKUP($B14,[1]NUM1!$G$2:$T$157,3,FALSE)</f>
        <v>22</v>
      </c>
      <c r="G14" s="97">
        <f>VLOOKUP($B14,[1]NUM1!$G$2:$T$157,4,FALSE)</f>
        <v>71</v>
      </c>
      <c r="H14" s="97">
        <f>VLOOKUP($B14,[1]NUM1!$G$2:$T$157,5,FALSE)</f>
        <v>46</v>
      </c>
      <c r="I14" s="97">
        <f>VLOOKUP($B14,[1]NUM1!$G$2:$T$157,6,FALSE)</f>
        <v>40</v>
      </c>
      <c r="J14" s="97">
        <f>VLOOKUP($B14,[1]NUM1!$G$2:$T$157,7,FALSE)</f>
        <v>23</v>
      </c>
      <c r="K14" s="97">
        <f>VLOOKUP($B14,[1]NUM1!$G$2:$T$157,8,FALSE)</f>
        <v>56</v>
      </c>
      <c r="L14" s="97">
        <f>VLOOKUP($B14,[1]NUM1!$G$2:$T$157,9,FALSE)</f>
        <v>43</v>
      </c>
      <c r="M14" s="97">
        <f>VLOOKUP($B14,[1]NUM1!$G$2:$T$157,10,FALSE)</f>
        <v>71</v>
      </c>
      <c r="N14" s="97">
        <f>VLOOKUP($B14,[1]NUM1!$G$2:$T$157,11,FALSE)</f>
        <v>43</v>
      </c>
      <c r="O14" s="97">
        <f>VLOOKUP($B14,[1]NUM1!$G$2:$T$157,12,FALSE)</f>
        <v>13</v>
      </c>
      <c r="P14" s="96">
        <f>VLOOKUP($B14,[1]NUM1!$G$2:$T$157,13,FALSE)</f>
        <v>23</v>
      </c>
      <c r="Q14" s="6">
        <f t="shared" si="0"/>
        <v>462</v>
      </c>
      <c r="R14" s="4"/>
      <c r="S14" s="6">
        <v>85</v>
      </c>
      <c r="T14" s="9">
        <f t="shared" si="1"/>
        <v>85</v>
      </c>
      <c r="U14" s="6">
        <f>VLOOKUP($B14,[2]DEN1!$G$2:$I$157,2,FALSE)</f>
        <v>73</v>
      </c>
      <c r="V14" s="3">
        <f t="shared" si="2"/>
        <v>71</v>
      </c>
      <c r="W14" s="3">
        <f t="shared" si="3"/>
        <v>68</v>
      </c>
      <c r="X14" s="6">
        <f>VLOOKUP($B14,[1]DEN1!$G$2:$I$159,2,FALSE)</f>
        <v>68</v>
      </c>
      <c r="Y14" s="12"/>
      <c r="Z14" s="97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2"/>
      <c r="AL14" s="6">
        <f t="shared" si="4"/>
        <v>0</v>
      </c>
      <c r="AM14" s="97">
        <f>VLOOKUP($B14,'[3]ACT DEN1'!$AB$2:$AN$119,2,FALSE)</f>
        <v>0</v>
      </c>
      <c r="AN14" s="97">
        <f>VLOOKUP($B14,'[3]ACT DEN1'!$AB$2:$AN$119,3,FALSE)</f>
        <v>0</v>
      </c>
      <c r="AO14" s="97">
        <f>VLOOKUP($B14,'[3]ACT DEN1'!$AB$2:$AN$119,4,FALSE)</f>
        <v>0</v>
      </c>
      <c r="AP14" s="97">
        <f>VLOOKUP($B14,'[3]ACT DEN1'!$AB$2:$AN$119,5,FALSE)</f>
        <v>1</v>
      </c>
      <c r="AQ14" s="97">
        <f>VLOOKUP($B14,'[3]ACT DEN1'!$AB$2:$AN$119,6,FALSE)</f>
        <v>0</v>
      </c>
      <c r="AR14" s="97">
        <f>VLOOKUP($B14,'[3]ACT DEN1'!$AB$2:$AN$119,7,FALSE)</f>
        <v>3</v>
      </c>
      <c r="AS14" s="97">
        <f>VLOOKUP($B14,'[3]ACT DEN1'!$AB$2:$AN$119,8,FALSE)</f>
        <v>0</v>
      </c>
      <c r="AT14" s="97">
        <f>VLOOKUP($B14,'[3]ACT DEN1'!$AB$2:$AN$119,9,FALSE)</f>
        <v>2</v>
      </c>
      <c r="AU14" s="97">
        <f>VLOOKUP($B14,'[3]ACT DEN1'!$AB$2:$AN$119,10,FALSE)</f>
        <v>2</v>
      </c>
      <c r="AV14" s="97">
        <f>VLOOKUP($B14,'[3]ACT DEN1'!$AB$2:$AN$119,11,FALSE)</f>
        <v>1</v>
      </c>
      <c r="AW14" s="97">
        <f>VLOOKUP($B14,'[3]ACT DEN1'!$AB$2:$AN$119,12,FALSE)</f>
        <v>0</v>
      </c>
      <c r="AX14" s="95"/>
      <c r="AY14" s="6">
        <f t="shared" si="5"/>
        <v>9</v>
      </c>
    </row>
    <row r="15" spans="1:51" s="65" customFormat="1" ht="15" thickBot="1" x14ac:dyDescent="0.25">
      <c r="A15" s="1" t="s">
        <v>78</v>
      </c>
      <c r="B15" s="99" t="s">
        <v>68</v>
      </c>
      <c r="C15" s="63"/>
      <c r="D15" s="99"/>
      <c r="E15" s="97">
        <f>VLOOKUP($B15,[1]NUM1!$G$2:$T$157,2,FALSE)</f>
        <v>5</v>
      </c>
      <c r="F15" s="97">
        <f>VLOOKUP($B15,[1]NUM1!$G$2:$T$157,3,FALSE)</f>
        <v>83</v>
      </c>
      <c r="G15" s="97">
        <f>VLOOKUP($B15,[1]NUM1!$G$2:$T$157,4,FALSE)</f>
        <v>277</v>
      </c>
      <c r="H15" s="97">
        <f>VLOOKUP($B15,[1]NUM1!$G$2:$T$157,5,FALSE)</f>
        <v>414</v>
      </c>
      <c r="I15" s="97">
        <f>VLOOKUP($B15,[1]NUM1!$G$2:$T$157,6,FALSE)</f>
        <v>198</v>
      </c>
      <c r="J15" s="97">
        <f>VLOOKUP($B15,[1]NUM1!$G$2:$T$157,7,FALSE)</f>
        <v>105</v>
      </c>
      <c r="K15" s="97">
        <f>VLOOKUP($B15,[1]NUM1!$G$2:$T$157,8,FALSE)</f>
        <v>123</v>
      </c>
      <c r="L15" s="97">
        <f>VLOOKUP($B15,[1]NUM1!$G$2:$T$157,9,FALSE)</f>
        <v>155</v>
      </c>
      <c r="M15" s="97">
        <f>VLOOKUP($B15,[1]NUM1!$G$2:$T$157,10,FALSE)</f>
        <v>115</v>
      </c>
      <c r="N15" s="97">
        <f>VLOOKUP($B15,[1]NUM1!$G$2:$T$157,11,FALSE)</f>
        <v>123</v>
      </c>
      <c r="O15" s="97">
        <f>VLOOKUP($B15,[1]NUM1!$G$2:$T$157,12,FALSE)</f>
        <v>2</v>
      </c>
      <c r="P15" s="96">
        <f>VLOOKUP($B15,[1]NUM1!$G$2:$T$157,13,FALSE)</f>
        <v>155</v>
      </c>
      <c r="Q15" s="6">
        <f t="shared" si="0"/>
        <v>1755</v>
      </c>
      <c r="R15" s="4"/>
      <c r="S15" s="6">
        <v>54</v>
      </c>
      <c r="T15" s="9">
        <f t="shared" si="1"/>
        <v>54</v>
      </c>
      <c r="U15" s="6">
        <f>VLOOKUP($B15,[2]DEN1!$G$2:$I$157,2,FALSE)</f>
        <v>40</v>
      </c>
      <c r="V15" s="3">
        <f t="shared" si="2"/>
        <v>40</v>
      </c>
      <c r="W15" s="3">
        <f t="shared" si="3"/>
        <v>40</v>
      </c>
      <c r="X15" s="6">
        <f>VLOOKUP($B15,[1]DEN1!$G$2:$I$159,2,FALSE)</f>
        <v>66</v>
      </c>
      <c r="Y15" s="12"/>
      <c r="Z15" s="97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2"/>
      <c r="AL15" s="6">
        <f t="shared" si="4"/>
        <v>0</v>
      </c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5"/>
      <c r="AY15" s="6">
        <f t="shared" si="5"/>
        <v>0</v>
      </c>
    </row>
    <row r="16" spans="1:51" s="65" customFormat="1" ht="15" thickBot="1" x14ac:dyDescent="0.25">
      <c r="A16" s="1" t="s">
        <v>78</v>
      </c>
      <c r="B16" s="138" t="s">
        <v>69</v>
      </c>
      <c r="C16" s="66"/>
      <c r="D16" s="99"/>
      <c r="E16" s="97">
        <f>VLOOKUP($B16,[1]NUM1!$G$2:$T$157,2,FALSE)</f>
        <v>19</v>
      </c>
      <c r="F16" s="97">
        <f>VLOOKUP($B16,[1]NUM1!$G$2:$T$157,3,FALSE)</f>
        <v>3</v>
      </c>
      <c r="G16" s="97">
        <f>VLOOKUP($B16,[1]NUM1!$G$2:$T$157,4,FALSE)</f>
        <v>69</v>
      </c>
      <c r="H16" s="97">
        <f>VLOOKUP($B16,[1]NUM1!$G$2:$T$157,5,FALSE)</f>
        <v>126</v>
      </c>
      <c r="I16" s="97">
        <f>VLOOKUP($B16,[1]NUM1!$G$2:$T$157,6,FALSE)</f>
        <v>21</v>
      </c>
      <c r="J16" s="97">
        <f>VLOOKUP($B16,[1]NUM1!$G$2:$T$157,7,FALSE)</f>
        <v>18</v>
      </c>
      <c r="K16" s="97">
        <f>VLOOKUP($B16,[1]NUM1!$G$2:$T$157,8,FALSE)</f>
        <v>8</v>
      </c>
      <c r="L16" s="97">
        <f>VLOOKUP($B16,[1]NUM1!$G$2:$T$157,9,FALSE)</f>
        <v>11</v>
      </c>
      <c r="M16" s="97">
        <f>VLOOKUP($B16,[1]NUM1!$G$2:$T$157,10,FALSE)</f>
        <v>25</v>
      </c>
      <c r="N16" s="97">
        <f>VLOOKUP($B16,[1]NUM1!$G$2:$T$157,11,FALSE)</f>
        <v>9</v>
      </c>
      <c r="O16" s="97">
        <f>VLOOKUP($B16,[1]NUM1!$G$2:$T$157,12,FALSE)</f>
        <v>2</v>
      </c>
      <c r="P16" s="96">
        <f>VLOOKUP($B16,[1]NUM1!$G$2:$T$157,13,FALSE)</f>
        <v>14</v>
      </c>
      <c r="Q16" s="6">
        <f t="shared" si="0"/>
        <v>325</v>
      </c>
      <c r="R16" s="4"/>
      <c r="S16" s="6">
        <v>89</v>
      </c>
      <c r="T16" s="9">
        <f t="shared" si="1"/>
        <v>89</v>
      </c>
      <c r="U16" s="6">
        <f>VLOOKUP($B16,[2]DEN1!$G$2:$I$157,2,FALSE)</f>
        <v>76</v>
      </c>
      <c r="V16" s="3">
        <f t="shared" si="2"/>
        <v>76</v>
      </c>
      <c r="W16" s="3">
        <f t="shared" si="3"/>
        <v>76</v>
      </c>
      <c r="X16" s="6">
        <f>VLOOKUP($B16,[1]DEN1!$G$2:$I$159,2,FALSE)</f>
        <v>73</v>
      </c>
      <c r="Y16" s="12"/>
      <c r="Z16" s="97"/>
      <c r="AA16" s="96"/>
      <c r="AB16" s="96"/>
      <c r="AC16" s="96"/>
      <c r="AD16" s="96"/>
      <c r="AE16" s="96"/>
      <c r="AF16" s="96"/>
      <c r="AG16" s="96"/>
      <c r="AH16" s="96"/>
      <c r="AI16" s="96"/>
      <c r="AJ16" s="96"/>
      <c r="AK16" s="2"/>
      <c r="AL16" s="6">
        <f t="shared" si="4"/>
        <v>0</v>
      </c>
      <c r="AM16" s="97">
        <f>VLOOKUP($B16,'[3]ACT DEN1'!$AB$2:$AN$119,2,FALSE)</f>
        <v>0</v>
      </c>
      <c r="AN16" s="97">
        <f>VLOOKUP($B16,'[3]ACT DEN1'!$AB$2:$AN$119,3,FALSE)</f>
        <v>0</v>
      </c>
      <c r="AO16" s="97">
        <f>VLOOKUP($B16,'[3]ACT DEN1'!$AB$2:$AN$119,4,FALSE)</f>
        <v>0</v>
      </c>
      <c r="AP16" s="97">
        <f>VLOOKUP($B16,'[3]ACT DEN1'!$AB$2:$AN$119,5,FALSE)</f>
        <v>0</v>
      </c>
      <c r="AQ16" s="97">
        <f>VLOOKUP($B16,'[3]ACT DEN1'!$AB$2:$AN$119,6,FALSE)</f>
        <v>0</v>
      </c>
      <c r="AR16" s="97">
        <f>VLOOKUP($B16,'[3]ACT DEN1'!$AB$2:$AN$119,7,FALSE)</f>
        <v>17</v>
      </c>
      <c r="AS16" s="97">
        <f>VLOOKUP($B16,'[3]ACT DEN1'!$AB$2:$AN$119,8,FALSE)</f>
        <v>0</v>
      </c>
      <c r="AT16" s="97">
        <f>VLOOKUP($B16,'[3]ACT DEN1'!$AB$2:$AN$119,9,FALSE)</f>
        <v>0</v>
      </c>
      <c r="AU16" s="97">
        <f>VLOOKUP($B16,'[3]ACT DEN1'!$AB$2:$AN$119,10,FALSE)</f>
        <v>0</v>
      </c>
      <c r="AV16" s="97">
        <f>VLOOKUP($B16,'[3]ACT DEN1'!$AB$2:$AN$119,11,FALSE)</f>
        <v>0</v>
      </c>
      <c r="AW16" s="97">
        <f>VLOOKUP($B16,'[3]ACT DEN1'!$AB$2:$AN$119,12,FALSE)</f>
        <v>0</v>
      </c>
      <c r="AX16" s="95"/>
      <c r="AY16" s="6">
        <f t="shared" si="5"/>
        <v>17</v>
      </c>
    </row>
    <row r="17" spans="1:51" s="65" customFormat="1" ht="15" thickBot="1" x14ac:dyDescent="0.25">
      <c r="A17" s="1" t="s">
        <v>78</v>
      </c>
      <c r="B17" s="99" t="s">
        <v>70</v>
      </c>
      <c r="C17" s="63"/>
      <c r="D17" s="99"/>
      <c r="E17" s="97">
        <f>VLOOKUP($B17,[1]NUM1!$G$2:$T$157,2,FALSE)</f>
        <v>7</v>
      </c>
      <c r="F17" s="97">
        <f>VLOOKUP($B17,[1]NUM1!$G$2:$T$157,3,FALSE)</f>
        <v>4</v>
      </c>
      <c r="G17" s="97">
        <f>VLOOKUP($B17,[1]NUM1!$G$2:$T$157,4,FALSE)</f>
        <v>37</v>
      </c>
      <c r="H17" s="97">
        <f>VLOOKUP($B17,[1]NUM1!$G$2:$T$157,5,FALSE)</f>
        <v>57</v>
      </c>
      <c r="I17" s="97">
        <f>VLOOKUP($B17,[1]NUM1!$G$2:$T$157,6,FALSE)</f>
        <v>156</v>
      </c>
      <c r="J17" s="97">
        <f>VLOOKUP($B17,[1]NUM1!$G$2:$T$157,7,FALSE)</f>
        <v>58</v>
      </c>
      <c r="K17" s="97">
        <f>VLOOKUP($B17,[1]NUM1!$G$2:$T$157,8,FALSE)</f>
        <v>111</v>
      </c>
      <c r="L17" s="97">
        <f>VLOOKUP($B17,[1]NUM1!$G$2:$T$157,9,FALSE)</f>
        <v>67</v>
      </c>
      <c r="M17" s="97">
        <f>VLOOKUP($B17,[1]NUM1!$G$2:$T$157,10,FALSE)</f>
        <v>8</v>
      </c>
      <c r="N17" s="97">
        <f>VLOOKUP($B17,[1]NUM1!$G$2:$T$157,11,FALSE)</f>
        <v>57</v>
      </c>
      <c r="O17" s="97">
        <f>VLOOKUP($B17,[1]NUM1!$G$2:$T$157,12,FALSE)</f>
        <v>1</v>
      </c>
      <c r="P17" s="96">
        <f>VLOOKUP($B17,[1]NUM1!$G$2:$T$157,13,FALSE)</f>
        <v>22</v>
      </c>
      <c r="Q17" s="6">
        <f t="shared" si="0"/>
        <v>585</v>
      </c>
      <c r="R17" s="4"/>
      <c r="S17" s="6">
        <v>60</v>
      </c>
      <c r="T17" s="9">
        <f t="shared" si="1"/>
        <v>58</v>
      </c>
      <c r="U17" s="6">
        <f>VLOOKUP($B17,[2]DEN1!$G$2:$I$157,2,FALSE)</f>
        <v>54</v>
      </c>
      <c r="V17" s="3">
        <f t="shared" si="2"/>
        <v>53</v>
      </c>
      <c r="W17" s="3">
        <f t="shared" si="3"/>
        <v>53</v>
      </c>
      <c r="X17" s="6">
        <f>VLOOKUP($B17,[1]DEN1!$G$2:$I$159,2,FALSE)</f>
        <v>59</v>
      </c>
      <c r="Y17" s="12"/>
      <c r="Z17" s="97"/>
      <c r="AA17" s="96"/>
      <c r="AB17" s="96"/>
      <c r="AC17" s="96"/>
      <c r="AD17" s="96"/>
      <c r="AE17" s="96"/>
      <c r="AF17" s="96"/>
      <c r="AG17" s="96"/>
      <c r="AH17" s="96"/>
      <c r="AI17" s="96"/>
      <c r="AJ17" s="96"/>
      <c r="AK17" s="2"/>
      <c r="AL17" s="6">
        <f t="shared" si="4"/>
        <v>0</v>
      </c>
      <c r="AM17" s="97">
        <f>VLOOKUP($B17,'[3]ACT DEN1'!$AB$2:$AN$119,2,FALSE)</f>
        <v>0</v>
      </c>
      <c r="AN17" s="97">
        <f>VLOOKUP($B17,'[3]ACT DEN1'!$AB$2:$AN$119,3,FALSE)</f>
        <v>2</v>
      </c>
      <c r="AO17" s="97">
        <f>VLOOKUP($B17,'[3]ACT DEN1'!$AB$2:$AN$119,4,FALSE)</f>
        <v>0</v>
      </c>
      <c r="AP17" s="97">
        <f>VLOOKUP($B17,'[3]ACT DEN1'!$AB$2:$AN$119,5,FALSE)</f>
        <v>0</v>
      </c>
      <c r="AQ17" s="97">
        <f>VLOOKUP($B17,'[3]ACT DEN1'!$AB$2:$AN$119,6,FALSE)</f>
        <v>0</v>
      </c>
      <c r="AR17" s="97">
        <f>VLOOKUP($B17,'[3]ACT DEN1'!$AB$2:$AN$119,7,FALSE)</f>
        <v>0</v>
      </c>
      <c r="AS17" s="97">
        <f>VLOOKUP($B17,'[3]ACT DEN1'!$AB$2:$AN$119,8,FALSE)</f>
        <v>0</v>
      </c>
      <c r="AT17" s="97">
        <f>VLOOKUP($B17,'[3]ACT DEN1'!$AB$2:$AN$119,9,FALSE)</f>
        <v>1</v>
      </c>
      <c r="AU17" s="97">
        <f>VLOOKUP($B17,'[3]ACT DEN1'!$AB$2:$AN$119,10,FALSE)</f>
        <v>0</v>
      </c>
      <c r="AV17" s="97">
        <f>VLOOKUP($B17,'[3]ACT DEN1'!$AB$2:$AN$119,11,FALSE)</f>
        <v>0</v>
      </c>
      <c r="AW17" s="97">
        <f>VLOOKUP($B17,'[3]ACT DEN1'!$AB$2:$AN$119,12,FALSE)</f>
        <v>0</v>
      </c>
      <c r="AX17" s="95"/>
      <c r="AY17" s="6">
        <f>SUM(AM17:AX17)</f>
        <v>3</v>
      </c>
    </row>
    <row r="18" spans="1:51" s="65" customFormat="1" ht="15" thickBot="1" x14ac:dyDescent="0.25">
      <c r="A18" s="1" t="s">
        <v>78</v>
      </c>
      <c r="B18" s="99" t="s">
        <v>71</v>
      </c>
      <c r="C18" s="63"/>
      <c r="D18" s="99"/>
      <c r="E18" s="97">
        <f>VLOOKUP($B18,[1]NUM1!$G$2:$T$157,2,FALSE)</f>
        <v>0</v>
      </c>
      <c r="F18" s="97">
        <f>VLOOKUP($B18,[1]NUM1!$G$2:$T$157,3,FALSE)</f>
        <v>0</v>
      </c>
      <c r="G18" s="97">
        <f>VLOOKUP($B18,[1]NUM1!$G$2:$T$157,4,FALSE)</f>
        <v>3</v>
      </c>
      <c r="H18" s="97">
        <f>VLOOKUP($B18,[1]NUM1!$G$2:$T$157,5,FALSE)</f>
        <v>44</v>
      </c>
      <c r="I18" s="97">
        <f>VLOOKUP($B18,[1]NUM1!$G$2:$T$157,6,FALSE)</f>
        <v>5</v>
      </c>
      <c r="J18" s="97">
        <f>VLOOKUP($B18,[1]NUM1!$G$2:$T$157,7,FALSE)</f>
        <v>3</v>
      </c>
      <c r="K18" s="97">
        <f>VLOOKUP($B18,[1]NUM1!$G$2:$T$157,8,FALSE)</f>
        <v>7</v>
      </c>
      <c r="L18" s="97">
        <f>VLOOKUP($B18,[1]NUM1!$G$2:$T$157,9,FALSE)</f>
        <v>16</v>
      </c>
      <c r="M18" s="97">
        <f>VLOOKUP($B18,[1]NUM1!$G$2:$T$157,10,FALSE)</f>
        <v>12</v>
      </c>
      <c r="N18" s="97">
        <f>VLOOKUP($B18,[1]NUM1!$G$2:$T$157,11,FALSE)</f>
        <v>11</v>
      </c>
      <c r="O18" s="97">
        <f>VLOOKUP($B18,[1]NUM1!$G$2:$T$157,12,FALSE)</f>
        <v>0</v>
      </c>
      <c r="P18" s="96">
        <f>VLOOKUP($B18,[1]NUM1!$G$2:$T$157,13,FALSE)</f>
        <v>56</v>
      </c>
      <c r="Q18" s="6">
        <f t="shared" si="0"/>
        <v>157</v>
      </c>
      <c r="R18" s="4"/>
      <c r="S18" s="6">
        <v>20</v>
      </c>
      <c r="T18" s="9">
        <f t="shared" si="1"/>
        <v>20</v>
      </c>
      <c r="U18" s="6">
        <f>VLOOKUP($B18,[2]DEN1!$G$2:$I$157,2,FALSE)</f>
        <v>19</v>
      </c>
      <c r="V18" s="3">
        <f t="shared" si="2"/>
        <v>19</v>
      </c>
      <c r="W18" s="3">
        <f t="shared" si="3"/>
        <v>19</v>
      </c>
      <c r="X18" s="6">
        <f>VLOOKUP($B18,[1]DEN1!$G$2:$I$159,2,FALSE)</f>
        <v>17</v>
      </c>
      <c r="Y18" s="12"/>
      <c r="Z18" s="97"/>
      <c r="AA18" s="96"/>
      <c r="AB18" s="96"/>
      <c r="AC18" s="96"/>
      <c r="AD18" s="96"/>
      <c r="AE18" s="96"/>
      <c r="AF18" s="96"/>
      <c r="AG18" s="96"/>
      <c r="AH18" s="96"/>
      <c r="AI18" s="96"/>
      <c r="AJ18" s="96"/>
      <c r="AK18" s="2"/>
      <c r="AL18" s="6">
        <f t="shared" si="4"/>
        <v>0</v>
      </c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5"/>
      <c r="AY18" s="6">
        <f t="shared" si="5"/>
        <v>0</v>
      </c>
    </row>
    <row r="19" spans="1:51" s="65" customFormat="1" ht="15" thickBot="1" x14ac:dyDescent="0.25">
      <c r="A19" s="1" t="s">
        <v>78</v>
      </c>
      <c r="B19" s="99" t="s">
        <v>72</v>
      </c>
      <c r="C19" s="63"/>
      <c r="D19" s="99"/>
      <c r="E19" s="97">
        <f>VLOOKUP($B19,[1]NUM1!$G$2:$T$157,2,FALSE)</f>
        <v>2</v>
      </c>
      <c r="F19" s="97">
        <f>VLOOKUP($B19,[1]NUM1!$G$2:$T$157,3,FALSE)</f>
        <v>0</v>
      </c>
      <c r="G19" s="97">
        <f>VLOOKUP($B19,[1]NUM1!$G$2:$T$157,4,FALSE)</f>
        <v>0</v>
      </c>
      <c r="H19" s="97">
        <f>VLOOKUP($B19,[1]NUM1!$G$2:$T$157,5,FALSE)</f>
        <v>0</v>
      </c>
      <c r="I19" s="97">
        <f>VLOOKUP($B19,[1]NUM1!$G$2:$T$157,6,FALSE)</f>
        <v>4</v>
      </c>
      <c r="J19" s="97">
        <f>VLOOKUP($B19,[1]NUM1!$G$2:$T$157,7,FALSE)</f>
        <v>0</v>
      </c>
      <c r="K19" s="97">
        <f>VLOOKUP($B19,[1]NUM1!$G$2:$T$157,8,FALSE)</f>
        <v>0</v>
      </c>
      <c r="L19" s="97">
        <f>VLOOKUP($B19,[1]NUM1!$G$2:$T$157,9,FALSE)</f>
        <v>4</v>
      </c>
      <c r="M19" s="97">
        <f>VLOOKUP($B19,[1]NUM1!$G$2:$T$157,10,FALSE)</f>
        <v>11</v>
      </c>
      <c r="N19" s="97">
        <f>VLOOKUP($B19,[1]NUM1!$G$2:$T$157,11,FALSE)</f>
        <v>6</v>
      </c>
      <c r="O19" s="97">
        <f>VLOOKUP($B19,[1]NUM1!$G$2:$T$157,12,FALSE)</f>
        <v>0</v>
      </c>
      <c r="P19" s="96">
        <f>VLOOKUP($B19,[1]NUM1!$G$2:$T$157,13,FALSE)</f>
        <v>2</v>
      </c>
      <c r="Q19" s="6">
        <f t="shared" si="0"/>
        <v>29</v>
      </c>
      <c r="R19" s="18"/>
      <c r="S19" s="6">
        <v>4</v>
      </c>
      <c r="T19" s="9">
        <f t="shared" si="1"/>
        <v>4</v>
      </c>
      <c r="U19" s="6">
        <f>VLOOKUP($B19,[2]DEN1!$G$2:$I$157,2,FALSE)</f>
        <v>5</v>
      </c>
      <c r="V19" s="3">
        <f t="shared" si="2"/>
        <v>5</v>
      </c>
      <c r="W19" s="3">
        <f t="shared" si="3"/>
        <v>5</v>
      </c>
      <c r="X19" s="6">
        <f>VLOOKUP($B19,[1]DEN1!$G$2:$I$159,2,FALSE)</f>
        <v>5</v>
      </c>
      <c r="Y19" s="12"/>
      <c r="Z19" s="97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2"/>
      <c r="AL19" s="6">
        <f t="shared" si="4"/>
        <v>0</v>
      </c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5"/>
      <c r="AY19" s="6">
        <f t="shared" si="5"/>
        <v>0</v>
      </c>
    </row>
    <row r="20" spans="1:51" s="65" customFormat="1" ht="15" thickBot="1" x14ac:dyDescent="0.25">
      <c r="A20" s="1" t="s">
        <v>78</v>
      </c>
      <c r="B20" s="99" t="s">
        <v>73</v>
      </c>
      <c r="C20" s="63"/>
      <c r="D20" s="99"/>
      <c r="E20" s="97">
        <f>VLOOKUP($B20,[1]NUM1!$G$2:$T$157,2,FALSE)</f>
        <v>0</v>
      </c>
      <c r="F20" s="97">
        <f>VLOOKUP($B20,[1]NUM1!$G$2:$T$157,3,FALSE)</f>
        <v>2</v>
      </c>
      <c r="G20" s="97">
        <f>VLOOKUP($B20,[1]NUM1!$G$2:$T$157,4,FALSE)</f>
        <v>4</v>
      </c>
      <c r="H20" s="97">
        <f>VLOOKUP($B20,[1]NUM1!$G$2:$T$157,5,FALSE)</f>
        <v>2</v>
      </c>
      <c r="I20" s="97">
        <f>VLOOKUP($B20,[1]NUM1!$G$2:$T$157,6,FALSE)</f>
        <v>8</v>
      </c>
      <c r="J20" s="97">
        <f>VLOOKUP($B20,[1]NUM1!$G$2:$T$157,7,FALSE)</f>
        <v>13</v>
      </c>
      <c r="K20" s="97">
        <f>VLOOKUP($B20,[1]NUM1!$G$2:$T$157,8,FALSE)</f>
        <v>11</v>
      </c>
      <c r="L20" s="97">
        <f>VLOOKUP($B20,[1]NUM1!$G$2:$T$157,9,FALSE)</f>
        <v>1</v>
      </c>
      <c r="M20" s="97">
        <f>VLOOKUP($B20,[1]NUM1!$G$2:$T$157,10,FALSE)</f>
        <v>2</v>
      </c>
      <c r="N20" s="97">
        <f>VLOOKUP($B20,[1]NUM1!$G$2:$T$157,11,FALSE)</f>
        <v>4</v>
      </c>
      <c r="O20" s="97">
        <f>VLOOKUP($B20,[1]NUM1!$G$2:$T$157,12,FALSE)</f>
        <v>0</v>
      </c>
      <c r="P20" s="96">
        <f>VLOOKUP($B20,[1]NUM1!$G$2:$T$157,13,FALSE)</f>
        <v>3</v>
      </c>
      <c r="Q20" s="6">
        <f t="shared" si="0"/>
        <v>50</v>
      </c>
      <c r="R20" s="4"/>
      <c r="S20" s="6">
        <v>6</v>
      </c>
      <c r="T20" s="9">
        <f t="shared" si="1"/>
        <v>6</v>
      </c>
      <c r="U20" s="6">
        <f>VLOOKUP($B20,[2]DEN1!$G$2:$I$157,2,FALSE)</f>
        <v>7</v>
      </c>
      <c r="V20" s="3">
        <f t="shared" si="2"/>
        <v>7</v>
      </c>
      <c r="W20" s="3">
        <f t="shared" si="3"/>
        <v>7</v>
      </c>
      <c r="X20" s="6">
        <f>VLOOKUP($B20,[1]DEN1!$G$2:$I$159,2,FALSE)</f>
        <v>7</v>
      </c>
      <c r="Y20" s="12"/>
      <c r="Z20" s="97"/>
      <c r="AA20" s="96"/>
      <c r="AB20" s="96"/>
      <c r="AC20" s="96"/>
      <c r="AD20" s="96"/>
      <c r="AE20" s="96"/>
      <c r="AF20" s="96"/>
      <c r="AG20" s="96"/>
      <c r="AH20" s="96"/>
      <c r="AI20" s="96"/>
      <c r="AJ20" s="96"/>
      <c r="AK20" s="2"/>
      <c r="AL20" s="6">
        <f t="shared" si="4"/>
        <v>0</v>
      </c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5"/>
      <c r="AY20" s="6">
        <f t="shared" si="5"/>
        <v>0</v>
      </c>
    </row>
    <row r="21" spans="1:51" s="65" customFormat="1" ht="15" thickBot="1" x14ac:dyDescent="0.25">
      <c r="A21" s="1" t="s">
        <v>78</v>
      </c>
      <c r="B21" s="99" t="s">
        <v>74</v>
      </c>
      <c r="C21" s="67"/>
      <c r="D21" s="99"/>
      <c r="E21" s="97">
        <f>VLOOKUP($B21,[1]NUM1!$G$2:$T$157,2,FALSE)</f>
        <v>0</v>
      </c>
      <c r="F21" s="97">
        <f>VLOOKUP($B21,[1]NUM1!$G$2:$T$157,3,FALSE)</f>
        <v>0</v>
      </c>
      <c r="G21" s="97">
        <f>VLOOKUP($B21,[1]NUM1!$G$2:$T$157,4,FALSE)</f>
        <v>1</v>
      </c>
      <c r="H21" s="97">
        <f>VLOOKUP($B21,[1]NUM1!$G$2:$T$157,5,FALSE)</f>
        <v>9</v>
      </c>
      <c r="I21" s="97">
        <f>VLOOKUP($B21,[1]NUM1!$G$2:$T$157,6,FALSE)</f>
        <v>1</v>
      </c>
      <c r="J21" s="97">
        <f>VLOOKUP($B21,[1]NUM1!$G$2:$T$157,7,FALSE)</f>
        <v>4</v>
      </c>
      <c r="K21" s="97">
        <f>VLOOKUP($B21,[1]NUM1!$G$2:$T$157,8,FALSE)</f>
        <v>0</v>
      </c>
      <c r="L21" s="97">
        <f>VLOOKUP($B21,[1]NUM1!$G$2:$T$157,9,FALSE)</f>
        <v>4</v>
      </c>
      <c r="M21" s="97">
        <f>VLOOKUP($B21,[1]NUM1!$G$2:$T$157,10,FALSE)</f>
        <v>3</v>
      </c>
      <c r="N21" s="97">
        <f>VLOOKUP($B21,[1]NUM1!$G$2:$T$157,11,FALSE)</f>
        <v>6</v>
      </c>
      <c r="O21" s="97">
        <f>VLOOKUP($B21,[1]NUM1!$G$2:$T$157,12,FALSE)</f>
        <v>0</v>
      </c>
      <c r="P21" s="96">
        <f>VLOOKUP($B21,[1]NUM1!$G$2:$T$157,13,FALSE)</f>
        <v>0</v>
      </c>
      <c r="Q21" s="6">
        <f t="shared" si="0"/>
        <v>28</v>
      </c>
      <c r="R21" s="4"/>
      <c r="S21" s="6">
        <v>6</v>
      </c>
      <c r="T21" s="9">
        <f t="shared" si="1"/>
        <v>6</v>
      </c>
      <c r="U21" s="6">
        <f>VLOOKUP($B21,[2]DEN1!$G$2:$I$157,2,FALSE)</f>
        <v>4</v>
      </c>
      <c r="V21" s="3">
        <f t="shared" si="2"/>
        <v>4</v>
      </c>
      <c r="W21" s="3">
        <f t="shared" si="3"/>
        <v>4</v>
      </c>
      <c r="X21" s="6">
        <f>VLOOKUP($B21,[1]DEN1!$G$2:$I$159,2,FALSE)</f>
        <v>5</v>
      </c>
      <c r="Y21" s="12"/>
      <c r="Z21" s="97"/>
      <c r="AA21" s="96"/>
      <c r="AB21" s="96"/>
      <c r="AC21" s="96"/>
      <c r="AD21" s="96"/>
      <c r="AE21" s="96"/>
      <c r="AF21" s="96"/>
      <c r="AG21" s="96"/>
      <c r="AH21" s="96"/>
      <c r="AI21" s="96"/>
      <c r="AJ21" s="96"/>
      <c r="AK21" s="2"/>
      <c r="AL21" s="6">
        <f t="shared" si="4"/>
        <v>0</v>
      </c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7"/>
      <c r="AX21" s="95"/>
      <c r="AY21" s="6">
        <f t="shared" si="5"/>
        <v>0</v>
      </c>
    </row>
    <row r="22" spans="1:51" s="65" customFormat="1" ht="15" thickBot="1" x14ac:dyDescent="0.25">
      <c r="A22" s="1" t="s">
        <v>78</v>
      </c>
      <c r="B22" s="99" t="s">
        <v>75</v>
      </c>
      <c r="C22" s="63"/>
      <c r="D22" s="99"/>
      <c r="E22" s="97">
        <f>VLOOKUP($B22,[1]NUM1!$G$2:$T$157,2,FALSE)</f>
        <v>3</v>
      </c>
      <c r="F22" s="97">
        <f>VLOOKUP($B22,[1]NUM1!$G$2:$T$157,3,FALSE)</f>
        <v>56</v>
      </c>
      <c r="G22" s="97">
        <f>VLOOKUP($B22,[1]NUM1!$G$2:$T$157,4,FALSE)</f>
        <v>17</v>
      </c>
      <c r="H22" s="97">
        <f>VLOOKUP($B22,[1]NUM1!$G$2:$T$157,5,FALSE)</f>
        <v>7</v>
      </c>
      <c r="I22" s="97">
        <f>VLOOKUP($B22,[1]NUM1!$G$2:$T$157,6,FALSE)</f>
        <v>6</v>
      </c>
      <c r="J22" s="97">
        <f>VLOOKUP($B22,[1]NUM1!$G$2:$T$157,7,FALSE)</f>
        <v>2</v>
      </c>
      <c r="K22" s="97">
        <f>VLOOKUP($B22,[1]NUM1!$G$2:$T$157,8,FALSE)</f>
        <v>2</v>
      </c>
      <c r="L22" s="97">
        <f>VLOOKUP($B22,[1]NUM1!$G$2:$T$157,9,FALSE)</f>
        <v>1</v>
      </c>
      <c r="M22" s="97">
        <f>VLOOKUP($B22,[1]NUM1!$G$2:$T$157,10,FALSE)</f>
        <v>9</v>
      </c>
      <c r="N22" s="97">
        <f>VLOOKUP($B22,[1]NUM1!$G$2:$T$157,11,FALSE)</f>
        <v>6</v>
      </c>
      <c r="O22" s="97">
        <f>VLOOKUP($B22,[1]NUM1!$G$2:$T$157,12,FALSE)</f>
        <v>6</v>
      </c>
      <c r="P22" s="96">
        <f>VLOOKUP($B22,[1]NUM1!$G$2:$T$157,13,FALSE)</f>
        <v>3</v>
      </c>
      <c r="Q22" s="6">
        <f t="shared" si="0"/>
        <v>118</v>
      </c>
      <c r="R22" s="4"/>
      <c r="S22" s="6">
        <v>10</v>
      </c>
      <c r="T22" s="9">
        <f t="shared" si="1"/>
        <v>10</v>
      </c>
      <c r="U22" s="6">
        <f>VLOOKUP($B22,[2]DEN1!$G$2:$I$157,2,FALSE)</f>
        <v>12</v>
      </c>
      <c r="V22" s="3">
        <f t="shared" si="2"/>
        <v>12</v>
      </c>
      <c r="W22" s="3">
        <f t="shared" si="3"/>
        <v>12</v>
      </c>
      <c r="X22" s="6">
        <f>VLOOKUP($B22,[1]DEN1!$G$2:$I$159,2,FALSE)</f>
        <v>13</v>
      </c>
      <c r="Y22" s="12"/>
      <c r="Z22" s="97"/>
      <c r="AA22" s="96"/>
      <c r="AB22" s="96"/>
      <c r="AC22" s="96"/>
      <c r="AD22" s="96"/>
      <c r="AE22" s="96"/>
      <c r="AF22" s="96"/>
      <c r="AG22" s="96"/>
      <c r="AH22" s="96"/>
      <c r="AI22" s="96"/>
      <c r="AJ22" s="96"/>
      <c r="AK22" s="2"/>
      <c r="AL22" s="6">
        <f t="shared" si="4"/>
        <v>0</v>
      </c>
      <c r="AM22" s="97">
        <f>VLOOKUP($B22,'[3]ACT DEN1'!$AB$2:$AN$119,2,FALSE)</f>
        <v>0</v>
      </c>
      <c r="AN22" s="97">
        <f>VLOOKUP($B22,'[3]ACT DEN1'!$AB$2:$AN$119,3,FALSE)</f>
        <v>0</v>
      </c>
      <c r="AO22" s="97">
        <f>VLOOKUP($B22,'[3]ACT DEN1'!$AB$2:$AN$119,4,FALSE)</f>
        <v>0</v>
      </c>
      <c r="AP22" s="97">
        <f>VLOOKUP($B22,'[3]ACT DEN1'!$AB$2:$AN$119,5,FALSE)</f>
        <v>0</v>
      </c>
      <c r="AQ22" s="97">
        <f>VLOOKUP($B22,'[3]ACT DEN1'!$AB$2:$AN$119,6,FALSE)</f>
        <v>0</v>
      </c>
      <c r="AR22" s="97">
        <f>VLOOKUP($B22,'[3]ACT DEN1'!$AB$2:$AN$119,7,FALSE)</f>
        <v>0</v>
      </c>
      <c r="AS22" s="97">
        <f>VLOOKUP($B22,'[3]ACT DEN1'!$AB$2:$AN$119,8,FALSE)</f>
        <v>0</v>
      </c>
      <c r="AT22" s="97">
        <f>VLOOKUP($B22,'[3]ACT DEN1'!$AB$2:$AN$119,9,FALSE)</f>
        <v>0</v>
      </c>
      <c r="AU22" s="97">
        <f>VLOOKUP($B22,'[3]ACT DEN1'!$AB$2:$AN$119,10,FALSE)</f>
        <v>0</v>
      </c>
      <c r="AV22" s="97">
        <f>VLOOKUP($B22,'[3]ACT DEN1'!$AB$2:$AN$119,11,FALSE)</f>
        <v>0</v>
      </c>
      <c r="AW22" s="97">
        <f>VLOOKUP($B22,'[3]ACT DEN1'!$AB$2:$AN$119,12,FALSE)</f>
        <v>0</v>
      </c>
      <c r="AX22" s="95"/>
      <c r="AY22" s="6">
        <f t="shared" si="5"/>
        <v>0</v>
      </c>
    </row>
    <row r="23" spans="1:51" s="65" customFormat="1" ht="15" thickBot="1" x14ac:dyDescent="0.25">
      <c r="A23" s="1" t="s">
        <v>78</v>
      </c>
      <c r="B23" s="99" t="s">
        <v>76</v>
      </c>
      <c r="C23" s="63"/>
      <c r="D23" s="99"/>
      <c r="E23" s="97">
        <f>VLOOKUP($B23,[1]NUM1!$G$2:$T$157,2,FALSE)</f>
        <v>2</v>
      </c>
      <c r="F23" s="97">
        <f>VLOOKUP($B23,[1]NUM1!$G$2:$T$157,3,FALSE)</f>
        <v>2</v>
      </c>
      <c r="G23" s="97">
        <f>VLOOKUP($B23,[1]NUM1!$G$2:$T$157,4,FALSE)</f>
        <v>2</v>
      </c>
      <c r="H23" s="97">
        <f>VLOOKUP($B23,[1]NUM1!$G$2:$T$157,5,FALSE)</f>
        <v>8</v>
      </c>
      <c r="I23" s="97">
        <f>VLOOKUP($B23,[1]NUM1!$G$2:$T$157,6,FALSE)</f>
        <v>1</v>
      </c>
      <c r="J23" s="97">
        <f>VLOOKUP($B23,[1]NUM1!$G$2:$T$157,7,FALSE)</f>
        <v>4</v>
      </c>
      <c r="K23" s="97">
        <f>VLOOKUP($B23,[1]NUM1!$G$2:$T$157,8,FALSE)</f>
        <v>0</v>
      </c>
      <c r="L23" s="97">
        <f>VLOOKUP($B23,[1]NUM1!$G$2:$T$157,9,FALSE)</f>
        <v>3</v>
      </c>
      <c r="M23" s="97">
        <f>VLOOKUP($B23,[1]NUM1!$G$2:$T$157,10,FALSE)</f>
        <v>10</v>
      </c>
      <c r="N23" s="97">
        <f>VLOOKUP($B23,[1]NUM1!$G$2:$T$157,11,FALSE)</f>
        <v>24</v>
      </c>
      <c r="O23" s="97">
        <f>VLOOKUP($B23,[1]NUM1!$G$2:$T$157,12,FALSE)</f>
        <v>10</v>
      </c>
      <c r="P23" s="96">
        <f>VLOOKUP($B23,[1]NUM1!$G$2:$T$157,13,FALSE)</f>
        <v>2</v>
      </c>
      <c r="Q23" s="6">
        <f t="shared" si="0"/>
        <v>68</v>
      </c>
      <c r="R23" s="4"/>
      <c r="S23" s="6">
        <v>5</v>
      </c>
      <c r="T23" s="9">
        <f t="shared" si="1"/>
        <v>4</v>
      </c>
      <c r="U23" s="6">
        <f>VLOOKUP($B23,[2]DEN1!$G$2:$I$157,2,FALSE)</f>
        <v>2</v>
      </c>
      <c r="V23" s="3">
        <f t="shared" si="2"/>
        <v>2</v>
      </c>
      <c r="W23" s="3">
        <f t="shared" si="3"/>
        <v>2</v>
      </c>
      <c r="X23" s="6">
        <f>VLOOKUP($B23,[1]DEN1!$G$2:$I$159,2,FALSE)</f>
        <v>5</v>
      </c>
      <c r="Y23" s="12"/>
      <c r="Z23" s="97"/>
      <c r="AA23" s="96"/>
      <c r="AB23" s="96"/>
      <c r="AC23" s="96"/>
      <c r="AD23" s="96"/>
      <c r="AE23" s="96"/>
      <c r="AF23" s="96"/>
      <c r="AG23" s="96"/>
      <c r="AH23" s="96"/>
      <c r="AI23" s="96"/>
      <c r="AJ23" s="96"/>
      <c r="AK23" s="2"/>
      <c r="AL23" s="6">
        <f t="shared" si="4"/>
        <v>0</v>
      </c>
      <c r="AM23" s="97">
        <f>VLOOKUP($B23,'[3]ACT DEN1'!$AB$2:$AN$119,2,FALSE)</f>
        <v>0</v>
      </c>
      <c r="AN23" s="97">
        <f>VLOOKUP($B23,'[3]ACT DEN1'!$AB$2:$AN$119,3,FALSE)</f>
        <v>0</v>
      </c>
      <c r="AO23" s="97">
        <f>VLOOKUP($B23,'[3]ACT DEN1'!$AB$2:$AN$119,4,FALSE)</f>
        <v>1</v>
      </c>
      <c r="AP23" s="97">
        <f>VLOOKUP($B23,'[3]ACT DEN1'!$AB$2:$AN$119,5,FALSE)</f>
        <v>0</v>
      </c>
      <c r="AQ23" s="97">
        <f>VLOOKUP($B23,'[3]ACT DEN1'!$AB$2:$AN$119,6,FALSE)</f>
        <v>0</v>
      </c>
      <c r="AR23" s="97">
        <f>VLOOKUP($B23,'[3]ACT DEN1'!$AB$2:$AN$119,7,FALSE)</f>
        <v>0</v>
      </c>
      <c r="AS23" s="97">
        <f>VLOOKUP($B23,'[3]ACT DEN1'!$AB$2:$AN$119,8,FALSE)</f>
        <v>0</v>
      </c>
      <c r="AT23" s="97">
        <f>VLOOKUP($B23,'[3]ACT DEN1'!$AB$2:$AN$119,9,FALSE)</f>
        <v>0</v>
      </c>
      <c r="AU23" s="97">
        <f>VLOOKUP($B23,'[3]ACT DEN1'!$AB$2:$AN$119,10,FALSE)</f>
        <v>0</v>
      </c>
      <c r="AV23" s="97">
        <f>VLOOKUP($B23,'[3]ACT DEN1'!$AB$2:$AN$119,11,FALSE)</f>
        <v>0</v>
      </c>
      <c r="AW23" s="97">
        <f>VLOOKUP($B23,'[3]ACT DEN1'!$AB$2:$AN$119,12,FALSE)</f>
        <v>0</v>
      </c>
      <c r="AX23" s="95"/>
      <c r="AY23" s="6">
        <f t="shared" si="5"/>
        <v>1</v>
      </c>
    </row>
    <row r="24" spans="1:51" s="65" customFormat="1" ht="15" thickBot="1" x14ac:dyDescent="0.25">
      <c r="A24" s="1" t="s">
        <v>78</v>
      </c>
      <c r="B24" s="99" t="s">
        <v>77</v>
      </c>
      <c r="C24" s="63"/>
      <c r="D24" s="99"/>
      <c r="E24" s="97">
        <f>VLOOKUP($B24,[1]NUM1!$G$2:$T$157,2,FALSE)</f>
        <v>14</v>
      </c>
      <c r="F24" s="97">
        <f>VLOOKUP($B24,[1]NUM1!$G$2:$T$157,3,FALSE)</f>
        <v>3</v>
      </c>
      <c r="G24" s="97">
        <f>VLOOKUP($B24,[1]NUM1!$G$2:$T$157,4,FALSE)</f>
        <v>59</v>
      </c>
      <c r="H24" s="97">
        <f>VLOOKUP($B24,[1]NUM1!$G$2:$T$157,5,FALSE)</f>
        <v>70</v>
      </c>
      <c r="I24" s="97">
        <f>VLOOKUP($B24,[1]NUM1!$G$2:$T$157,6,FALSE)</f>
        <v>17</v>
      </c>
      <c r="J24" s="97">
        <f>VLOOKUP($B24,[1]NUM1!$G$2:$T$157,7,FALSE)</f>
        <v>20</v>
      </c>
      <c r="K24" s="97">
        <f>VLOOKUP($B24,[1]NUM1!$G$2:$T$157,8,FALSE)</f>
        <v>4</v>
      </c>
      <c r="L24" s="97">
        <f>VLOOKUP($B24,[1]NUM1!$G$2:$T$157,9,FALSE)</f>
        <v>32</v>
      </c>
      <c r="M24" s="97">
        <f>VLOOKUP($B24,[1]NUM1!$G$2:$T$157,10,FALSE)</f>
        <v>0</v>
      </c>
      <c r="N24" s="97">
        <f>VLOOKUP($B24,[1]NUM1!$G$2:$T$157,11,FALSE)</f>
        <v>8</v>
      </c>
      <c r="O24" s="97">
        <f>VLOOKUP($B24,[1]NUM1!$G$2:$T$157,12,FALSE)</f>
        <v>38</v>
      </c>
      <c r="P24" s="96">
        <f>VLOOKUP($B24,[1]NUM1!$G$2:$T$157,13,FALSE)</f>
        <v>3</v>
      </c>
      <c r="Q24" s="6">
        <f t="shared" si="0"/>
        <v>268</v>
      </c>
      <c r="R24" s="4"/>
      <c r="S24" s="6">
        <v>7</v>
      </c>
      <c r="T24" s="9">
        <f t="shared" si="1"/>
        <v>7</v>
      </c>
      <c r="U24" s="6">
        <f>VLOOKUP($B24,[2]DEN1!$G$2:$I$157,2,FALSE)</f>
        <v>6</v>
      </c>
      <c r="V24" s="3">
        <f t="shared" si="2"/>
        <v>6</v>
      </c>
      <c r="W24" s="3">
        <f t="shared" si="3"/>
        <v>6</v>
      </c>
      <c r="X24" s="6">
        <f>VLOOKUP($B24,[1]DEN1!$G$2:$I$159,2,FALSE)</f>
        <v>8</v>
      </c>
      <c r="Y24" s="12"/>
      <c r="Z24" s="97"/>
      <c r="AA24" s="96"/>
      <c r="AB24" s="96"/>
      <c r="AC24" s="96"/>
      <c r="AD24" s="96"/>
      <c r="AE24" s="96"/>
      <c r="AF24" s="96"/>
      <c r="AG24" s="96"/>
      <c r="AH24" s="96"/>
      <c r="AI24" s="96"/>
      <c r="AJ24" s="96"/>
      <c r="AK24" s="2"/>
      <c r="AL24" s="6">
        <f t="shared" si="4"/>
        <v>0</v>
      </c>
      <c r="AM24" s="97"/>
      <c r="AN24" s="97"/>
      <c r="AO24" s="97"/>
      <c r="AP24" s="97"/>
      <c r="AQ24" s="97"/>
      <c r="AR24" s="97"/>
      <c r="AS24" s="97"/>
      <c r="AT24" s="97"/>
      <c r="AU24" s="97"/>
      <c r="AV24" s="97"/>
      <c r="AW24" s="97"/>
      <c r="AX24" s="95"/>
      <c r="AY24" s="6">
        <f t="shared" si="5"/>
        <v>0</v>
      </c>
    </row>
    <row r="25" spans="1:51" s="65" customFormat="1" ht="15" thickBot="1" x14ac:dyDescent="0.25">
      <c r="A25" s="233" t="s">
        <v>218</v>
      </c>
      <c r="B25" s="234"/>
      <c r="C25" s="45">
        <f>+D25/Metas!G110</f>
        <v>0.69495658379921499</v>
      </c>
      <c r="D25" s="19">
        <f>+Q25/R25</f>
        <v>0.138991316759843</v>
      </c>
      <c r="E25" s="14">
        <f t="shared" ref="E25:P25" si="6">SUM(E12:E24)</f>
        <v>72</v>
      </c>
      <c r="F25" s="14">
        <f t="shared" si="6"/>
        <v>201</v>
      </c>
      <c r="G25" s="14">
        <f t="shared" si="6"/>
        <v>638</v>
      </c>
      <c r="H25" s="14">
        <f t="shared" si="6"/>
        <v>948</v>
      </c>
      <c r="I25" s="14">
        <f t="shared" si="6"/>
        <v>568</v>
      </c>
      <c r="J25" s="14">
        <f t="shared" si="6"/>
        <v>269</v>
      </c>
      <c r="K25" s="14">
        <f t="shared" si="6"/>
        <v>373</v>
      </c>
      <c r="L25" s="14">
        <f t="shared" si="6"/>
        <v>359</v>
      </c>
      <c r="M25" s="14">
        <f t="shared" si="6"/>
        <v>496</v>
      </c>
      <c r="N25" s="14">
        <f t="shared" si="6"/>
        <v>371</v>
      </c>
      <c r="O25" s="14">
        <f t="shared" si="6"/>
        <v>85</v>
      </c>
      <c r="P25" s="182">
        <f t="shared" si="6"/>
        <v>294</v>
      </c>
      <c r="Q25" s="14">
        <f>SUM(Q12:Q24)</f>
        <v>4674</v>
      </c>
      <c r="R25" s="15">
        <f>+Y25-X25</f>
        <v>33628</v>
      </c>
      <c r="S25" s="13">
        <f t="shared" ref="S25:X25" si="7">SUM(S12:S24)</f>
        <v>442</v>
      </c>
      <c r="T25" s="13">
        <f t="shared" si="7"/>
        <v>435</v>
      </c>
      <c r="U25" s="13">
        <f t="shared" si="7"/>
        <v>376</v>
      </c>
      <c r="V25" s="13">
        <f t="shared" si="7"/>
        <v>362</v>
      </c>
      <c r="W25" s="13">
        <f>SUM(W12:W24)</f>
        <v>356</v>
      </c>
      <c r="X25" s="13">
        <f t="shared" si="7"/>
        <v>436</v>
      </c>
      <c r="Y25" s="16">
        <v>34064</v>
      </c>
      <c r="Z25" s="13">
        <f>SUM(Z12:Z24)</f>
        <v>0</v>
      </c>
      <c r="AA25" s="13">
        <f t="shared" ref="AA25:AK25" si="8">SUM(AA12:AA24)</f>
        <v>0</v>
      </c>
      <c r="AB25" s="13">
        <f t="shared" si="8"/>
        <v>0</v>
      </c>
      <c r="AC25" s="13">
        <f t="shared" si="8"/>
        <v>0</v>
      </c>
      <c r="AD25" s="13">
        <f t="shared" si="8"/>
        <v>0</v>
      </c>
      <c r="AE25" s="13">
        <f t="shared" si="8"/>
        <v>0</v>
      </c>
      <c r="AF25" s="13">
        <f t="shared" si="8"/>
        <v>0</v>
      </c>
      <c r="AG25" s="13">
        <f t="shared" si="8"/>
        <v>0</v>
      </c>
      <c r="AH25" s="13">
        <f t="shared" si="8"/>
        <v>0</v>
      </c>
      <c r="AI25" s="13">
        <f t="shared" si="8"/>
        <v>0</v>
      </c>
      <c r="AJ25" s="13">
        <f t="shared" si="8"/>
        <v>0</v>
      </c>
      <c r="AK25" s="13">
        <f t="shared" si="8"/>
        <v>0</v>
      </c>
      <c r="AL25" s="13">
        <f>SUM(Z25:AK25)</f>
        <v>0</v>
      </c>
      <c r="AM25" s="13">
        <f>SUM(AM12:AM24)</f>
        <v>0</v>
      </c>
      <c r="AN25" s="13">
        <f t="shared" ref="AN25:AX25" si="9">SUM(AN12:AN24)</f>
        <v>5</v>
      </c>
      <c r="AO25" s="13">
        <f t="shared" si="9"/>
        <v>2</v>
      </c>
      <c r="AP25" s="13">
        <f t="shared" si="9"/>
        <v>6</v>
      </c>
      <c r="AQ25" s="13">
        <f t="shared" si="9"/>
        <v>3</v>
      </c>
      <c r="AR25" s="13">
        <f t="shared" si="9"/>
        <v>24</v>
      </c>
      <c r="AS25" s="13">
        <f t="shared" si="9"/>
        <v>5</v>
      </c>
      <c r="AT25" s="13">
        <f t="shared" si="9"/>
        <v>9</v>
      </c>
      <c r="AU25" s="13">
        <f t="shared" si="9"/>
        <v>5</v>
      </c>
      <c r="AV25" s="13">
        <f t="shared" si="9"/>
        <v>1</v>
      </c>
      <c r="AW25" s="13">
        <f t="shared" si="9"/>
        <v>3</v>
      </c>
      <c r="AX25" s="13">
        <f t="shared" si="9"/>
        <v>0</v>
      </c>
      <c r="AY25" s="13">
        <f>SUM(AM25:AX25)</f>
        <v>63</v>
      </c>
    </row>
    <row r="26" spans="1:51" s="65" customFormat="1" ht="15" thickBot="1" x14ac:dyDescent="0.25">
      <c r="A26" s="1" t="s">
        <v>79</v>
      </c>
      <c r="B26" s="99" t="s">
        <v>80</v>
      </c>
      <c r="C26" s="63"/>
      <c r="D26" s="99"/>
      <c r="E26" s="97">
        <f>VLOOKUP($B26,[1]NUM1!$G$2:$T$157,2,FALSE)</f>
        <v>58</v>
      </c>
      <c r="F26" s="97">
        <f>VLOOKUP($B26,[1]NUM1!$G$2:$T$157,3,FALSE)</f>
        <v>47</v>
      </c>
      <c r="G26" s="97">
        <f>VLOOKUP($B26,[1]NUM1!$G$2:$T$157,4,FALSE)</f>
        <v>76</v>
      </c>
      <c r="H26" s="97">
        <f>VLOOKUP($B26,[1]NUM1!$G$2:$T$157,5,FALSE)</f>
        <v>15</v>
      </c>
      <c r="I26" s="97">
        <f>VLOOKUP($B26,[1]NUM1!$G$2:$T$157,6,FALSE)</f>
        <v>97</v>
      </c>
      <c r="J26" s="97">
        <f>VLOOKUP($B26,[1]NUM1!$G$2:$T$157,7,FALSE)</f>
        <v>81</v>
      </c>
      <c r="K26" s="97">
        <f>VLOOKUP($B26,[1]NUM1!$G$2:$T$157,8,FALSE)</f>
        <v>109</v>
      </c>
      <c r="L26" s="97">
        <f>VLOOKUP($B26,[1]NUM1!$G$2:$T$157,9,FALSE)</f>
        <v>95</v>
      </c>
      <c r="M26" s="97">
        <f>VLOOKUP($B26,[1]NUM1!$G$2:$T$157,10,FALSE)</f>
        <v>84</v>
      </c>
      <c r="N26" s="97">
        <f>VLOOKUP($B26,[1]NUM1!$G$2:$T$157,11,FALSE)</f>
        <v>139</v>
      </c>
      <c r="O26" s="96">
        <f>VLOOKUP($B26,[1]NUM1!$G$2:$T$157,12,FALSE)</f>
        <v>130</v>
      </c>
      <c r="P26" s="96">
        <f>VLOOKUP($B26,[1]NUM1!$G$2:$T$157,13,FALSE)</f>
        <v>94</v>
      </c>
      <c r="Q26" s="6">
        <f t="shared" ref="Q26:Q34" si="10">SUM(E26:P26)</f>
        <v>1025</v>
      </c>
      <c r="R26" s="4"/>
      <c r="S26" s="6">
        <v>79</v>
      </c>
      <c r="T26" s="9">
        <f t="shared" ref="T26:T75" si="11">+S26+(Z26+AA26+AB26)-(AM26+AN26+AO26)</f>
        <v>86</v>
      </c>
      <c r="U26" s="6">
        <f>VLOOKUP($B26,[2]DEN1!$G$2:$I$157,2,FALSE)</f>
        <v>99</v>
      </c>
      <c r="V26" s="3">
        <f t="shared" ref="V26:V35" si="12">+U26+(AF26+AG26)-(AS26+AT26)</f>
        <v>106</v>
      </c>
      <c r="W26" s="3">
        <f t="shared" si="3"/>
        <v>110</v>
      </c>
      <c r="X26" s="6">
        <f>VLOOKUP($B26,[1]DEN1!$G$2:$I$159,2,FALSE)</f>
        <v>115</v>
      </c>
      <c r="Y26" s="11"/>
      <c r="Z26" s="96">
        <f>VLOOKUP($B26,'[3]ACT DEN1'!$G$2:$S$143,2,FALSE)</f>
        <v>3</v>
      </c>
      <c r="AA26" s="96">
        <f>VLOOKUP($B26,'[3]ACT DEN1'!$G$2:$S$143,3,FALSE)</f>
        <v>4</v>
      </c>
      <c r="AB26" s="96">
        <f>VLOOKUP($B26,'[3]ACT DEN1'!$G$2:$S$143,4,FALSE)</f>
        <v>0</v>
      </c>
      <c r="AC26" s="96">
        <f>VLOOKUP($B26,'[3]ACT DEN1'!$G$2:$S$143,5,FALSE)</f>
        <v>10</v>
      </c>
      <c r="AD26" s="96">
        <f>VLOOKUP($B26,'[3]ACT DEN1'!$G$2:$S$143,6,FALSE)</f>
        <v>0</v>
      </c>
      <c r="AE26" s="96">
        <f>VLOOKUP($B26,'[3]ACT DEN1'!$G$2:$S$143,7,FALSE)</f>
        <v>0</v>
      </c>
      <c r="AF26" s="96">
        <f>VLOOKUP($B26,'[3]ACT DEN1'!$G$2:$S$143,8,FALSE)</f>
        <v>5</v>
      </c>
      <c r="AG26" s="96">
        <f>VLOOKUP($B26,'[3]ACT DEN1'!$G$2:$S$143,9,FALSE)</f>
        <v>3</v>
      </c>
      <c r="AH26" s="96">
        <f>VLOOKUP($B26,'[3]ACT DEN1'!$G$2:$S$143,10,FALSE)</f>
        <v>4</v>
      </c>
      <c r="AI26" s="98">
        <f>VLOOKUP($B26,'[3]ACT DEN1'!$G$2:$S$143,11,FALSE)</f>
        <v>0</v>
      </c>
      <c r="AJ26" s="96">
        <f>VLOOKUP($B26,'[3]ACT DEN1'!$G$2:$S$143,12,FALSE)</f>
        <v>3</v>
      </c>
      <c r="AK26" s="2"/>
      <c r="AL26" s="6">
        <f t="shared" ref="AL26:AL75" si="13">SUM(Z26:AK26)</f>
        <v>32</v>
      </c>
      <c r="AM26" s="97">
        <f>VLOOKUP($B26,'[3]ACT DEN1'!$AB$2:$AN$119,2,FALSE)</f>
        <v>0</v>
      </c>
      <c r="AN26" s="97">
        <f>VLOOKUP($B26,'[3]ACT DEN1'!$AB$2:$AN$119,3,FALSE)</f>
        <v>0</v>
      </c>
      <c r="AO26" s="97">
        <f>VLOOKUP($B26,'[3]ACT DEN1'!$AB$2:$AN$119,4,FALSE)</f>
        <v>0</v>
      </c>
      <c r="AP26" s="97">
        <f>VLOOKUP($B26,'[3]ACT DEN1'!$AB$2:$AN$119,5,FALSE)</f>
        <v>0</v>
      </c>
      <c r="AQ26" s="97">
        <f>VLOOKUP($B26,'[3]ACT DEN1'!$AB$2:$AN$119,6,FALSE)</f>
        <v>0</v>
      </c>
      <c r="AR26" s="97">
        <f>VLOOKUP($B26,'[3]ACT DEN1'!$AB$2:$AN$119,7,FALSE)</f>
        <v>0</v>
      </c>
      <c r="AS26" s="97">
        <f>VLOOKUP($B26,'[3]ACT DEN1'!$AB$2:$AN$119,8,FALSE)</f>
        <v>1</v>
      </c>
      <c r="AT26" s="97">
        <f>VLOOKUP($B26,'[3]ACT DEN1'!$AB$2:$AN$119,9,FALSE)</f>
        <v>0</v>
      </c>
      <c r="AU26" s="97">
        <f>VLOOKUP($B26,'[3]ACT DEN1'!$AB$2:$AN$119,10,FALSE)</f>
        <v>0</v>
      </c>
      <c r="AV26" s="97">
        <f>VLOOKUP($B26,'[3]ACT DEN1'!$AB$2:$AN$119,11,FALSE)</f>
        <v>0</v>
      </c>
      <c r="AW26" s="97">
        <f>VLOOKUP($B26,'[3]ACT DEN1'!$AB$2:$AN$119,12,FALSE)</f>
        <v>0</v>
      </c>
      <c r="AX26" s="97"/>
      <c r="AY26" s="6">
        <f t="shared" si="5"/>
        <v>1</v>
      </c>
    </row>
    <row r="27" spans="1:51" s="65" customFormat="1" ht="15" thickBot="1" x14ac:dyDescent="0.25">
      <c r="A27" s="1" t="s">
        <v>79</v>
      </c>
      <c r="B27" s="99" t="s">
        <v>81</v>
      </c>
      <c r="C27" s="63"/>
      <c r="D27" s="99"/>
      <c r="E27" s="97">
        <f>VLOOKUP($B27,[1]NUM1!$G$2:$T$157,2,FALSE)</f>
        <v>80</v>
      </c>
      <c r="F27" s="97">
        <f>VLOOKUP($B27,[1]NUM1!$G$2:$T$157,3,FALSE)</f>
        <v>71</v>
      </c>
      <c r="G27" s="97">
        <f>VLOOKUP($B27,[1]NUM1!$G$2:$T$157,4,FALSE)</f>
        <v>114</v>
      </c>
      <c r="H27" s="97">
        <f>VLOOKUP($B27,[1]NUM1!$G$2:$T$157,5,FALSE)</f>
        <v>106</v>
      </c>
      <c r="I27" s="97">
        <f>VLOOKUP($B27,[1]NUM1!$G$2:$T$157,6,FALSE)</f>
        <v>81</v>
      </c>
      <c r="J27" s="97">
        <f>VLOOKUP($B27,[1]NUM1!$G$2:$T$157,7,FALSE)</f>
        <v>52</v>
      </c>
      <c r="K27" s="97">
        <f>VLOOKUP($B27,[1]NUM1!$G$2:$T$157,8,FALSE)</f>
        <v>60</v>
      </c>
      <c r="L27" s="97">
        <f>VLOOKUP($B27,[1]NUM1!$G$2:$T$157,9,FALSE)</f>
        <v>129</v>
      </c>
      <c r="M27" s="97">
        <f>VLOOKUP($B27,[1]NUM1!$G$2:$T$157,10,FALSE)</f>
        <v>149</v>
      </c>
      <c r="N27" s="97">
        <f>VLOOKUP($B27,[1]NUM1!$G$2:$T$157,11,FALSE)</f>
        <v>89</v>
      </c>
      <c r="O27" s="96">
        <f>VLOOKUP($B27,[1]NUM1!$G$2:$T$157,12,FALSE)</f>
        <v>27</v>
      </c>
      <c r="P27" s="96">
        <f>VLOOKUP($B27,[1]NUM1!$G$2:$T$157,13,FALSE)</f>
        <v>42</v>
      </c>
      <c r="Q27" s="6">
        <f t="shared" si="10"/>
        <v>1000</v>
      </c>
      <c r="R27" s="4"/>
      <c r="S27" s="6">
        <v>67</v>
      </c>
      <c r="T27" s="9">
        <f t="shared" si="11"/>
        <v>68</v>
      </c>
      <c r="U27" s="6">
        <f>VLOOKUP($B27,[2]DEN1!$G$2:$I$157,2,FALSE)</f>
        <v>56</v>
      </c>
      <c r="V27" s="3">
        <f t="shared" si="12"/>
        <v>65</v>
      </c>
      <c r="W27" s="3">
        <f t="shared" si="3"/>
        <v>66</v>
      </c>
      <c r="X27" s="6">
        <f>VLOOKUP($B27,[1]DEN1!$G$2:$I$159,2,FALSE)</f>
        <v>60</v>
      </c>
      <c r="Y27" s="11"/>
      <c r="Z27" s="96">
        <f>VLOOKUP($B27,'[3]ACT DEN1'!$G$2:$S$143,2,FALSE)</f>
        <v>1</v>
      </c>
      <c r="AA27" s="96">
        <f>VLOOKUP($B27,'[3]ACT DEN1'!$G$2:$S$143,3,FALSE)</f>
        <v>0</v>
      </c>
      <c r="AB27" s="96">
        <f>VLOOKUP($B27,'[3]ACT DEN1'!$G$2:$S$143,4,FALSE)</f>
        <v>0</v>
      </c>
      <c r="AC27" s="96">
        <f>VLOOKUP($B27,'[3]ACT DEN1'!$G$2:$S$143,5,FALSE)</f>
        <v>2</v>
      </c>
      <c r="AD27" s="96">
        <f>VLOOKUP($B27,'[3]ACT DEN1'!$G$2:$S$143,6,FALSE)</f>
        <v>0</v>
      </c>
      <c r="AE27" s="96">
        <f>VLOOKUP($B27,'[3]ACT DEN1'!$G$2:$S$143,7,FALSE)</f>
        <v>1</v>
      </c>
      <c r="AF27" s="96">
        <f>VLOOKUP($B27,'[3]ACT DEN1'!$G$2:$S$143,8,FALSE)</f>
        <v>0</v>
      </c>
      <c r="AG27" s="96">
        <f>VLOOKUP($B27,'[3]ACT DEN1'!$G$2:$S$143,9,FALSE)</f>
        <v>9</v>
      </c>
      <c r="AH27" s="96">
        <f>VLOOKUP($B27,'[3]ACT DEN1'!$G$2:$S$143,10,FALSE)</f>
        <v>1</v>
      </c>
      <c r="AI27" s="98">
        <f>VLOOKUP($B27,'[3]ACT DEN1'!$G$2:$S$143,11,FALSE)</f>
        <v>0</v>
      </c>
      <c r="AJ27" s="96">
        <f>VLOOKUP($B27,'[3]ACT DEN1'!$G$2:$S$143,12,FALSE)</f>
        <v>0</v>
      </c>
      <c r="AK27" s="2"/>
      <c r="AL27" s="6">
        <f t="shared" si="13"/>
        <v>14</v>
      </c>
      <c r="AM27" s="97">
        <f>VLOOKUP($B27,'[3]ACT DEN1'!$AB$2:$AN$119,2,FALSE)</f>
        <v>0</v>
      </c>
      <c r="AN27" s="97">
        <f>VLOOKUP($B27,'[3]ACT DEN1'!$AB$2:$AN$119,3,FALSE)</f>
        <v>0</v>
      </c>
      <c r="AO27" s="97">
        <f>VLOOKUP($B27,'[3]ACT DEN1'!$AB$2:$AN$119,4,FALSE)</f>
        <v>0</v>
      </c>
      <c r="AP27" s="97">
        <f>VLOOKUP($B27,'[3]ACT DEN1'!$AB$2:$AN$119,5,FALSE)</f>
        <v>0</v>
      </c>
      <c r="AQ27" s="97">
        <f>VLOOKUP($B27,'[3]ACT DEN1'!$AB$2:$AN$119,6,FALSE)</f>
        <v>0</v>
      </c>
      <c r="AR27" s="97">
        <f>VLOOKUP($B27,'[3]ACT DEN1'!$AB$2:$AN$119,7,FALSE)</f>
        <v>0</v>
      </c>
      <c r="AS27" s="97">
        <f>VLOOKUP($B27,'[3]ACT DEN1'!$AB$2:$AN$119,8,FALSE)</f>
        <v>0</v>
      </c>
      <c r="AT27" s="97">
        <f>VLOOKUP($B27,'[3]ACT DEN1'!$AB$2:$AN$119,9,FALSE)</f>
        <v>0</v>
      </c>
      <c r="AU27" s="97">
        <f>VLOOKUP($B27,'[3]ACT DEN1'!$AB$2:$AN$119,10,FALSE)</f>
        <v>0</v>
      </c>
      <c r="AV27" s="97">
        <f>VLOOKUP($B27,'[3]ACT DEN1'!$AB$2:$AN$119,11,FALSE)</f>
        <v>0</v>
      </c>
      <c r="AW27" s="97">
        <f>VLOOKUP($B27,'[3]ACT DEN1'!$AB$2:$AN$119,12,FALSE)</f>
        <v>0</v>
      </c>
      <c r="AX27" s="97"/>
      <c r="AY27" s="6">
        <f t="shared" si="5"/>
        <v>0</v>
      </c>
    </row>
    <row r="28" spans="1:51" s="65" customFormat="1" ht="15" thickBot="1" x14ac:dyDescent="0.25">
      <c r="A28" s="1" t="s">
        <v>79</v>
      </c>
      <c r="B28" s="99" t="s">
        <v>82</v>
      </c>
      <c r="C28" s="63"/>
      <c r="D28" s="99"/>
      <c r="E28" s="97">
        <f>VLOOKUP($B28,[1]NUM1!$G$2:$T$157,2,FALSE)</f>
        <v>89</v>
      </c>
      <c r="F28" s="97">
        <f>VLOOKUP($B28,[1]NUM1!$G$2:$T$157,3,FALSE)</f>
        <v>85</v>
      </c>
      <c r="G28" s="97">
        <f>VLOOKUP($B28,[1]NUM1!$G$2:$T$157,4,FALSE)</f>
        <v>186</v>
      </c>
      <c r="H28" s="97">
        <f>VLOOKUP($B28,[1]NUM1!$G$2:$T$157,5,FALSE)</f>
        <v>114</v>
      </c>
      <c r="I28" s="97">
        <f>VLOOKUP($B28,[1]NUM1!$G$2:$T$157,6,FALSE)</f>
        <v>127</v>
      </c>
      <c r="J28" s="97">
        <f>VLOOKUP($B28,[1]NUM1!$G$2:$T$157,7,FALSE)</f>
        <v>115</v>
      </c>
      <c r="K28" s="97">
        <f>VLOOKUP($B28,[1]NUM1!$G$2:$T$157,8,FALSE)</f>
        <v>101</v>
      </c>
      <c r="L28" s="97">
        <f>VLOOKUP($B28,[1]NUM1!$G$2:$T$157,9,FALSE)</f>
        <v>106</v>
      </c>
      <c r="M28" s="97">
        <f>VLOOKUP($B28,[1]NUM1!$G$2:$T$157,10,FALSE)</f>
        <v>90</v>
      </c>
      <c r="N28" s="97">
        <f>VLOOKUP($B28,[1]NUM1!$G$2:$T$157,11,FALSE)</f>
        <v>105</v>
      </c>
      <c r="O28" s="96">
        <f>VLOOKUP($B28,[1]NUM1!$G$2:$T$157,12,FALSE)</f>
        <v>73</v>
      </c>
      <c r="P28" s="96">
        <f>VLOOKUP($B28,[1]NUM1!$G$2:$T$157,13,FALSE)</f>
        <v>128</v>
      </c>
      <c r="Q28" s="6">
        <f t="shared" si="10"/>
        <v>1319</v>
      </c>
      <c r="R28" s="4"/>
      <c r="S28" s="6">
        <v>562</v>
      </c>
      <c r="T28" s="9">
        <f t="shared" si="11"/>
        <v>579</v>
      </c>
      <c r="U28" s="6">
        <f>VLOOKUP($B28,[2]DEN1!$G$2:$I$157,2,FALSE)</f>
        <v>593</v>
      </c>
      <c r="V28" s="3">
        <f t="shared" si="12"/>
        <v>602</v>
      </c>
      <c r="W28" s="3">
        <f t="shared" si="3"/>
        <v>608</v>
      </c>
      <c r="X28" s="6">
        <f>VLOOKUP($B28,[1]DEN1!$G$2:$I$159,2,FALSE)</f>
        <v>614</v>
      </c>
      <c r="Y28" s="11"/>
      <c r="Z28" s="96">
        <f>VLOOKUP($B28,'[3]ACT DEN1'!$G$2:$S$143,2,FALSE)</f>
        <v>4</v>
      </c>
      <c r="AA28" s="96">
        <f>VLOOKUP($B28,'[3]ACT DEN1'!$G$2:$S$143,3,FALSE)</f>
        <v>5</v>
      </c>
      <c r="AB28" s="96">
        <f>VLOOKUP($B28,'[3]ACT DEN1'!$G$2:$S$143,4,FALSE)</f>
        <v>9</v>
      </c>
      <c r="AC28" s="96">
        <f>VLOOKUP($B28,'[3]ACT DEN1'!$G$2:$S$143,5,FALSE)</f>
        <v>4</v>
      </c>
      <c r="AD28" s="96">
        <f>VLOOKUP($B28,'[3]ACT DEN1'!$G$2:$S$143,6,FALSE)</f>
        <v>8</v>
      </c>
      <c r="AE28" s="96">
        <f>VLOOKUP($B28,'[3]ACT DEN1'!$G$2:$S$143,7,FALSE)</f>
        <v>7</v>
      </c>
      <c r="AF28" s="96">
        <f>VLOOKUP($B28,'[3]ACT DEN1'!$G$2:$S$143,8,FALSE)</f>
        <v>5</v>
      </c>
      <c r="AG28" s="96">
        <f>VLOOKUP($B28,'[3]ACT DEN1'!$G$2:$S$143,9,FALSE)</f>
        <v>5</v>
      </c>
      <c r="AH28" s="96">
        <f>VLOOKUP($B28,'[3]ACT DEN1'!$G$2:$S$143,10,FALSE)</f>
        <v>5</v>
      </c>
      <c r="AI28" s="98">
        <f>VLOOKUP($B28,'[3]ACT DEN1'!$G$2:$S$143,11,FALSE)</f>
        <v>1</v>
      </c>
      <c r="AJ28" s="96">
        <f>VLOOKUP($B28,'[3]ACT DEN1'!$G$2:$S$143,12,FALSE)</f>
        <v>1</v>
      </c>
      <c r="AK28" s="2"/>
      <c r="AL28" s="6">
        <f t="shared" si="13"/>
        <v>54</v>
      </c>
      <c r="AM28" s="97">
        <f>VLOOKUP($B28,'[3]ACT DEN1'!$AB$2:$AN$119,2,FALSE)</f>
        <v>0</v>
      </c>
      <c r="AN28" s="97">
        <f>VLOOKUP($B28,'[3]ACT DEN1'!$AB$2:$AN$119,3,FALSE)</f>
        <v>1</v>
      </c>
      <c r="AO28" s="97">
        <f>VLOOKUP($B28,'[3]ACT DEN1'!$AB$2:$AN$119,4,FALSE)</f>
        <v>0</v>
      </c>
      <c r="AP28" s="97">
        <f>VLOOKUP($B28,'[3]ACT DEN1'!$AB$2:$AN$119,5,FALSE)</f>
        <v>0</v>
      </c>
      <c r="AQ28" s="97">
        <f>VLOOKUP($B28,'[3]ACT DEN1'!$AB$2:$AN$119,6,FALSE)</f>
        <v>2</v>
      </c>
      <c r="AR28" s="97">
        <f>VLOOKUP($B28,'[3]ACT DEN1'!$AB$2:$AN$119,7,FALSE)</f>
        <v>4</v>
      </c>
      <c r="AS28" s="97">
        <f>VLOOKUP($B28,'[3]ACT DEN1'!$AB$2:$AN$119,8,FALSE)</f>
        <v>0</v>
      </c>
      <c r="AT28" s="97">
        <f>VLOOKUP($B28,'[3]ACT DEN1'!$AB$2:$AN$119,9,FALSE)</f>
        <v>1</v>
      </c>
      <c r="AU28" s="97">
        <f>VLOOKUP($B28,'[3]ACT DEN1'!$AB$2:$AN$119,10,FALSE)</f>
        <v>0</v>
      </c>
      <c r="AV28" s="97">
        <f>VLOOKUP($B28,'[3]ACT DEN1'!$AB$2:$AN$119,11,FALSE)</f>
        <v>0</v>
      </c>
      <c r="AW28" s="97">
        <f>VLOOKUP($B28,'[3]ACT DEN1'!$AB$2:$AN$119,12,FALSE)</f>
        <v>0</v>
      </c>
      <c r="AX28" s="97"/>
      <c r="AY28" s="6">
        <f t="shared" si="5"/>
        <v>8</v>
      </c>
    </row>
    <row r="29" spans="1:51" s="65" customFormat="1" ht="15" thickBot="1" x14ac:dyDescent="0.25">
      <c r="A29" s="1" t="s">
        <v>79</v>
      </c>
      <c r="B29" s="99" t="s">
        <v>83</v>
      </c>
      <c r="C29" s="63"/>
      <c r="D29" s="99"/>
      <c r="E29" s="97">
        <f>VLOOKUP($B29,[1]NUM1!$G$2:$T$157,2,FALSE)</f>
        <v>13</v>
      </c>
      <c r="F29" s="97">
        <f>VLOOKUP($B29,[1]NUM1!$G$2:$T$157,3,FALSE)</f>
        <v>24</v>
      </c>
      <c r="G29" s="97">
        <f>VLOOKUP($B29,[1]NUM1!$G$2:$T$157,4,FALSE)</f>
        <v>30</v>
      </c>
      <c r="H29" s="97">
        <f>VLOOKUP($B29,[1]NUM1!$G$2:$T$157,5,FALSE)</f>
        <v>52</v>
      </c>
      <c r="I29" s="97">
        <f>VLOOKUP($B29,[1]NUM1!$G$2:$T$157,6,FALSE)</f>
        <v>10</v>
      </c>
      <c r="J29" s="97">
        <f>VLOOKUP($B29,[1]NUM1!$G$2:$T$157,7,FALSE)</f>
        <v>31</v>
      </c>
      <c r="K29" s="97">
        <f>VLOOKUP($B29,[1]NUM1!$G$2:$T$157,8,FALSE)</f>
        <v>26</v>
      </c>
      <c r="L29" s="97">
        <f>VLOOKUP($B29,[1]NUM1!$G$2:$T$157,9,FALSE)</f>
        <v>17</v>
      </c>
      <c r="M29" s="97">
        <f>VLOOKUP($B29,[1]NUM1!$G$2:$T$157,10,FALSE)</f>
        <v>16</v>
      </c>
      <c r="N29" s="97">
        <f>VLOOKUP($B29,[1]NUM1!$G$2:$T$157,11,FALSE)</f>
        <v>29</v>
      </c>
      <c r="O29" s="96">
        <f>VLOOKUP($B29,[1]NUM1!$G$2:$T$157,12,FALSE)</f>
        <v>6</v>
      </c>
      <c r="P29" s="96">
        <f>VLOOKUP($B29,[1]NUM1!$G$2:$T$157,13,FALSE)</f>
        <v>44</v>
      </c>
      <c r="Q29" s="6">
        <f t="shared" si="10"/>
        <v>298</v>
      </c>
      <c r="R29" s="4"/>
      <c r="S29" s="6">
        <v>22</v>
      </c>
      <c r="T29" s="9">
        <f t="shared" si="11"/>
        <v>22</v>
      </c>
      <c r="U29" s="6">
        <f>VLOOKUP($B29,[2]DEN1!$G$2:$I$157,2,FALSE)</f>
        <v>18</v>
      </c>
      <c r="V29" s="3">
        <f t="shared" si="12"/>
        <v>19</v>
      </c>
      <c r="W29" s="3">
        <f t="shared" si="3"/>
        <v>18</v>
      </c>
      <c r="X29" s="6">
        <f>VLOOKUP($B29,[1]DEN1!$G$2:$I$159,2,FALSE)</f>
        <v>15</v>
      </c>
      <c r="Y29" s="11"/>
      <c r="Z29" s="96">
        <f>VLOOKUP($B29,'[3]ACT DEN1'!$G$2:$S$143,2,FALSE)</f>
        <v>0</v>
      </c>
      <c r="AA29" s="96">
        <f>VLOOKUP($B29,'[3]ACT DEN1'!$G$2:$S$143,3,FALSE)</f>
        <v>0</v>
      </c>
      <c r="AB29" s="96">
        <f>VLOOKUP($B29,'[3]ACT DEN1'!$G$2:$S$143,4,FALSE)</f>
        <v>0</v>
      </c>
      <c r="AC29" s="96">
        <f>VLOOKUP($B29,'[3]ACT DEN1'!$G$2:$S$143,5,FALSE)</f>
        <v>1</v>
      </c>
      <c r="AD29" s="96">
        <f>VLOOKUP($B29,'[3]ACT DEN1'!$G$2:$S$143,6,FALSE)</f>
        <v>0</v>
      </c>
      <c r="AE29" s="96">
        <f>VLOOKUP($B29,'[3]ACT DEN1'!$G$2:$S$143,7,FALSE)</f>
        <v>1</v>
      </c>
      <c r="AF29" s="96">
        <f>VLOOKUP($B29,'[3]ACT DEN1'!$G$2:$S$143,8,FALSE)</f>
        <v>0</v>
      </c>
      <c r="AG29" s="96">
        <f>VLOOKUP($B29,'[3]ACT DEN1'!$G$2:$S$143,9,FALSE)</f>
        <v>1</v>
      </c>
      <c r="AH29" s="96">
        <f>VLOOKUP($B29,'[3]ACT DEN1'!$G$2:$S$143,10,FALSE)</f>
        <v>0</v>
      </c>
      <c r="AI29" s="98">
        <f>VLOOKUP($B29,'[3]ACT DEN1'!$G$2:$S$143,11,FALSE)</f>
        <v>0</v>
      </c>
      <c r="AJ29" s="96">
        <f>VLOOKUP($B29,'[3]ACT DEN1'!$G$2:$S$143,12,FALSE)</f>
        <v>0</v>
      </c>
      <c r="AK29" s="2"/>
      <c r="AL29" s="6">
        <f t="shared" si="13"/>
        <v>3</v>
      </c>
      <c r="AM29" s="97">
        <f>VLOOKUP($B29,'[3]ACT DEN1'!$AB$2:$AN$119,2,FALSE)</f>
        <v>0</v>
      </c>
      <c r="AN29" s="97">
        <f>VLOOKUP($B29,'[3]ACT DEN1'!$AB$2:$AN$119,3,FALSE)</f>
        <v>0</v>
      </c>
      <c r="AO29" s="97">
        <f>VLOOKUP($B29,'[3]ACT DEN1'!$AB$2:$AN$119,4,FALSE)</f>
        <v>0</v>
      </c>
      <c r="AP29" s="97">
        <f>VLOOKUP($B29,'[3]ACT DEN1'!$AB$2:$AN$119,5,FALSE)</f>
        <v>0</v>
      </c>
      <c r="AQ29" s="97">
        <f>VLOOKUP($B29,'[3]ACT DEN1'!$AB$2:$AN$119,6,FALSE)</f>
        <v>0</v>
      </c>
      <c r="AR29" s="97">
        <f>VLOOKUP($B29,'[3]ACT DEN1'!$AB$2:$AN$119,7,FALSE)</f>
        <v>0</v>
      </c>
      <c r="AS29" s="97">
        <f>VLOOKUP($B29,'[3]ACT DEN1'!$AB$2:$AN$119,8,FALSE)</f>
        <v>0</v>
      </c>
      <c r="AT29" s="97">
        <f>VLOOKUP($B29,'[3]ACT DEN1'!$AB$2:$AN$119,9,FALSE)</f>
        <v>0</v>
      </c>
      <c r="AU29" s="97">
        <f>VLOOKUP($B29,'[3]ACT DEN1'!$AB$2:$AN$119,10,FALSE)</f>
        <v>0</v>
      </c>
      <c r="AV29" s="97">
        <f>VLOOKUP($B29,'[3]ACT DEN1'!$AB$2:$AN$119,11,FALSE)</f>
        <v>1</v>
      </c>
      <c r="AW29" s="97">
        <f>VLOOKUP($B29,'[3]ACT DEN1'!$AB$2:$AN$119,12,FALSE)</f>
        <v>0</v>
      </c>
      <c r="AX29" s="97"/>
      <c r="AY29" s="6">
        <f t="shared" si="5"/>
        <v>1</v>
      </c>
    </row>
    <row r="30" spans="1:51" s="65" customFormat="1" ht="15" thickBot="1" x14ac:dyDescent="0.25">
      <c r="A30" s="1" t="s">
        <v>79</v>
      </c>
      <c r="B30" s="99" t="s">
        <v>84</v>
      </c>
      <c r="C30" s="63"/>
      <c r="D30" s="99"/>
      <c r="E30" s="97">
        <f>VLOOKUP($B30,[1]NUM1!$G$2:$T$157,2,FALSE)</f>
        <v>76</v>
      </c>
      <c r="F30" s="97">
        <f>VLOOKUP($B30,[1]NUM1!$G$2:$T$157,3,FALSE)</f>
        <v>118</v>
      </c>
      <c r="G30" s="97">
        <f>VLOOKUP($B30,[1]NUM1!$G$2:$T$157,4,FALSE)</f>
        <v>272</v>
      </c>
      <c r="H30" s="97">
        <f>VLOOKUP($B30,[1]NUM1!$G$2:$T$157,5,FALSE)</f>
        <v>182</v>
      </c>
      <c r="I30" s="97">
        <f>VLOOKUP($B30,[1]NUM1!$G$2:$T$157,6,FALSE)</f>
        <v>106</v>
      </c>
      <c r="J30" s="97">
        <f>VLOOKUP($B30,[1]NUM1!$G$2:$T$157,7,FALSE)</f>
        <v>81</v>
      </c>
      <c r="K30" s="97">
        <f>VLOOKUP($B30,[1]NUM1!$G$2:$T$157,8,FALSE)</f>
        <v>117</v>
      </c>
      <c r="L30" s="97">
        <f>VLOOKUP($B30,[1]NUM1!$G$2:$T$157,9,FALSE)</f>
        <v>122</v>
      </c>
      <c r="M30" s="97">
        <f>VLOOKUP($B30,[1]NUM1!$G$2:$T$157,10,FALSE)</f>
        <v>62</v>
      </c>
      <c r="N30" s="97">
        <f>VLOOKUP($B30,[1]NUM1!$G$2:$T$157,11,FALSE)</f>
        <v>57</v>
      </c>
      <c r="O30" s="96">
        <f>VLOOKUP($B30,[1]NUM1!$G$2:$T$157,12,FALSE)</f>
        <v>57</v>
      </c>
      <c r="P30" s="96">
        <f>VLOOKUP($B30,[1]NUM1!$G$2:$T$157,13,FALSE)</f>
        <v>65</v>
      </c>
      <c r="Q30" s="6">
        <f t="shared" si="10"/>
        <v>1315</v>
      </c>
      <c r="R30" s="4"/>
      <c r="S30" s="6">
        <v>50</v>
      </c>
      <c r="T30" s="9">
        <f t="shared" si="11"/>
        <v>53</v>
      </c>
      <c r="U30" s="6">
        <f>VLOOKUP($B30,[2]DEN1!$G$2:$I$157,2,FALSE)</f>
        <v>52</v>
      </c>
      <c r="V30" s="3">
        <f t="shared" si="12"/>
        <v>58</v>
      </c>
      <c r="W30" s="3">
        <f t="shared" si="3"/>
        <v>60</v>
      </c>
      <c r="X30" s="6">
        <f>VLOOKUP($B30,[1]DEN1!$G$2:$I$159,2,FALSE)</f>
        <v>59</v>
      </c>
      <c r="Y30" s="11"/>
      <c r="Z30" s="96">
        <f>VLOOKUP($B30,'[3]ACT DEN1'!$G$2:$S$143,2,FALSE)</f>
        <v>1</v>
      </c>
      <c r="AA30" s="96">
        <f>VLOOKUP($B30,'[3]ACT DEN1'!$G$2:$S$143,3,FALSE)</f>
        <v>2</v>
      </c>
      <c r="AB30" s="96">
        <f>VLOOKUP($B30,'[3]ACT DEN1'!$G$2:$S$143,4,FALSE)</f>
        <v>1</v>
      </c>
      <c r="AC30" s="96">
        <f>VLOOKUP($B30,'[3]ACT DEN1'!$G$2:$S$143,5,FALSE)</f>
        <v>4</v>
      </c>
      <c r="AD30" s="96">
        <f>VLOOKUP($B30,'[3]ACT DEN1'!$G$2:$S$143,6,FALSE)</f>
        <v>3</v>
      </c>
      <c r="AE30" s="96">
        <f>VLOOKUP($B30,'[3]ACT DEN1'!$G$2:$S$143,7,FALSE)</f>
        <v>2</v>
      </c>
      <c r="AF30" s="96">
        <f>VLOOKUP($B30,'[3]ACT DEN1'!$G$2:$S$143,8,FALSE)</f>
        <v>6</v>
      </c>
      <c r="AG30" s="96">
        <f>VLOOKUP($B30,'[3]ACT DEN1'!$G$2:$S$143,9,FALSE)</f>
        <v>1</v>
      </c>
      <c r="AH30" s="96">
        <f>VLOOKUP($B30,'[3]ACT DEN1'!$G$2:$S$143,10,FALSE)</f>
        <v>1</v>
      </c>
      <c r="AI30" s="98">
        <f>VLOOKUP($B30,'[3]ACT DEN1'!$G$2:$S$143,11,FALSE)</f>
        <v>3</v>
      </c>
      <c r="AJ30" s="96">
        <f>VLOOKUP($B30,'[3]ACT DEN1'!$G$2:$S$143,12,FALSE)</f>
        <v>0</v>
      </c>
      <c r="AK30" s="2"/>
      <c r="AL30" s="6">
        <f t="shared" si="13"/>
        <v>24</v>
      </c>
      <c r="AM30" s="109">
        <f>VLOOKUP($B30,'[3]ACT DEN1'!$AB$2:$AN$119,2,FALSE)</f>
        <v>0</v>
      </c>
      <c r="AN30" s="109">
        <f>VLOOKUP($B30,'[3]ACT DEN1'!$AB$2:$AN$119,3,FALSE)</f>
        <v>1</v>
      </c>
      <c r="AO30" s="97">
        <f>VLOOKUP($B30,'[3]ACT DEN1'!$AB$2:$AN$119,4,FALSE)</f>
        <v>0</v>
      </c>
      <c r="AP30" s="97">
        <f>VLOOKUP($B30,'[3]ACT DEN1'!$AB$2:$AN$119,5,FALSE)</f>
        <v>4</v>
      </c>
      <c r="AQ30" s="97">
        <f>VLOOKUP($B30,'[3]ACT DEN1'!$AB$2:$AN$119,6,FALSE)</f>
        <v>4</v>
      </c>
      <c r="AR30" s="97">
        <f>VLOOKUP($B30,'[3]ACT DEN1'!$AB$2:$AN$119,7,FALSE)</f>
        <v>1</v>
      </c>
      <c r="AS30" s="97">
        <f>VLOOKUP($B30,'[3]ACT DEN1'!$AB$2:$AN$119,8,FALSE)</f>
        <v>0</v>
      </c>
      <c r="AT30" s="97">
        <f>VLOOKUP($B30,'[3]ACT DEN1'!$AB$2:$AN$119,9,FALSE)</f>
        <v>1</v>
      </c>
      <c r="AU30" s="97">
        <f>VLOOKUP($B30,'[3]ACT DEN1'!$AB$2:$AN$119,10,FALSE)</f>
        <v>0</v>
      </c>
      <c r="AV30" s="97">
        <f>VLOOKUP($B30,'[3]ACT DEN1'!$AB$2:$AN$119,11,FALSE)</f>
        <v>2</v>
      </c>
      <c r="AW30" s="97">
        <f>VLOOKUP($B30,'[3]ACT DEN1'!$AB$2:$AN$119,12,FALSE)</f>
        <v>1</v>
      </c>
      <c r="AX30" s="97"/>
      <c r="AY30" s="6">
        <f t="shared" si="5"/>
        <v>14</v>
      </c>
    </row>
    <row r="31" spans="1:51" s="65" customFormat="1" ht="15" thickBot="1" x14ac:dyDescent="0.25">
      <c r="A31" s="1" t="s">
        <v>79</v>
      </c>
      <c r="B31" s="99" t="s">
        <v>85</v>
      </c>
      <c r="C31" s="63"/>
      <c r="D31" s="99"/>
      <c r="E31" s="97">
        <f>VLOOKUP($B31,[1]NUM1!$G$2:$T$157,2,FALSE)</f>
        <v>2</v>
      </c>
      <c r="F31" s="97">
        <f>VLOOKUP($B31,[1]NUM1!$G$2:$T$157,3,FALSE)</f>
        <v>1</v>
      </c>
      <c r="G31" s="97">
        <f>VLOOKUP($B31,[1]NUM1!$G$2:$T$157,4,FALSE)</f>
        <v>5</v>
      </c>
      <c r="H31" s="97">
        <f>VLOOKUP($B31,[1]NUM1!$G$2:$T$157,5,FALSE)</f>
        <v>1</v>
      </c>
      <c r="I31" s="97">
        <f>VLOOKUP($B31,[1]NUM1!$G$2:$T$157,6,FALSE)</f>
        <v>12</v>
      </c>
      <c r="J31" s="97">
        <f>VLOOKUP($B31,[1]NUM1!$G$2:$T$157,7,FALSE)</f>
        <v>1</v>
      </c>
      <c r="K31" s="97">
        <f>VLOOKUP($B31,[1]NUM1!$G$2:$T$157,8,FALSE)</f>
        <v>0</v>
      </c>
      <c r="L31" s="97">
        <f>VLOOKUP($B31,[1]NUM1!$G$2:$T$157,9,FALSE)</f>
        <v>6</v>
      </c>
      <c r="M31" s="97">
        <f>VLOOKUP($B31,[1]NUM1!$G$2:$T$157,10,FALSE)</f>
        <v>1</v>
      </c>
      <c r="N31" s="97">
        <f>VLOOKUP($B31,[1]NUM1!$G$2:$T$157,11,FALSE)</f>
        <v>0</v>
      </c>
      <c r="O31" s="96">
        <f>VLOOKUP($B31,[1]NUM1!$G$2:$T$157,12,FALSE)</f>
        <v>0</v>
      </c>
      <c r="P31" s="96">
        <f>VLOOKUP($B31,[1]NUM1!$G$2:$T$157,13,FALSE)</f>
        <v>28</v>
      </c>
      <c r="Q31" s="6">
        <f t="shared" si="10"/>
        <v>57</v>
      </c>
      <c r="R31" s="4"/>
      <c r="S31" s="6">
        <v>7</v>
      </c>
      <c r="T31" s="9">
        <f t="shared" si="11"/>
        <v>7</v>
      </c>
      <c r="U31" s="6">
        <f>VLOOKUP($B31,[2]DEN1!$G$2:$I$157,2,FALSE)</f>
        <v>7</v>
      </c>
      <c r="V31" s="3">
        <f t="shared" si="12"/>
        <v>7</v>
      </c>
      <c r="W31" s="3">
        <f t="shared" si="3"/>
        <v>8</v>
      </c>
      <c r="X31" s="6">
        <f>VLOOKUP($B31,[1]DEN1!$G$2:$I$159,2,FALSE)</f>
        <v>5</v>
      </c>
      <c r="Y31" s="11"/>
      <c r="Z31" s="96">
        <f>VLOOKUP($B31,'[3]ACT DEN1'!$G$2:$S$143,2,FALSE)</f>
        <v>0</v>
      </c>
      <c r="AA31" s="96">
        <f>VLOOKUP($B31,'[3]ACT DEN1'!$G$2:$S$143,3,FALSE)</f>
        <v>0</v>
      </c>
      <c r="AB31" s="96">
        <f>VLOOKUP($B31,'[3]ACT DEN1'!$G$2:$S$143,4,FALSE)</f>
        <v>0</v>
      </c>
      <c r="AC31" s="96">
        <f>VLOOKUP($B31,'[3]ACT DEN1'!$G$2:$S$143,5,FALSE)</f>
        <v>1</v>
      </c>
      <c r="AD31" s="96">
        <f>VLOOKUP($B31,'[3]ACT DEN1'!$G$2:$S$143,6,FALSE)</f>
        <v>0</v>
      </c>
      <c r="AE31" s="96">
        <f>VLOOKUP($B31,'[3]ACT DEN1'!$G$2:$S$143,7,FALSE)</f>
        <v>0</v>
      </c>
      <c r="AF31" s="96">
        <f>VLOOKUP($B31,'[3]ACT DEN1'!$G$2:$S$143,8,FALSE)</f>
        <v>0</v>
      </c>
      <c r="AG31" s="96">
        <f>VLOOKUP($B31,'[3]ACT DEN1'!$G$2:$S$143,9,FALSE)</f>
        <v>0</v>
      </c>
      <c r="AH31" s="96">
        <f>VLOOKUP($B31,'[3]ACT DEN1'!$G$2:$S$143,10,FALSE)</f>
        <v>0</v>
      </c>
      <c r="AI31" s="98">
        <f>VLOOKUP($B31,'[3]ACT DEN1'!$G$2:$S$143,11,FALSE)</f>
        <v>1</v>
      </c>
      <c r="AJ31" s="96">
        <f>VLOOKUP($B31,'[3]ACT DEN1'!$G$2:$S$143,12,FALSE)</f>
        <v>0</v>
      </c>
      <c r="AK31" s="2"/>
      <c r="AL31" s="6">
        <f t="shared" si="13"/>
        <v>2</v>
      </c>
      <c r="AM31" s="97">
        <f>VLOOKUP($B31,'[3]ACT DEN1'!$AB$2:$AN$119,2,FALSE)</f>
        <v>0</v>
      </c>
      <c r="AN31" s="97">
        <f>VLOOKUP($B31,'[3]ACT DEN1'!$AB$2:$AN$119,3,FALSE)</f>
        <v>0</v>
      </c>
      <c r="AO31" s="97">
        <f>VLOOKUP($B31,'[3]ACT DEN1'!$AB$2:$AN$119,4,FALSE)</f>
        <v>0</v>
      </c>
      <c r="AP31" s="97">
        <f>VLOOKUP($B31,'[3]ACT DEN1'!$AB$2:$AN$119,5,FALSE)</f>
        <v>0</v>
      </c>
      <c r="AQ31" s="97">
        <f>VLOOKUP($B31,'[3]ACT DEN1'!$AB$2:$AN$119,6,FALSE)</f>
        <v>0</v>
      </c>
      <c r="AR31" s="97">
        <f>VLOOKUP($B31,'[3]ACT DEN1'!$AB$2:$AN$119,7,FALSE)</f>
        <v>0</v>
      </c>
      <c r="AS31" s="97">
        <f>VLOOKUP($B31,'[3]ACT DEN1'!$AB$2:$AN$119,8,FALSE)</f>
        <v>0</v>
      </c>
      <c r="AT31" s="97">
        <f>VLOOKUP($B31,'[3]ACT DEN1'!$AB$2:$AN$119,9,FALSE)</f>
        <v>0</v>
      </c>
      <c r="AU31" s="97">
        <f>VLOOKUP($B31,'[3]ACT DEN1'!$AB$2:$AN$119,10,FALSE)</f>
        <v>0</v>
      </c>
      <c r="AV31" s="97">
        <f>VLOOKUP($B31,'[3]ACT DEN1'!$AB$2:$AN$119,11,FALSE)</f>
        <v>0</v>
      </c>
      <c r="AW31" s="97">
        <f>VLOOKUP($B31,'[3]ACT DEN1'!$AB$2:$AN$119,12,FALSE)</f>
        <v>0</v>
      </c>
      <c r="AX31" s="97"/>
      <c r="AY31" s="6">
        <f t="shared" si="5"/>
        <v>0</v>
      </c>
    </row>
    <row r="32" spans="1:51" s="65" customFormat="1" ht="15" thickBot="1" x14ac:dyDescent="0.25">
      <c r="A32" s="1" t="s">
        <v>79</v>
      </c>
      <c r="B32" s="99" t="s">
        <v>86</v>
      </c>
      <c r="C32" s="63"/>
      <c r="D32" s="99"/>
      <c r="E32" s="97">
        <f>VLOOKUP($B32,[1]NUM1!$G$2:$T$157,2,FALSE)</f>
        <v>0</v>
      </c>
      <c r="F32" s="97">
        <f>VLOOKUP($B32,[1]NUM1!$G$2:$T$157,3,FALSE)</f>
        <v>3</v>
      </c>
      <c r="G32" s="97">
        <f>VLOOKUP($B32,[1]NUM1!$G$2:$T$157,4,FALSE)</f>
        <v>1</v>
      </c>
      <c r="H32" s="97">
        <f>VLOOKUP($B32,[1]NUM1!$G$2:$T$157,5,FALSE)</f>
        <v>3</v>
      </c>
      <c r="I32" s="97">
        <f>VLOOKUP($B32,[1]NUM1!$G$2:$T$157,6,FALSE)</f>
        <v>1</v>
      </c>
      <c r="J32" s="97">
        <f>VLOOKUP($B32,[1]NUM1!$G$2:$T$157,7,FALSE)</f>
        <v>0</v>
      </c>
      <c r="K32" s="97">
        <f>VLOOKUP($B32,[1]NUM1!$G$2:$T$157,8,FALSE)</f>
        <v>1</v>
      </c>
      <c r="L32" s="97">
        <f>VLOOKUP($B32,[1]NUM1!$G$2:$T$157,9,FALSE)</f>
        <v>1</v>
      </c>
      <c r="M32" s="97">
        <f>VLOOKUP($B32,[1]NUM1!$G$2:$T$157,10,FALSE)</f>
        <v>0</v>
      </c>
      <c r="N32" s="97">
        <f>VLOOKUP($B32,[1]NUM1!$G$2:$T$157,11,FALSE)</f>
        <v>2</v>
      </c>
      <c r="O32" s="96">
        <f>VLOOKUP($B32,[1]NUM1!$G$2:$T$157,12,FALSE)</f>
        <v>0</v>
      </c>
      <c r="P32" s="96">
        <f>VLOOKUP($B32,[1]NUM1!$G$2:$T$157,13,FALSE)</f>
        <v>5</v>
      </c>
      <c r="Q32" s="6">
        <f t="shared" si="10"/>
        <v>17</v>
      </c>
      <c r="R32" s="4"/>
      <c r="S32" s="6">
        <v>15</v>
      </c>
      <c r="T32" s="9">
        <f t="shared" si="11"/>
        <v>15</v>
      </c>
      <c r="U32" s="6">
        <f>VLOOKUP($B32,[2]DEN1!$G$2:$I$157,2,FALSE)</f>
        <v>10</v>
      </c>
      <c r="V32" s="3">
        <f t="shared" si="12"/>
        <v>10</v>
      </c>
      <c r="W32" s="3">
        <f t="shared" si="3"/>
        <v>10</v>
      </c>
      <c r="X32" s="6">
        <f>VLOOKUP($B32,[1]DEN1!$G$2:$I$159,2,FALSE)</f>
        <v>9</v>
      </c>
      <c r="Y32" s="11"/>
      <c r="Z32" s="96">
        <f>VLOOKUP($B32,'[3]ACT DEN1'!$G$2:$S$143,2,FALSE)</f>
        <v>0</v>
      </c>
      <c r="AA32" s="96">
        <f>VLOOKUP($B32,'[3]ACT DEN1'!$G$2:$S$143,3,FALSE)</f>
        <v>0</v>
      </c>
      <c r="AB32" s="96">
        <f>VLOOKUP($B32,'[3]ACT DEN1'!$G$2:$S$143,4,FALSE)</f>
        <v>0</v>
      </c>
      <c r="AC32" s="96">
        <f>VLOOKUP($B32,'[3]ACT DEN1'!$G$2:$S$143,5,FALSE)</f>
        <v>0</v>
      </c>
      <c r="AD32" s="96">
        <f>VLOOKUP($B32,'[3]ACT DEN1'!$G$2:$S$143,6,FALSE)</f>
        <v>0</v>
      </c>
      <c r="AE32" s="96">
        <f>VLOOKUP($B32,'[3]ACT DEN1'!$G$2:$S$143,7,FALSE)</f>
        <v>0</v>
      </c>
      <c r="AF32" s="96">
        <f>VLOOKUP($B32,'[3]ACT DEN1'!$G$2:$S$143,8,FALSE)</f>
        <v>0</v>
      </c>
      <c r="AG32" s="96">
        <f>VLOOKUP($B32,'[3]ACT DEN1'!$G$2:$S$143,9,FALSE)</f>
        <v>0</v>
      </c>
      <c r="AH32" s="96">
        <f>VLOOKUP($B32,'[3]ACT DEN1'!$G$2:$S$143,10,FALSE)</f>
        <v>0</v>
      </c>
      <c r="AI32" s="98">
        <f>VLOOKUP($B32,'[3]ACT DEN1'!$G$2:$S$143,11,FALSE)</f>
        <v>0</v>
      </c>
      <c r="AJ32" s="96">
        <f>VLOOKUP($B32,'[3]ACT DEN1'!$G$2:$S$143,12,FALSE)</f>
        <v>0</v>
      </c>
      <c r="AK32" s="2"/>
      <c r="AL32" s="6">
        <f t="shared" si="13"/>
        <v>0</v>
      </c>
      <c r="AM32" s="97">
        <f>VLOOKUP($B32,'[3]ACT DEN1'!$AB$2:$AN$119,2,FALSE)</f>
        <v>0</v>
      </c>
      <c r="AN32" s="97">
        <f>VLOOKUP($B32,'[3]ACT DEN1'!$AB$2:$AN$119,3,FALSE)</f>
        <v>0</v>
      </c>
      <c r="AO32" s="97">
        <f>VLOOKUP($B32,'[3]ACT DEN1'!$AB$2:$AN$119,4,FALSE)</f>
        <v>0</v>
      </c>
      <c r="AP32" s="97">
        <f>VLOOKUP($B32,'[3]ACT DEN1'!$AB$2:$AN$119,5,FALSE)</f>
        <v>0</v>
      </c>
      <c r="AQ32" s="97">
        <f>VLOOKUP($B32,'[3]ACT DEN1'!$AB$2:$AN$119,6,FALSE)</f>
        <v>0</v>
      </c>
      <c r="AR32" s="97">
        <f>VLOOKUP($B32,'[3]ACT DEN1'!$AB$2:$AN$119,7,FALSE)</f>
        <v>0</v>
      </c>
      <c r="AS32" s="97">
        <f>VLOOKUP($B32,'[3]ACT DEN1'!$AB$2:$AN$119,8,FALSE)</f>
        <v>0</v>
      </c>
      <c r="AT32" s="97">
        <f>VLOOKUP($B32,'[3]ACT DEN1'!$AB$2:$AN$119,9,FALSE)</f>
        <v>0</v>
      </c>
      <c r="AU32" s="97">
        <f>VLOOKUP($B32,'[3]ACT DEN1'!$AB$2:$AN$119,10,FALSE)</f>
        <v>0</v>
      </c>
      <c r="AV32" s="97">
        <f>VLOOKUP($B32,'[3]ACT DEN1'!$AB$2:$AN$119,11,FALSE)</f>
        <v>0</v>
      </c>
      <c r="AW32" s="97">
        <f>VLOOKUP($B32,'[3]ACT DEN1'!$AB$2:$AN$119,12,FALSE)</f>
        <v>0</v>
      </c>
      <c r="AX32" s="97"/>
      <c r="AY32" s="6">
        <f t="shared" si="5"/>
        <v>0</v>
      </c>
    </row>
    <row r="33" spans="1:51" s="65" customFormat="1" ht="15" thickBot="1" x14ac:dyDescent="0.25">
      <c r="A33" s="1" t="s">
        <v>79</v>
      </c>
      <c r="B33" s="99" t="s">
        <v>87</v>
      </c>
      <c r="C33" s="63"/>
      <c r="D33" s="99"/>
      <c r="E33" s="97">
        <f>VLOOKUP($B33,[1]NUM1!$G$2:$T$157,2,FALSE)</f>
        <v>3</v>
      </c>
      <c r="F33" s="97">
        <f>VLOOKUP($B33,[1]NUM1!$G$2:$T$157,3,FALSE)</f>
        <v>2</v>
      </c>
      <c r="G33" s="97">
        <f>VLOOKUP($B33,[1]NUM1!$G$2:$T$157,4,FALSE)</f>
        <v>11</v>
      </c>
      <c r="H33" s="97">
        <f>VLOOKUP($B33,[1]NUM1!$G$2:$T$157,5,FALSE)</f>
        <v>21</v>
      </c>
      <c r="I33" s="97">
        <f>VLOOKUP($B33,[1]NUM1!$G$2:$T$157,6,FALSE)</f>
        <v>14</v>
      </c>
      <c r="J33" s="97">
        <f>VLOOKUP($B33,[1]NUM1!$G$2:$T$157,7,FALSE)</f>
        <v>2</v>
      </c>
      <c r="K33" s="97">
        <f>VLOOKUP($B33,[1]NUM1!$G$2:$T$157,8,FALSE)</f>
        <v>9</v>
      </c>
      <c r="L33" s="97">
        <f>VLOOKUP($B33,[1]NUM1!$G$2:$T$157,9,FALSE)</f>
        <v>11</v>
      </c>
      <c r="M33" s="97">
        <f>VLOOKUP($B33,[1]NUM1!$G$2:$T$157,10,FALSE)</f>
        <v>0</v>
      </c>
      <c r="N33" s="97">
        <f>VLOOKUP($B33,[1]NUM1!$G$2:$T$157,11,FALSE)</f>
        <v>2</v>
      </c>
      <c r="O33" s="96">
        <f>VLOOKUP($B33,[1]NUM1!$G$2:$T$157,12,FALSE)</f>
        <v>7</v>
      </c>
      <c r="P33" s="96">
        <f>VLOOKUP($B33,[1]NUM1!$G$2:$T$157,13,FALSE)</f>
        <v>1</v>
      </c>
      <c r="Q33" s="6">
        <f t="shared" si="10"/>
        <v>83</v>
      </c>
      <c r="R33" s="4"/>
      <c r="S33" s="6">
        <v>10</v>
      </c>
      <c r="T33" s="9">
        <f t="shared" si="11"/>
        <v>10</v>
      </c>
      <c r="U33" s="6">
        <f>VLOOKUP($B33,[2]DEN1!$G$2:$I$157,2,FALSE)</f>
        <v>11</v>
      </c>
      <c r="V33" s="3">
        <f t="shared" si="12"/>
        <v>13</v>
      </c>
      <c r="W33" s="3">
        <f t="shared" si="3"/>
        <v>14</v>
      </c>
      <c r="X33" s="6">
        <f>VLOOKUP($B33,[1]DEN1!$G$2:$I$159,2,FALSE)</f>
        <v>12</v>
      </c>
      <c r="Y33" s="11"/>
      <c r="Z33" s="96">
        <f>VLOOKUP($B33,'[3]ACT DEN1'!$G$2:$S$143,2,FALSE)</f>
        <v>0</v>
      </c>
      <c r="AA33" s="96">
        <f>VLOOKUP($B33,'[3]ACT DEN1'!$G$2:$S$143,3,FALSE)</f>
        <v>0</v>
      </c>
      <c r="AB33" s="96">
        <f>VLOOKUP($B33,'[3]ACT DEN1'!$G$2:$S$143,4,FALSE)</f>
        <v>0</v>
      </c>
      <c r="AC33" s="96">
        <f>VLOOKUP($B33,'[3]ACT DEN1'!$G$2:$S$143,5,FALSE)</f>
        <v>0</v>
      </c>
      <c r="AD33" s="96">
        <f>VLOOKUP($B33,'[3]ACT DEN1'!$G$2:$S$143,6,FALSE)</f>
        <v>0</v>
      </c>
      <c r="AE33" s="96">
        <f>VLOOKUP($B33,'[3]ACT DEN1'!$G$2:$S$143,7,FALSE)</f>
        <v>0</v>
      </c>
      <c r="AF33" s="96">
        <f>VLOOKUP($B33,'[3]ACT DEN1'!$G$2:$S$143,8,FALSE)</f>
        <v>2</v>
      </c>
      <c r="AG33" s="96">
        <f>VLOOKUP($B33,'[3]ACT DEN1'!$G$2:$S$143,9,FALSE)</f>
        <v>0</v>
      </c>
      <c r="AH33" s="96">
        <f>VLOOKUP($B33,'[3]ACT DEN1'!$G$2:$S$143,10,FALSE)</f>
        <v>0</v>
      </c>
      <c r="AI33" s="98">
        <f>VLOOKUP($B33,'[3]ACT DEN1'!$G$2:$S$143,11,FALSE)</f>
        <v>1</v>
      </c>
      <c r="AJ33" s="96">
        <f>VLOOKUP($B33,'[3]ACT DEN1'!$G$2:$S$143,12,FALSE)</f>
        <v>0</v>
      </c>
      <c r="AK33" s="2"/>
      <c r="AL33" s="6">
        <f t="shared" si="13"/>
        <v>3</v>
      </c>
      <c r="AM33" s="97">
        <f>VLOOKUP($B33,'[3]ACT DEN1'!$AB$2:$AN$119,2,FALSE)</f>
        <v>0</v>
      </c>
      <c r="AN33" s="97">
        <f>VLOOKUP($B33,'[3]ACT DEN1'!$AB$2:$AN$119,3,FALSE)</f>
        <v>0</v>
      </c>
      <c r="AO33" s="97">
        <f>VLOOKUP($B33,'[3]ACT DEN1'!$AB$2:$AN$119,4,FALSE)</f>
        <v>0</v>
      </c>
      <c r="AP33" s="97">
        <f>VLOOKUP($B33,'[3]ACT DEN1'!$AB$2:$AN$119,5,FALSE)</f>
        <v>0</v>
      </c>
      <c r="AQ33" s="97">
        <f>VLOOKUP($B33,'[3]ACT DEN1'!$AB$2:$AN$119,6,FALSE)</f>
        <v>0</v>
      </c>
      <c r="AR33" s="97">
        <f>VLOOKUP($B33,'[3]ACT DEN1'!$AB$2:$AN$119,7,FALSE)</f>
        <v>0</v>
      </c>
      <c r="AS33" s="97">
        <f>VLOOKUP($B33,'[3]ACT DEN1'!$AB$2:$AN$119,8,FALSE)</f>
        <v>0</v>
      </c>
      <c r="AT33" s="97">
        <f>VLOOKUP($B33,'[3]ACT DEN1'!$AB$2:$AN$119,9,FALSE)</f>
        <v>0</v>
      </c>
      <c r="AU33" s="97">
        <f>VLOOKUP($B33,'[3]ACT DEN1'!$AB$2:$AN$119,10,FALSE)</f>
        <v>0</v>
      </c>
      <c r="AV33" s="97">
        <f>VLOOKUP($B33,'[3]ACT DEN1'!$AB$2:$AN$119,11,FALSE)</f>
        <v>0</v>
      </c>
      <c r="AW33" s="97">
        <f>VLOOKUP($B33,'[3]ACT DEN1'!$AB$2:$AN$119,12,FALSE)</f>
        <v>0</v>
      </c>
      <c r="AX33" s="97"/>
      <c r="AY33" s="6">
        <f t="shared" si="5"/>
        <v>0</v>
      </c>
    </row>
    <row r="34" spans="1:51" s="65" customFormat="1" ht="15" thickBot="1" x14ac:dyDescent="0.25">
      <c r="A34" s="1" t="s">
        <v>79</v>
      </c>
      <c r="B34" s="99" t="s">
        <v>88</v>
      </c>
      <c r="C34" s="63"/>
      <c r="D34" s="99"/>
      <c r="E34" s="97">
        <f>VLOOKUP($B34,[1]NUM1!$G$2:$T$157,2,FALSE)</f>
        <v>1</v>
      </c>
      <c r="F34" s="97">
        <f>VLOOKUP($B34,[1]NUM1!$G$2:$T$157,3,FALSE)</f>
        <v>1</v>
      </c>
      <c r="G34" s="97">
        <f>VLOOKUP($B34,[1]NUM1!$G$2:$T$157,4,FALSE)</f>
        <v>1</v>
      </c>
      <c r="H34" s="97">
        <f>VLOOKUP($B34,[1]NUM1!$G$2:$T$157,5,FALSE)</f>
        <v>0</v>
      </c>
      <c r="I34" s="97">
        <f>VLOOKUP($B34,[1]NUM1!$G$2:$T$157,6,FALSE)</f>
        <v>0</v>
      </c>
      <c r="J34" s="97">
        <f>VLOOKUP($B34,[1]NUM1!$G$2:$T$157,7,FALSE)</f>
        <v>1</v>
      </c>
      <c r="K34" s="97">
        <f>VLOOKUP($B34,[1]NUM1!$G$2:$T$157,8,FALSE)</f>
        <v>0</v>
      </c>
      <c r="L34" s="97">
        <f>VLOOKUP($B34,[1]NUM1!$G$2:$T$157,9,FALSE)</f>
        <v>2</v>
      </c>
      <c r="M34" s="97">
        <f>VLOOKUP($B34,[1]NUM1!$G$2:$T$157,10,FALSE)</f>
        <v>0</v>
      </c>
      <c r="N34" s="97">
        <f>VLOOKUP($B34,[1]NUM1!$G$2:$T$157,11,FALSE)</f>
        <v>6</v>
      </c>
      <c r="O34" s="96">
        <f>VLOOKUP($B34,[1]NUM1!$G$2:$T$157,12,FALSE)</f>
        <v>3</v>
      </c>
      <c r="P34" s="96">
        <f>VLOOKUP($B34,[1]NUM1!$G$2:$T$157,13,FALSE)</f>
        <v>0</v>
      </c>
      <c r="Q34" s="6">
        <f t="shared" si="10"/>
        <v>15</v>
      </c>
      <c r="R34" s="4"/>
      <c r="S34" s="6">
        <v>1</v>
      </c>
      <c r="T34" s="9">
        <f t="shared" si="11"/>
        <v>1</v>
      </c>
      <c r="U34" s="6">
        <f>VLOOKUP($B34,[2]DEN1!$G$2:$I$157,2,FALSE)</f>
        <v>1</v>
      </c>
      <c r="V34" s="3">
        <f t="shared" si="12"/>
        <v>1</v>
      </c>
      <c r="W34" s="3">
        <f t="shared" si="3"/>
        <v>1</v>
      </c>
      <c r="X34" s="6">
        <f>VLOOKUP($B34,[1]DEN1!$G$2:$I$159,2,FALSE)</f>
        <v>1</v>
      </c>
      <c r="Y34" s="11"/>
      <c r="Z34" s="96">
        <f>VLOOKUP($B34,'[3]ACT DEN1'!$G$2:$S$143,2,FALSE)</f>
        <v>0</v>
      </c>
      <c r="AA34" s="96">
        <f>VLOOKUP($B34,'[3]ACT DEN1'!$G$2:$S$143,3,FALSE)</f>
        <v>0</v>
      </c>
      <c r="AB34" s="96">
        <f>VLOOKUP($B34,'[3]ACT DEN1'!$G$2:$S$143,4,FALSE)</f>
        <v>0</v>
      </c>
      <c r="AC34" s="96">
        <f>VLOOKUP($B34,'[3]ACT DEN1'!$G$2:$S$143,5,FALSE)</f>
        <v>0</v>
      </c>
      <c r="AD34" s="96">
        <f>VLOOKUP($B34,'[3]ACT DEN1'!$G$2:$S$143,6,FALSE)</f>
        <v>0</v>
      </c>
      <c r="AE34" s="96">
        <f>VLOOKUP($B34,'[3]ACT DEN1'!$G$2:$S$143,7,FALSE)</f>
        <v>0</v>
      </c>
      <c r="AF34" s="96">
        <f>VLOOKUP($B34,'[3]ACT DEN1'!$G$2:$S$143,8,FALSE)</f>
        <v>0</v>
      </c>
      <c r="AG34" s="96">
        <f>VLOOKUP($B34,'[3]ACT DEN1'!$G$2:$S$143,9,FALSE)</f>
        <v>0</v>
      </c>
      <c r="AH34" s="96">
        <f>VLOOKUP($B34,'[3]ACT DEN1'!$G$2:$S$143,10,FALSE)</f>
        <v>0</v>
      </c>
      <c r="AI34" s="98">
        <f>VLOOKUP($B34,'[3]ACT DEN1'!$G$2:$S$143,11,FALSE)</f>
        <v>0</v>
      </c>
      <c r="AJ34" s="96">
        <f>VLOOKUP($B34,'[3]ACT DEN1'!$G$2:$S$143,12,FALSE)</f>
        <v>0</v>
      </c>
      <c r="AK34" s="2"/>
      <c r="AL34" s="6">
        <f t="shared" si="13"/>
        <v>0</v>
      </c>
      <c r="AM34" s="97">
        <f>VLOOKUP($B34,'[3]ACT DEN1'!$AB$2:$AN$119,2,FALSE)</f>
        <v>0</v>
      </c>
      <c r="AN34" s="97">
        <f>VLOOKUP($B34,'[3]ACT DEN1'!$AB$2:$AN$119,3,FALSE)</f>
        <v>0</v>
      </c>
      <c r="AO34" s="97">
        <f>VLOOKUP($B34,'[3]ACT DEN1'!$AB$2:$AN$119,4,FALSE)</f>
        <v>0</v>
      </c>
      <c r="AP34" s="97">
        <f>VLOOKUP($B34,'[3]ACT DEN1'!$AB$2:$AN$119,5,FALSE)</f>
        <v>0</v>
      </c>
      <c r="AQ34" s="97">
        <f>VLOOKUP($B34,'[3]ACT DEN1'!$AB$2:$AN$119,6,FALSE)</f>
        <v>0</v>
      </c>
      <c r="AR34" s="97">
        <f>VLOOKUP($B34,'[3]ACT DEN1'!$AB$2:$AN$119,7,FALSE)</f>
        <v>0</v>
      </c>
      <c r="AS34" s="97">
        <f>VLOOKUP($B34,'[3]ACT DEN1'!$AB$2:$AN$119,8,FALSE)</f>
        <v>0</v>
      </c>
      <c r="AT34" s="97">
        <f>VLOOKUP($B34,'[3]ACT DEN1'!$AB$2:$AN$119,9,FALSE)</f>
        <v>0</v>
      </c>
      <c r="AU34" s="97">
        <f>VLOOKUP($B34,'[3]ACT DEN1'!$AB$2:$AN$119,10,FALSE)</f>
        <v>0</v>
      </c>
      <c r="AV34" s="97">
        <f>VLOOKUP($B34,'[3]ACT DEN1'!$AB$2:$AN$119,11,FALSE)</f>
        <v>0</v>
      </c>
      <c r="AW34" s="97">
        <f>VLOOKUP($B34,'[3]ACT DEN1'!$AB$2:$AN$119,12,FALSE)</f>
        <v>0</v>
      </c>
      <c r="AX34" s="97"/>
      <c r="AY34" s="6">
        <f t="shared" si="5"/>
        <v>0</v>
      </c>
    </row>
    <row r="35" spans="1:51" s="65" customFormat="1" ht="15" thickBot="1" x14ac:dyDescent="0.25">
      <c r="A35" s="1" t="s">
        <v>79</v>
      </c>
      <c r="B35" s="99" t="s">
        <v>89</v>
      </c>
      <c r="C35" s="63"/>
      <c r="D35" s="99"/>
      <c r="E35" s="97">
        <f>VLOOKUP($B35,[1]NUM1!$G$2:$T$157,2,FALSE)</f>
        <v>1</v>
      </c>
      <c r="F35" s="97">
        <f>VLOOKUP($B35,[1]NUM1!$G$2:$T$157,3,FALSE)</f>
        <v>7</v>
      </c>
      <c r="G35" s="97">
        <f>VLOOKUP($B35,[1]NUM1!$G$2:$T$157,4,FALSE)</f>
        <v>15</v>
      </c>
      <c r="H35" s="97">
        <f>VLOOKUP($B35,[1]NUM1!$G$2:$T$157,5,FALSE)</f>
        <v>14</v>
      </c>
      <c r="I35" s="97">
        <f>VLOOKUP($B35,[1]NUM1!$G$2:$T$157,6,FALSE)</f>
        <v>35</v>
      </c>
      <c r="J35" s="97">
        <f>VLOOKUP($B35,[1]NUM1!$G$2:$T$157,7,FALSE)</f>
        <v>13</v>
      </c>
      <c r="K35" s="97">
        <f>VLOOKUP($B35,[1]NUM1!$G$2:$T$157,8,FALSE)</f>
        <v>3</v>
      </c>
      <c r="L35" s="97">
        <f>VLOOKUP($B35,[1]NUM1!$G$2:$T$157,9,FALSE)</f>
        <v>2</v>
      </c>
      <c r="M35" s="97">
        <f>VLOOKUP($B35,[1]NUM1!$G$2:$T$157,10,FALSE)</f>
        <v>3</v>
      </c>
      <c r="N35" s="97">
        <f>VLOOKUP($B35,[1]NUM1!$G$2:$T$157,11,FALSE)</f>
        <v>0</v>
      </c>
      <c r="O35" s="96">
        <f>VLOOKUP($B35,[1]NUM1!$G$2:$T$157,12,FALSE)</f>
        <v>2</v>
      </c>
      <c r="P35" s="96">
        <f>VLOOKUP($B35,[1]NUM1!$G$2:$T$157,13,FALSE)</f>
        <v>7</v>
      </c>
      <c r="Q35" s="6">
        <f>SUM(E35:P35)</f>
        <v>102</v>
      </c>
      <c r="R35" s="4"/>
      <c r="S35" s="6">
        <v>20</v>
      </c>
      <c r="T35" s="9">
        <f t="shared" si="11"/>
        <v>21</v>
      </c>
      <c r="U35" s="6">
        <f>VLOOKUP($B35,[2]DEN1!$G$2:$I$157,2,FALSE)</f>
        <v>22</v>
      </c>
      <c r="V35" s="3">
        <f t="shared" si="12"/>
        <v>23</v>
      </c>
      <c r="W35" s="3">
        <f t="shared" si="3"/>
        <v>25</v>
      </c>
      <c r="X35" s="6">
        <f>VLOOKUP($B35,[1]DEN1!$G$2:$I$159,2,FALSE)</f>
        <v>26</v>
      </c>
      <c r="Y35" s="11"/>
      <c r="Z35" s="96">
        <f>VLOOKUP($B35,'[3]ACT DEN1'!$G$2:$S$143,2,FALSE)</f>
        <v>0</v>
      </c>
      <c r="AA35" s="96">
        <f>VLOOKUP($B35,'[3]ACT DEN1'!$G$2:$S$143,3,FALSE)</f>
        <v>1</v>
      </c>
      <c r="AB35" s="96">
        <f>VLOOKUP($B35,'[3]ACT DEN1'!$G$2:$S$143,4,FALSE)</f>
        <v>0</v>
      </c>
      <c r="AC35" s="96">
        <f>VLOOKUP($B35,'[3]ACT DEN1'!$G$2:$S$143,5,FALSE)</f>
        <v>1</v>
      </c>
      <c r="AD35" s="96">
        <f>VLOOKUP($B35,'[3]ACT DEN1'!$G$2:$S$143,6,FALSE)</f>
        <v>1</v>
      </c>
      <c r="AE35" s="96">
        <f>VLOOKUP($B35,'[3]ACT DEN1'!$G$2:$S$143,7,FALSE)</f>
        <v>1</v>
      </c>
      <c r="AF35" s="96">
        <f>VLOOKUP($B35,'[3]ACT DEN1'!$G$2:$S$143,8,FALSE)</f>
        <v>0</v>
      </c>
      <c r="AG35" s="96">
        <f>VLOOKUP($B35,'[3]ACT DEN1'!$G$2:$S$143,9,FALSE)</f>
        <v>1</v>
      </c>
      <c r="AH35" s="96">
        <f>VLOOKUP($B35,'[3]ACT DEN1'!$G$2:$S$143,10,FALSE)</f>
        <v>0</v>
      </c>
      <c r="AI35" s="98">
        <f>VLOOKUP($B35,'[3]ACT DEN1'!$G$2:$S$143,11,FALSE)</f>
        <v>2</v>
      </c>
      <c r="AJ35" s="96">
        <f>VLOOKUP($B35,'[3]ACT DEN1'!$G$2:$S$143,12,FALSE)</f>
        <v>0</v>
      </c>
      <c r="AK35" s="2"/>
      <c r="AL35" s="6">
        <f>SUM(Z35:AK35)</f>
        <v>7</v>
      </c>
      <c r="AM35" s="97">
        <f>VLOOKUP($B35,'[3]ACT DEN1'!$AB$2:$AN$119,2,FALSE)</f>
        <v>0</v>
      </c>
      <c r="AN35" s="97">
        <f>VLOOKUP($B35,'[3]ACT DEN1'!$AB$2:$AN$119,3,FALSE)</f>
        <v>0</v>
      </c>
      <c r="AO35" s="97">
        <f>VLOOKUP($B35,'[3]ACT DEN1'!$AB$2:$AN$119,4,FALSE)</f>
        <v>0</v>
      </c>
      <c r="AP35" s="97">
        <f>VLOOKUP($B35,'[3]ACT DEN1'!$AB$2:$AN$119,5,FALSE)</f>
        <v>0</v>
      </c>
      <c r="AQ35" s="97">
        <f>VLOOKUP($B35,'[3]ACT DEN1'!$AB$2:$AN$119,6,FALSE)</f>
        <v>0</v>
      </c>
      <c r="AR35" s="97">
        <f>VLOOKUP($B35,'[3]ACT DEN1'!$AB$2:$AN$119,7,FALSE)</f>
        <v>0</v>
      </c>
      <c r="AS35" s="97">
        <f>VLOOKUP($B35,'[3]ACT DEN1'!$AB$2:$AN$119,8,FALSE)</f>
        <v>0</v>
      </c>
      <c r="AT35" s="97">
        <f>VLOOKUP($B35,'[3]ACT DEN1'!$AB$2:$AN$119,9,FALSE)</f>
        <v>0</v>
      </c>
      <c r="AU35" s="97">
        <f>VLOOKUP($B35,'[3]ACT DEN1'!$AB$2:$AN$119,10,FALSE)</f>
        <v>0</v>
      </c>
      <c r="AV35" s="97">
        <f>VLOOKUP($B35,'[3]ACT DEN1'!$AB$2:$AN$119,11,FALSE)</f>
        <v>0</v>
      </c>
      <c r="AW35" s="97">
        <f>VLOOKUP($B35,'[3]ACT DEN1'!$AB$2:$AN$119,12,FALSE)</f>
        <v>0</v>
      </c>
      <c r="AX35" s="97"/>
      <c r="AY35" s="6">
        <f>SUM(AM35:AX35)</f>
        <v>0</v>
      </c>
    </row>
    <row r="36" spans="1:51" s="65" customFormat="1" ht="15" thickBot="1" x14ac:dyDescent="0.25">
      <c r="A36" s="233" t="s">
        <v>219</v>
      </c>
      <c r="B36" s="234"/>
      <c r="C36" s="45">
        <f>+D36/Metas!G108</f>
        <v>0.97002941056480896</v>
      </c>
      <c r="D36" s="19">
        <f>+Q36/R36</f>
        <v>0.1746052939016656</v>
      </c>
      <c r="E36" s="14">
        <f t="shared" ref="E36:Q36" si="14">SUM(E26:E35)</f>
        <v>323</v>
      </c>
      <c r="F36" s="14">
        <f t="shared" si="14"/>
        <v>359</v>
      </c>
      <c r="G36" s="14">
        <f t="shared" si="14"/>
        <v>711</v>
      </c>
      <c r="H36" s="14">
        <f t="shared" si="14"/>
        <v>508</v>
      </c>
      <c r="I36" s="14">
        <f t="shared" si="14"/>
        <v>483</v>
      </c>
      <c r="J36" s="14">
        <f t="shared" si="14"/>
        <v>377</v>
      </c>
      <c r="K36" s="14">
        <f t="shared" si="14"/>
        <v>426</v>
      </c>
      <c r="L36" s="14">
        <f t="shared" si="14"/>
        <v>491</v>
      </c>
      <c r="M36" s="14">
        <f t="shared" si="14"/>
        <v>405</v>
      </c>
      <c r="N36" s="14">
        <f t="shared" si="14"/>
        <v>429</v>
      </c>
      <c r="O36" s="14">
        <f t="shared" si="14"/>
        <v>305</v>
      </c>
      <c r="P36" s="182">
        <f t="shared" si="14"/>
        <v>414</v>
      </c>
      <c r="Q36" s="14">
        <f t="shared" si="14"/>
        <v>5231</v>
      </c>
      <c r="R36" s="15">
        <f>+Y36-X36</f>
        <v>29959</v>
      </c>
      <c r="S36" s="13">
        <f t="shared" ref="S36:X36" si="15">SUM(S26:S35)</f>
        <v>833</v>
      </c>
      <c r="T36" s="13">
        <f t="shared" si="15"/>
        <v>862</v>
      </c>
      <c r="U36" s="13">
        <f t="shared" si="15"/>
        <v>869</v>
      </c>
      <c r="V36" s="13">
        <f t="shared" si="15"/>
        <v>904</v>
      </c>
      <c r="W36" s="13">
        <f t="shared" si="15"/>
        <v>920</v>
      </c>
      <c r="X36" s="13">
        <f t="shared" si="15"/>
        <v>916</v>
      </c>
      <c r="Y36" s="16">
        <v>30875</v>
      </c>
      <c r="Z36" s="13">
        <f t="shared" ref="Z36:AK36" si="16">SUM(Z26:Z35)</f>
        <v>9</v>
      </c>
      <c r="AA36" s="13">
        <f t="shared" si="16"/>
        <v>12</v>
      </c>
      <c r="AB36" s="13">
        <f t="shared" si="16"/>
        <v>10</v>
      </c>
      <c r="AC36" s="13">
        <f t="shared" si="16"/>
        <v>23</v>
      </c>
      <c r="AD36" s="13">
        <f t="shared" si="16"/>
        <v>12</v>
      </c>
      <c r="AE36" s="13">
        <f t="shared" si="16"/>
        <v>12</v>
      </c>
      <c r="AF36" s="13">
        <f t="shared" si="16"/>
        <v>18</v>
      </c>
      <c r="AG36" s="13">
        <f t="shared" si="16"/>
        <v>20</v>
      </c>
      <c r="AH36" s="13">
        <f t="shared" si="16"/>
        <v>11</v>
      </c>
      <c r="AI36" s="13">
        <f t="shared" si="16"/>
        <v>8</v>
      </c>
      <c r="AJ36" s="13">
        <f t="shared" si="16"/>
        <v>4</v>
      </c>
      <c r="AK36" s="13">
        <f t="shared" si="16"/>
        <v>0</v>
      </c>
      <c r="AL36" s="13">
        <f t="shared" si="13"/>
        <v>139</v>
      </c>
      <c r="AM36" s="13">
        <f t="shared" ref="AM36:AX36" si="17">SUM(AM26:AM35)</f>
        <v>0</v>
      </c>
      <c r="AN36" s="13">
        <f t="shared" si="17"/>
        <v>2</v>
      </c>
      <c r="AO36" s="13">
        <f t="shared" si="17"/>
        <v>0</v>
      </c>
      <c r="AP36" s="13">
        <f t="shared" si="17"/>
        <v>4</v>
      </c>
      <c r="AQ36" s="13">
        <f t="shared" si="17"/>
        <v>6</v>
      </c>
      <c r="AR36" s="13">
        <f t="shared" si="17"/>
        <v>5</v>
      </c>
      <c r="AS36" s="13">
        <f t="shared" si="17"/>
        <v>1</v>
      </c>
      <c r="AT36" s="13">
        <f t="shared" si="17"/>
        <v>2</v>
      </c>
      <c r="AU36" s="13">
        <f t="shared" si="17"/>
        <v>0</v>
      </c>
      <c r="AV36" s="13">
        <f t="shared" si="17"/>
        <v>3</v>
      </c>
      <c r="AW36" s="13">
        <f t="shared" si="17"/>
        <v>1</v>
      </c>
      <c r="AX36" s="13">
        <f t="shared" si="17"/>
        <v>0</v>
      </c>
      <c r="AY36" s="13">
        <f t="shared" si="5"/>
        <v>24</v>
      </c>
    </row>
    <row r="37" spans="1:51" s="65" customFormat="1" ht="15" thickBot="1" x14ac:dyDescent="0.25">
      <c r="A37" s="1" t="s">
        <v>100</v>
      </c>
      <c r="B37" s="99" t="s">
        <v>90</v>
      </c>
      <c r="C37" s="63"/>
      <c r="D37" s="99"/>
      <c r="E37" s="97">
        <f>VLOOKUP($B37,[1]NUM1!$G$2:$T$157,2,FALSE)</f>
        <v>3</v>
      </c>
      <c r="F37" s="97">
        <f>VLOOKUP($B37,[1]NUM1!$G$2:$T$157,3,FALSE)</f>
        <v>2</v>
      </c>
      <c r="G37" s="97">
        <f>VLOOKUP($B37,[1]NUM1!$G$2:$T$157,4,FALSE)</f>
        <v>3</v>
      </c>
      <c r="H37" s="97">
        <f>VLOOKUP($B37,[1]NUM1!$G$2:$T$157,5,FALSE)</f>
        <v>10</v>
      </c>
      <c r="I37" s="97">
        <f>VLOOKUP($B37,[1]NUM1!$G$2:$T$157,6,FALSE)</f>
        <v>5</v>
      </c>
      <c r="J37" s="97">
        <f>VLOOKUP($B37,[1]NUM1!$G$2:$T$157,7,FALSE)</f>
        <v>3</v>
      </c>
      <c r="K37" s="97">
        <f>VLOOKUP($B37,[1]NUM1!$G$2:$T$157,8,FALSE)</f>
        <v>3</v>
      </c>
      <c r="L37" s="97">
        <f>VLOOKUP($B37,[1]NUM1!$G$2:$T$157,9,FALSE)</f>
        <v>3</v>
      </c>
      <c r="M37" s="97">
        <f>VLOOKUP($B37,[1]NUM1!$G$2:$T$157,10,FALSE)</f>
        <v>5</v>
      </c>
      <c r="N37" s="97">
        <f>VLOOKUP($B37,[1]NUM1!$G$2:$T$157,11,FALSE)</f>
        <v>0</v>
      </c>
      <c r="O37" s="96">
        <f>VLOOKUP($B37,[1]NUM1!$G$2:$T$157,12,FALSE)</f>
        <v>5</v>
      </c>
      <c r="P37" s="96">
        <f>VLOOKUP($B37,[1]NUM1!$G$2:$T$157,13,FALSE)</f>
        <v>0</v>
      </c>
      <c r="Q37" s="6">
        <f t="shared" ref="Q37:Q46" si="18">SUM(E37:P37)</f>
        <v>42</v>
      </c>
      <c r="R37" s="4"/>
      <c r="S37" s="6">
        <v>10</v>
      </c>
      <c r="T37" s="9">
        <f t="shared" si="11"/>
        <v>10</v>
      </c>
      <c r="U37" s="6">
        <f>VLOOKUP($B37,[2]DEN1!$G$2:$I$157,2,FALSE)</f>
        <v>9</v>
      </c>
      <c r="V37" s="3">
        <f t="shared" ref="V37:V46" si="19">+U37+(AF37+AG37)-(AS37+AT37)</f>
        <v>10</v>
      </c>
      <c r="W37" s="3">
        <f t="shared" si="3"/>
        <v>10</v>
      </c>
      <c r="X37" s="6">
        <f>VLOOKUP($B37,[1]DEN1!$G$2:$I$159,2,FALSE)</f>
        <v>13</v>
      </c>
      <c r="Y37" s="11"/>
      <c r="Z37" s="64">
        <f>VLOOKUP($B37,'[3]ACT DEN1'!$G$2:$S$143,2,FALSE)</f>
        <v>0</v>
      </c>
      <c r="AA37" s="64">
        <f>VLOOKUP($B37,'[3]ACT DEN1'!$G$2:$S$143,3,FALSE)</f>
        <v>0</v>
      </c>
      <c r="AB37" s="64">
        <f>VLOOKUP($B37,'[3]ACT DEN1'!$G$2:$S$143,4,FALSE)</f>
        <v>0</v>
      </c>
      <c r="AC37" s="64">
        <f>VLOOKUP($B37,'[3]ACT DEN1'!$G$2:$S$143,5,FALSE)</f>
        <v>1</v>
      </c>
      <c r="AD37" s="64">
        <f>VLOOKUP($B37,'[3]ACT DEN1'!$G$2:$S$143,6,FALSE)</f>
        <v>0</v>
      </c>
      <c r="AE37" s="64">
        <f>VLOOKUP($B37,'[3]ACT DEN1'!$G$2:$S$143,7,FALSE)</f>
        <v>0</v>
      </c>
      <c r="AF37" s="64">
        <f>VLOOKUP($B37,'[3]ACT DEN1'!$G$2:$S$143,8,FALSE)</f>
        <v>1</v>
      </c>
      <c r="AG37" s="2">
        <f>VLOOKUP($B37,'[3]ACT DEN1'!$G$2:$S$143,9,FALSE)</f>
        <v>0</v>
      </c>
      <c r="AH37" s="2">
        <f>VLOOKUP($B37,'[3]ACT DEN1'!$G$2:$S$143,10,FALSE)</f>
        <v>0</v>
      </c>
      <c r="AI37" s="8">
        <f>VLOOKUP($B37,'[3]ACT DEN1'!$G$2:$S$143,11,FALSE)</f>
        <v>0</v>
      </c>
      <c r="AJ37" s="2">
        <f>VLOOKUP($B37,'[3]ACT DEN1'!$G$2:$S$143,12,FALSE)</f>
        <v>0</v>
      </c>
      <c r="AK37" s="2"/>
      <c r="AL37" s="6">
        <f t="shared" si="13"/>
        <v>2</v>
      </c>
      <c r="AM37" s="64">
        <f>VLOOKUP($B37,'[3]ACT DEN1'!$AB$2:$AN$119,2,FALSE)</f>
        <v>0</v>
      </c>
      <c r="AN37" s="64">
        <f>VLOOKUP($B37,'[3]ACT DEN1'!$AB$2:$AN$119,3,FALSE)</f>
        <v>0</v>
      </c>
      <c r="AO37" s="64">
        <f>VLOOKUP($B37,'[3]ACT DEN1'!$AB$2:$AN$119,4,FALSE)</f>
        <v>0</v>
      </c>
      <c r="AP37" s="64">
        <f>VLOOKUP($B37,'[3]ACT DEN1'!$AB$2:$AN$119,5,FALSE)</f>
        <v>0</v>
      </c>
      <c r="AQ37" s="64">
        <f>VLOOKUP($B37,'[3]ACT DEN1'!$AB$2:$AN$119,6,FALSE)</f>
        <v>0</v>
      </c>
      <c r="AR37" s="64">
        <f>VLOOKUP($B37,'[3]ACT DEN1'!$AB$2:$AN$119,7,FALSE)</f>
        <v>0</v>
      </c>
      <c r="AS37" s="64">
        <f>VLOOKUP($B37,'[3]ACT DEN1'!$AB$2:$AN$119,8,FALSE)</f>
        <v>0</v>
      </c>
      <c r="AT37" s="64">
        <f>VLOOKUP($B37,'[3]ACT DEN1'!$AB$2:$AN$119,9,FALSE)</f>
        <v>0</v>
      </c>
      <c r="AU37" s="64">
        <f>VLOOKUP($B37,'[3]ACT DEN1'!$AB$2:$AN$119,10,FALSE)</f>
        <v>0</v>
      </c>
      <c r="AV37" s="64">
        <f>VLOOKUP($B37,'[3]ACT DEN1'!$AB$2:$AN$119,11,FALSE)</f>
        <v>0</v>
      </c>
      <c r="AW37" s="64">
        <f>VLOOKUP($B37,'[3]ACT DEN1'!$AB$2:$AN$119,12,FALSE)</f>
        <v>0</v>
      </c>
      <c r="AX37" s="64"/>
      <c r="AY37" s="6">
        <f t="shared" si="5"/>
        <v>0</v>
      </c>
    </row>
    <row r="38" spans="1:51" s="65" customFormat="1" ht="15" thickBot="1" x14ac:dyDescent="0.25">
      <c r="A38" s="1" t="s">
        <v>100</v>
      </c>
      <c r="B38" s="99" t="s">
        <v>91</v>
      </c>
      <c r="C38" s="63"/>
      <c r="D38" s="99"/>
      <c r="E38" s="97">
        <f>VLOOKUP($B38,[1]NUM1!$G$2:$T$157,2,FALSE)</f>
        <v>0</v>
      </c>
      <c r="F38" s="97">
        <f>VLOOKUP($B38,[1]NUM1!$G$2:$T$157,3,FALSE)</f>
        <v>0</v>
      </c>
      <c r="G38" s="97">
        <f>VLOOKUP($B38,[1]NUM1!$G$2:$T$157,4,FALSE)</f>
        <v>2</v>
      </c>
      <c r="H38" s="97">
        <f>VLOOKUP($B38,[1]NUM1!$G$2:$T$157,5,FALSE)</f>
        <v>3</v>
      </c>
      <c r="I38" s="97">
        <f>VLOOKUP($B38,[1]NUM1!$G$2:$T$157,6,FALSE)</f>
        <v>0</v>
      </c>
      <c r="J38" s="97">
        <f>VLOOKUP($B38,[1]NUM1!$G$2:$T$157,7,FALSE)</f>
        <v>0</v>
      </c>
      <c r="K38" s="97">
        <f>VLOOKUP($B38,[1]NUM1!$G$2:$T$157,8,FALSE)</f>
        <v>0</v>
      </c>
      <c r="L38" s="97">
        <f>VLOOKUP($B38,[1]NUM1!$G$2:$T$157,9,FALSE)</f>
        <v>1</v>
      </c>
      <c r="M38" s="97">
        <f>VLOOKUP($B38,[1]NUM1!$G$2:$T$157,10,FALSE)</f>
        <v>0</v>
      </c>
      <c r="N38" s="97">
        <f>VLOOKUP($B38,[1]NUM1!$G$2:$T$157,11,FALSE)</f>
        <v>0</v>
      </c>
      <c r="O38" s="96">
        <f>VLOOKUP($B38,[1]NUM1!$G$2:$T$157,12,FALSE)</f>
        <v>0</v>
      </c>
      <c r="P38" s="96">
        <f>VLOOKUP($B38,[1]NUM1!$G$2:$T$157,13,FALSE)</f>
        <v>0</v>
      </c>
      <c r="Q38" s="6">
        <f t="shared" si="18"/>
        <v>6</v>
      </c>
      <c r="R38" s="4"/>
      <c r="S38" s="6">
        <v>4</v>
      </c>
      <c r="T38" s="9">
        <f t="shared" si="11"/>
        <v>4</v>
      </c>
      <c r="U38" s="6">
        <f>VLOOKUP($B38,[2]DEN1!$G$2:$I$157,2,FALSE)</f>
        <v>4</v>
      </c>
      <c r="V38" s="3">
        <f t="shared" si="19"/>
        <v>4</v>
      </c>
      <c r="W38" s="3">
        <f t="shared" si="3"/>
        <v>4</v>
      </c>
      <c r="X38" s="6">
        <f>VLOOKUP($B38,[1]DEN1!$G$2:$I$159,2,FALSE)</f>
        <v>5</v>
      </c>
      <c r="Y38" s="11"/>
      <c r="Z38" s="64">
        <f>VLOOKUP($B38,'[3]ACT DEN1'!$G$2:$S$143,2,FALSE)</f>
        <v>0</v>
      </c>
      <c r="AA38" s="64">
        <f>VLOOKUP($B38,'[3]ACT DEN1'!$G$2:$S$143,3,FALSE)</f>
        <v>0</v>
      </c>
      <c r="AB38" s="64">
        <f>VLOOKUP($B38,'[3]ACT DEN1'!$G$2:$S$143,4,FALSE)</f>
        <v>0</v>
      </c>
      <c r="AC38" s="64">
        <f>VLOOKUP($B38,'[3]ACT DEN1'!$G$2:$S$143,5,FALSE)</f>
        <v>0</v>
      </c>
      <c r="AD38" s="64">
        <f>VLOOKUP($B38,'[3]ACT DEN1'!$G$2:$S$143,6,FALSE)</f>
        <v>0</v>
      </c>
      <c r="AE38" s="64">
        <f>VLOOKUP($B38,'[3]ACT DEN1'!$G$2:$S$143,7,FALSE)</f>
        <v>0</v>
      </c>
      <c r="AF38" s="64">
        <f>VLOOKUP($B38,'[3]ACT DEN1'!$G$2:$S$143,8,FALSE)</f>
        <v>0</v>
      </c>
      <c r="AG38" s="2">
        <f>VLOOKUP($B38,'[3]ACT DEN1'!$G$2:$S$143,9,FALSE)</f>
        <v>0</v>
      </c>
      <c r="AH38" s="2">
        <f>VLOOKUP($B38,'[3]ACT DEN1'!$G$2:$S$143,10,FALSE)</f>
        <v>0</v>
      </c>
      <c r="AI38" s="8">
        <f>VLOOKUP($B38,'[3]ACT DEN1'!$G$2:$S$143,11,FALSE)</f>
        <v>0</v>
      </c>
      <c r="AJ38" s="2">
        <f>VLOOKUP($B38,'[3]ACT DEN1'!$G$2:$S$143,12,FALSE)</f>
        <v>0</v>
      </c>
      <c r="AK38" s="2"/>
      <c r="AL38" s="6">
        <f t="shared" si="13"/>
        <v>0</v>
      </c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">
        <f t="shared" si="5"/>
        <v>0</v>
      </c>
    </row>
    <row r="39" spans="1:51" s="65" customFormat="1" ht="15" thickBot="1" x14ac:dyDescent="0.25">
      <c r="A39" s="1" t="s">
        <v>100</v>
      </c>
      <c r="B39" s="99" t="s">
        <v>92</v>
      </c>
      <c r="C39" s="63"/>
      <c r="D39" s="99"/>
      <c r="E39" s="97">
        <f>VLOOKUP($B39,[1]NUM1!$G$2:$T$157,2,FALSE)</f>
        <v>0</v>
      </c>
      <c r="F39" s="97">
        <f>VLOOKUP($B39,[1]NUM1!$G$2:$T$157,3,FALSE)</f>
        <v>3</v>
      </c>
      <c r="G39" s="97">
        <f>VLOOKUP($B39,[1]NUM1!$G$2:$T$157,4,FALSE)</f>
        <v>0</v>
      </c>
      <c r="H39" s="97">
        <f>VLOOKUP($B39,[1]NUM1!$G$2:$T$157,5,FALSE)</f>
        <v>12</v>
      </c>
      <c r="I39" s="97">
        <f>VLOOKUP($B39,[1]NUM1!$G$2:$T$157,6,FALSE)</f>
        <v>1</v>
      </c>
      <c r="J39" s="97">
        <f>VLOOKUP($B39,[1]NUM1!$G$2:$T$157,7,FALSE)</f>
        <v>36</v>
      </c>
      <c r="K39" s="97">
        <f>VLOOKUP($B39,[1]NUM1!$G$2:$T$157,8,FALSE)</f>
        <v>0</v>
      </c>
      <c r="L39" s="97">
        <f>VLOOKUP($B39,[1]NUM1!$G$2:$T$157,9,FALSE)</f>
        <v>2</v>
      </c>
      <c r="M39" s="97">
        <f>VLOOKUP($B39,[1]NUM1!$G$2:$T$157,10,FALSE)</f>
        <v>6</v>
      </c>
      <c r="N39" s="97">
        <f>VLOOKUP($B39,[1]NUM1!$G$2:$T$157,11,FALSE)</f>
        <v>1</v>
      </c>
      <c r="O39" s="96">
        <f>VLOOKUP($B39,[1]NUM1!$G$2:$T$157,12,FALSE)</f>
        <v>1</v>
      </c>
      <c r="P39" s="96">
        <f>VLOOKUP($B39,[1]NUM1!$G$2:$T$157,13,FALSE)</f>
        <v>0</v>
      </c>
      <c r="Q39" s="6">
        <f t="shared" si="18"/>
        <v>62</v>
      </c>
      <c r="R39" s="4"/>
      <c r="S39" s="6">
        <v>6</v>
      </c>
      <c r="T39" s="9">
        <f t="shared" si="11"/>
        <v>6</v>
      </c>
      <c r="U39" s="6">
        <f>VLOOKUP($B39,[2]DEN1!$G$2:$I$157,2,FALSE)</f>
        <v>2</v>
      </c>
      <c r="V39" s="3">
        <f t="shared" si="19"/>
        <v>2</v>
      </c>
      <c r="W39" s="3">
        <f t="shared" si="3"/>
        <v>2</v>
      </c>
      <c r="X39" s="6">
        <f>VLOOKUP($B39,[1]DEN1!$G$2:$I$159,2,FALSE)</f>
        <v>3</v>
      </c>
      <c r="Y39" s="11"/>
      <c r="Z39" s="64">
        <f>VLOOKUP($B39,'[3]ACT DEN1'!$G$2:$S$143,2,FALSE)</f>
        <v>0</v>
      </c>
      <c r="AA39" s="64">
        <f>VLOOKUP($B39,'[3]ACT DEN1'!$G$2:$S$143,3,FALSE)</f>
        <v>0</v>
      </c>
      <c r="AB39" s="64">
        <f>VLOOKUP($B39,'[3]ACT DEN1'!$G$2:$S$143,4,FALSE)</f>
        <v>0</v>
      </c>
      <c r="AC39" s="64">
        <f>VLOOKUP($B39,'[3]ACT DEN1'!$G$2:$S$143,5,FALSE)</f>
        <v>0</v>
      </c>
      <c r="AD39" s="64">
        <f>VLOOKUP($B39,'[3]ACT DEN1'!$G$2:$S$143,6,FALSE)</f>
        <v>0</v>
      </c>
      <c r="AE39" s="64">
        <f>VLOOKUP($B39,'[3]ACT DEN1'!$G$2:$S$143,7,FALSE)</f>
        <v>1</v>
      </c>
      <c r="AF39" s="64">
        <f>VLOOKUP($B39,'[3]ACT DEN1'!$G$2:$S$143,8,FALSE)</f>
        <v>0</v>
      </c>
      <c r="AG39" s="2">
        <f>VLOOKUP($B39,'[3]ACT DEN1'!$G$2:$S$143,9,FALSE)</f>
        <v>0</v>
      </c>
      <c r="AH39" s="2">
        <f>VLOOKUP($B39,'[3]ACT DEN1'!$G$2:$S$143,10,FALSE)</f>
        <v>0</v>
      </c>
      <c r="AI39" s="8">
        <f>VLOOKUP($B39,'[3]ACT DEN1'!$G$2:$S$143,11,FALSE)</f>
        <v>0</v>
      </c>
      <c r="AJ39" s="2">
        <f>VLOOKUP($B39,'[3]ACT DEN1'!$G$2:$S$143,12,FALSE)</f>
        <v>0</v>
      </c>
      <c r="AK39" s="2"/>
      <c r="AL39" s="6">
        <f t="shared" si="13"/>
        <v>1</v>
      </c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">
        <f t="shared" si="5"/>
        <v>0</v>
      </c>
    </row>
    <row r="40" spans="1:51" s="65" customFormat="1" ht="15" thickBot="1" x14ac:dyDescent="0.25">
      <c r="A40" s="1" t="s">
        <v>100</v>
      </c>
      <c r="B40" s="99" t="s">
        <v>93</v>
      </c>
      <c r="C40" s="63"/>
      <c r="D40" s="99"/>
      <c r="E40" s="97">
        <f>VLOOKUP($B40,[1]NUM1!$G$2:$T$157,2,FALSE)</f>
        <v>0</v>
      </c>
      <c r="F40" s="97">
        <f>VLOOKUP($B40,[1]NUM1!$G$2:$T$157,3,FALSE)</f>
        <v>0</v>
      </c>
      <c r="G40" s="97">
        <f>VLOOKUP($B40,[1]NUM1!$G$2:$T$157,4,FALSE)</f>
        <v>0</v>
      </c>
      <c r="H40" s="97">
        <f>VLOOKUP($B40,[1]NUM1!$G$2:$T$157,5,FALSE)</f>
        <v>0</v>
      </c>
      <c r="I40" s="97">
        <f>VLOOKUP($B40,[1]NUM1!$G$2:$T$157,6,FALSE)</f>
        <v>0</v>
      </c>
      <c r="J40" s="97">
        <f>VLOOKUP($B40,[1]NUM1!$G$2:$T$157,7,FALSE)</f>
        <v>0</v>
      </c>
      <c r="K40" s="97">
        <f>VLOOKUP($B40,[1]NUM1!$G$2:$T$157,8,FALSE)</f>
        <v>0</v>
      </c>
      <c r="L40" s="97">
        <f>VLOOKUP($B40,[1]NUM1!$G$2:$T$157,9,FALSE)</f>
        <v>0</v>
      </c>
      <c r="M40" s="97">
        <f>VLOOKUP($B40,[1]NUM1!$G$2:$T$157,10,FALSE)</f>
        <v>1</v>
      </c>
      <c r="N40" s="97">
        <f>VLOOKUP($B40,[1]NUM1!$G$2:$T$157,11,FALSE)</f>
        <v>0</v>
      </c>
      <c r="O40" s="96">
        <f>VLOOKUP($B40,[1]NUM1!$G$2:$T$157,12,FALSE)</f>
        <v>100</v>
      </c>
      <c r="P40" s="96">
        <f>VLOOKUP($B40,[1]NUM1!$G$2:$T$157,13,FALSE)</f>
        <v>0</v>
      </c>
      <c r="Q40" s="6">
        <f t="shared" si="18"/>
        <v>101</v>
      </c>
      <c r="R40" s="4"/>
      <c r="S40" s="6">
        <v>0</v>
      </c>
      <c r="T40" s="9">
        <f t="shared" si="11"/>
        <v>0</v>
      </c>
      <c r="U40" s="6">
        <f>VLOOKUP($B40,[2]DEN1!$G$2:$I$157,2,FALSE)</f>
        <v>0</v>
      </c>
      <c r="V40" s="3">
        <f t="shared" si="19"/>
        <v>0</v>
      </c>
      <c r="W40" s="3">
        <f t="shared" si="3"/>
        <v>0</v>
      </c>
      <c r="X40" s="6">
        <f>VLOOKUP($B40,[1]DEN1!$G$2:$I$159,2,FALSE)</f>
        <v>0</v>
      </c>
      <c r="Y40" s="11"/>
      <c r="Z40" s="64"/>
      <c r="AA40" s="64"/>
      <c r="AB40" s="64"/>
      <c r="AC40" s="64"/>
      <c r="AD40" s="64"/>
      <c r="AE40" s="64"/>
      <c r="AF40" s="64"/>
      <c r="AG40" s="2"/>
      <c r="AH40" s="2"/>
      <c r="AI40" s="8"/>
      <c r="AJ40" s="2"/>
      <c r="AK40" s="2"/>
      <c r="AL40" s="6">
        <f t="shared" si="13"/>
        <v>0</v>
      </c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">
        <f t="shared" si="5"/>
        <v>0</v>
      </c>
    </row>
    <row r="41" spans="1:51" s="65" customFormat="1" ht="15" thickBot="1" x14ac:dyDescent="0.25">
      <c r="A41" s="1" t="s">
        <v>100</v>
      </c>
      <c r="B41" s="99" t="s">
        <v>94</v>
      </c>
      <c r="C41" s="63"/>
      <c r="D41" s="99"/>
      <c r="E41" s="97">
        <f>VLOOKUP($B41,[1]NUM1!$G$2:$T$157,2,FALSE)</f>
        <v>1</v>
      </c>
      <c r="F41" s="97">
        <f>VLOOKUP($B41,[1]NUM1!$G$2:$T$157,3,FALSE)</f>
        <v>0</v>
      </c>
      <c r="G41" s="97">
        <f>VLOOKUP($B41,[1]NUM1!$G$2:$T$157,4,FALSE)</f>
        <v>2</v>
      </c>
      <c r="H41" s="97">
        <f>VLOOKUP($B41,[1]NUM1!$G$2:$T$157,5,FALSE)</f>
        <v>5</v>
      </c>
      <c r="I41" s="97">
        <f>VLOOKUP($B41,[1]NUM1!$G$2:$T$157,6,FALSE)</f>
        <v>8</v>
      </c>
      <c r="J41" s="97">
        <f>VLOOKUP($B41,[1]NUM1!$G$2:$T$157,7,FALSE)</f>
        <v>0</v>
      </c>
      <c r="K41" s="97">
        <f>VLOOKUP($B41,[1]NUM1!$G$2:$T$157,8,FALSE)</f>
        <v>4</v>
      </c>
      <c r="L41" s="97">
        <f>VLOOKUP($B41,[1]NUM1!$G$2:$T$157,9,FALSE)</f>
        <v>0</v>
      </c>
      <c r="M41" s="97">
        <f>VLOOKUP($B41,[1]NUM1!$G$2:$T$157,10,FALSE)</f>
        <v>19</v>
      </c>
      <c r="N41" s="97">
        <f>VLOOKUP($B41,[1]NUM1!$G$2:$T$157,11,FALSE)</f>
        <v>0</v>
      </c>
      <c r="O41" s="96">
        <f>VLOOKUP($B41,[1]NUM1!$G$2:$T$157,12,FALSE)</f>
        <v>0</v>
      </c>
      <c r="P41" s="96">
        <f>VLOOKUP($B41,[1]NUM1!$G$2:$T$157,13,FALSE)</f>
        <v>3</v>
      </c>
      <c r="Q41" s="6">
        <f t="shared" si="18"/>
        <v>42</v>
      </c>
      <c r="R41" s="4"/>
      <c r="S41" s="6">
        <v>3</v>
      </c>
      <c r="T41" s="9">
        <f t="shared" si="11"/>
        <v>3</v>
      </c>
      <c r="U41" s="6">
        <f>VLOOKUP($B41,[2]DEN1!$G$2:$I$157,2,FALSE)</f>
        <v>6</v>
      </c>
      <c r="V41" s="3">
        <f t="shared" si="19"/>
        <v>8</v>
      </c>
      <c r="W41" s="3">
        <f t="shared" si="3"/>
        <v>8</v>
      </c>
      <c r="X41" s="6">
        <f>VLOOKUP($B41,[1]DEN1!$G$2:$I$159,2,FALSE)</f>
        <v>5</v>
      </c>
      <c r="Y41" s="11"/>
      <c r="Z41" s="64">
        <f>VLOOKUP($B41,'[3]ACT DEN1'!$G$2:$S$143,2,FALSE)</f>
        <v>0</v>
      </c>
      <c r="AA41" s="64">
        <f>VLOOKUP($B41,'[3]ACT DEN1'!$G$2:$S$143,3,FALSE)</f>
        <v>0</v>
      </c>
      <c r="AB41" s="64">
        <f>VLOOKUP($B41,'[3]ACT DEN1'!$G$2:$S$143,4,FALSE)</f>
        <v>0</v>
      </c>
      <c r="AC41" s="64">
        <f>VLOOKUP($B41,'[3]ACT DEN1'!$G$2:$S$143,5,FALSE)</f>
        <v>0</v>
      </c>
      <c r="AD41" s="64">
        <f>VLOOKUP($B41,'[3]ACT DEN1'!$G$2:$S$143,6,FALSE)</f>
        <v>0</v>
      </c>
      <c r="AE41" s="64">
        <f>VLOOKUP($B41,'[3]ACT DEN1'!$G$2:$S$143,7,FALSE)</f>
        <v>1</v>
      </c>
      <c r="AF41" s="64">
        <f>VLOOKUP($B41,'[3]ACT DEN1'!$G$2:$S$143,8,FALSE)</f>
        <v>1</v>
      </c>
      <c r="AG41" s="2">
        <f>VLOOKUP($B41,'[3]ACT DEN1'!$G$2:$S$143,9,FALSE)</f>
        <v>1</v>
      </c>
      <c r="AH41" s="2">
        <f>VLOOKUP($B41,'[3]ACT DEN1'!$G$2:$S$143,10,FALSE)</f>
        <v>0</v>
      </c>
      <c r="AI41" s="8">
        <f>VLOOKUP($B41,'[3]ACT DEN1'!$G$2:$S$143,11,FALSE)</f>
        <v>0</v>
      </c>
      <c r="AJ41" s="2">
        <f>VLOOKUP($B41,'[3]ACT DEN1'!$G$2:$S$143,12,FALSE)</f>
        <v>0</v>
      </c>
      <c r="AK41" s="2"/>
      <c r="AL41" s="6">
        <f t="shared" si="13"/>
        <v>3</v>
      </c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">
        <f t="shared" si="5"/>
        <v>0</v>
      </c>
    </row>
    <row r="42" spans="1:51" s="65" customFormat="1" ht="15" thickBot="1" x14ac:dyDescent="0.25">
      <c r="A42" s="1" t="s">
        <v>100</v>
      </c>
      <c r="B42" s="99" t="s">
        <v>95</v>
      </c>
      <c r="C42" s="63"/>
      <c r="D42" s="99"/>
      <c r="E42" s="97">
        <f>VLOOKUP($B42,[1]NUM1!$G$2:$T$157,2,FALSE)</f>
        <v>2</v>
      </c>
      <c r="F42" s="97">
        <f>VLOOKUP($B42,[1]NUM1!$G$2:$T$157,3,FALSE)</f>
        <v>6</v>
      </c>
      <c r="G42" s="97">
        <f>VLOOKUP($B42,[1]NUM1!$G$2:$T$157,4,FALSE)</f>
        <v>8</v>
      </c>
      <c r="H42" s="97">
        <f>VLOOKUP($B42,[1]NUM1!$G$2:$T$157,5,FALSE)</f>
        <v>4</v>
      </c>
      <c r="I42" s="97">
        <f>VLOOKUP($B42,[1]NUM1!$G$2:$T$157,6,FALSE)</f>
        <v>6</v>
      </c>
      <c r="J42" s="97">
        <f>VLOOKUP($B42,[1]NUM1!$G$2:$T$157,7,FALSE)</f>
        <v>15</v>
      </c>
      <c r="K42" s="97">
        <f>VLOOKUP($B42,[1]NUM1!$G$2:$T$157,8,FALSE)</f>
        <v>5</v>
      </c>
      <c r="L42" s="97">
        <f>VLOOKUP($B42,[1]NUM1!$G$2:$T$157,9,FALSE)</f>
        <v>1</v>
      </c>
      <c r="M42" s="97">
        <f>VLOOKUP($B42,[1]NUM1!$G$2:$T$157,10,FALSE)</f>
        <v>14</v>
      </c>
      <c r="N42" s="97">
        <f>VLOOKUP($B42,[1]NUM1!$G$2:$T$157,11,FALSE)</f>
        <v>6</v>
      </c>
      <c r="O42" s="96">
        <f>VLOOKUP($B42,[1]NUM1!$G$2:$T$157,12,FALSE)</f>
        <v>0</v>
      </c>
      <c r="P42" s="96">
        <f>VLOOKUP($B42,[1]NUM1!$G$2:$T$157,13,FALSE)</f>
        <v>0</v>
      </c>
      <c r="Q42" s="6">
        <f t="shared" si="18"/>
        <v>67</v>
      </c>
      <c r="R42" s="4"/>
      <c r="S42" s="6">
        <v>13</v>
      </c>
      <c r="T42" s="9">
        <f t="shared" si="11"/>
        <v>13</v>
      </c>
      <c r="U42" s="6">
        <f>VLOOKUP($B42,[2]DEN1!$G$2:$I$157,2,FALSE)</f>
        <v>13</v>
      </c>
      <c r="V42" s="3">
        <f t="shared" si="19"/>
        <v>13</v>
      </c>
      <c r="W42" s="3">
        <f t="shared" si="3"/>
        <v>13</v>
      </c>
      <c r="X42" s="6">
        <f>VLOOKUP($B42,[1]DEN1!$G$2:$I$159,2,FALSE)</f>
        <v>14</v>
      </c>
      <c r="Y42" s="11"/>
      <c r="Z42" s="64">
        <f>VLOOKUP($B42,'[3]ACT DEN1'!$G$2:$S$143,2,FALSE)</f>
        <v>0</v>
      </c>
      <c r="AA42" s="64">
        <f>VLOOKUP($B42,'[3]ACT DEN1'!$G$2:$S$143,3,FALSE)</f>
        <v>0</v>
      </c>
      <c r="AB42" s="64">
        <f>VLOOKUP($B42,'[3]ACT DEN1'!$G$2:$S$143,4,FALSE)</f>
        <v>0</v>
      </c>
      <c r="AC42" s="64">
        <f>VLOOKUP($B42,'[3]ACT DEN1'!$G$2:$S$143,5,FALSE)</f>
        <v>0</v>
      </c>
      <c r="AD42" s="64">
        <f>VLOOKUP($B42,'[3]ACT DEN1'!$G$2:$S$143,6,FALSE)</f>
        <v>0</v>
      </c>
      <c r="AE42" s="64">
        <f>VLOOKUP($B42,'[3]ACT DEN1'!$G$2:$S$143,7,FALSE)</f>
        <v>0</v>
      </c>
      <c r="AF42" s="64">
        <f>VLOOKUP($B42,'[3]ACT DEN1'!$G$2:$S$143,8,FALSE)</f>
        <v>0</v>
      </c>
      <c r="AG42" s="2">
        <f>VLOOKUP($B42,'[3]ACT DEN1'!$G$2:$S$143,9,FALSE)</f>
        <v>0</v>
      </c>
      <c r="AH42" s="2">
        <f>VLOOKUP($B42,'[3]ACT DEN1'!$G$2:$S$143,10,FALSE)</f>
        <v>0</v>
      </c>
      <c r="AI42" s="8">
        <f>VLOOKUP($B42,'[3]ACT DEN1'!$G$2:$S$143,11,FALSE)</f>
        <v>0</v>
      </c>
      <c r="AJ42" s="2">
        <f>VLOOKUP($B42,'[3]ACT DEN1'!$G$2:$S$143,12,FALSE)</f>
        <v>0</v>
      </c>
      <c r="AK42" s="2"/>
      <c r="AL42" s="6">
        <f t="shared" si="13"/>
        <v>0</v>
      </c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">
        <f t="shared" si="5"/>
        <v>0</v>
      </c>
    </row>
    <row r="43" spans="1:51" s="65" customFormat="1" ht="15" thickBot="1" x14ac:dyDescent="0.25">
      <c r="A43" s="1" t="s">
        <v>100</v>
      </c>
      <c r="B43" s="99" t="s">
        <v>96</v>
      </c>
      <c r="C43" s="63"/>
      <c r="D43" s="99"/>
      <c r="E43" s="97">
        <f>VLOOKUP($B43,[1]NUM1!$G$2:$T$157,2,FALSE)</f>
        <v>0</v>
      </c>
      <c r="F43" s="97">
        <f>VLOOKUP($B43,[1]NUM1!$G$2:$T$157,3,FALSE)</f>
        <v>0</v>
      </c>
      <c r="G43" s="97">
        <f>VLOOKUP($B43,[1]NUM1!$G$2:$T$157,4,FALSE)</f>
        <v>2</v>
      </c>
      <c r="H43" s="97">
        <f>VLOOKUP($B43,[1]NUM1!$G$2:$T$157,5,FALSE)</f>
        <v>2</v>
      </c>
      <c r="I43" s="97">
        <f>VLOOKUP($B43,[1]NUM1!$G$2:$T$157,6,FALSE)</f>
        <v>1</v>
      </c>
      <c r="J43" s="97">
        <f>VLOOKUP($B43,[1]NUM1!$G$2:$T$157,7,FALSE)</f>
        <v>0</v>
      </c>
      <c r="K43" s="97">
        <f>VLOOKUP($B43,[1]NUM1!$G$2:$T$157,8,FALSE)</f>
        <v>0</v>
      </c>
      <c r="L43" s="97">
        <f>VLOOKUP($B43,[1]NUM1!$G$2:$T$157,9,FALSE)</f>
        <v>0</v>
      </c>
      <c r="M43" s="97">
        <f>VLOOKUP($B43,[1]NUM1!$G$2:$T$157,10,FALSE)</f>
        <v>6</v>
      </c>
      <c r="N43" s="97">
        <f>VLOOKUP($B43,[1]NUM1!$G$2:$T$157,11,FALSE)</f>
        <v>0</v>
      </c>
      <c r="O43" s="96">
        <f>VLOOKUP($B43,[1]NUM1!$G$2:$T$157,12,FALSE)</f>
        <v>1</v>
      </c>
      <c r="P43" s="96">
        <f>VLOOKUP($B43,[1]NUM1!$G$2:$T$157,13,FALSE)</f>
        <v>0</v>
      </c>
      <c r="Q43" s="6">
        <f t="shared" si="18"/>
        <v>12</v>
      </c>
      <c r="R43" s="4"/>
      <c r="S43" s="6">
        <v>6</v>
      </c>
      <c r="T43" s="9">
        <f t="shared" si="11"/>
        <v>6</v>
      </c>
      <c r="U43" s="6">
        <f>VLOOKUP($B43,[2]DEN1!$G$2:$I$157,2,FALSE)</f>
        <v>7</v>
      </c>
      <c r="V43" s="3">
        <f t="shared" si="19"/>
        <v>7</v>
      </c>
      <c r="W43" s="3">
        <f t="shared" si="3"/>
        <v>7</v>
      </c>
      <c r="X43" s="6">
        <f>VLOOKUP($B43,[1]DEN1!$G$2:$I$159,2,FALSE)</f>
        <v>2</v>
      </c>
      <c r="Y43" s="11"/>
      <c r="Z43" s="64">
        <f>VLOOKUP($B43,'[3]ACT DEN1'!$G$2:$S$143,2,FALSE)</f>
        <v>0</v>
      </c>
      <c r="AA43" s="64">
        <f>VLOOKUP($B43,'[3]ACT DEN1'!$G$2:$S$143,3,FALSE)</f>
        <v>0</v>
      </c>
      <c r="AB43" s="64">
        <f>VLOOKUP($B43,'[3]ACT DEN1'!$G$2:$S$143,4,FALSE)</f>
        <v>0</v>
      </c>
      <c r="AC43" s="64">
        <f>VLOOKUP($B43,'[3]ACT DEN1'!$G$2:$S$143,5,FALSE)</f>
        <v>0</v>
      </c>
      <c r="AD43" s="64">
        <f>VLOOKUP($B43,'[3]ACT DEN1'!$G$2:$S$143,6,FALSE)</f>
        <v>0</v>
      </c>
      <c r="AE43" s="64">
        <f>VLOOKUP($B43,'[3]ACT DEN1'!$G$2:$S$143,7,FALSE)</f>
        <v>0</v>
      </c>
      <c r="AF43" s="64">
        <f>VLOOKUP($B43,'[3]ACT DEN1'!$G$2:$S$143,8,FALSE)</f>
        <v>0</v>
      </c>
      <c r="AG43" s="2">
        <f>VLOOKUP($B43,'[3]ACT DEN1'!$G$2:$S$143,9,FALSE)</f>
        <v>0</v>
      </c>
      <c r="AH43" s="2">
        <f>VLOOKUP($B43,'[3]ACT DEN1'!$G$2:$S$143,10,FALSE)</f>
        <v>0</v>
      </c>
      <c r="AI43" s="8">
        <f>VLOOKUP($B43,'[3]ACT DEN1'!$G$2:$S$143,11,FALSE)</f>
        <v>0</v>
      </c>
      <c r="AJ43" s="2">
        <f>VLOOKUP($B43,'[3]ACT DEN1'!$G$2:$S$143,12,FALSE)</f>
        <v>0</v>
      </c>
      <c r="AK43" s="2"/>
      <c r="AL43" s="6">
        <f t="shared" si="13"/>
        <v>0</v>
      </c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">
        <f t="shared" si="5"/>
        <v>0</v>
      </c>
    </row>
    <row r="44" spans="1:51" s="65" customFormat="1" ht="15" thickBot="1" x14ac:dyDescent="0.25">
      <c r="A44" s="1" t="s">
        <v>100</v>
      </c>
      <c r="B44" s="99" t="s">
        <v>97</v>
      </c>
      <c r="C44" s="63"/>
      <c r="D44" s="99"/>
      <c r="E44" s="97">
        <f>VLOOKUP($B44,[1]NUM1!$G$2:$T$157,2,FALSE)</f>
        <v>0</v>
      </c>
      <c r="F44" s="97">
        <f>VLOOKUP($B44,[1]NUM1!$G$2:$T$157,3,FALSE)</f>
        <v>0</v>
      </c>
      <c r="G44" s="97">
        <f>VLOOKUP($B44,[1]NUM1!$G$2:$T$157,4,FALSE)</f>
        <v>1</v>
      </c>
      <c r="H44" s="97">
        <f>VLOOKUP($B44,[1]NUM1!$G$2:$T$157,5,FALSE)</f>
        <v>1</v>
      </c>
      <c r="I44" s="97">
        <f>VLOOKUP($B44,[1]NUM1!$G$2:$T$157,6,FALSE)</f>
        <v>4</v>
      </c>
      <c r="J44" s="97">
        <f>VLOOKUP($B44,[1]NUM1!$G$2:$T$157,7,FALSE)</f>
        <v>3</v>
      </c>
      <c r="K44" s="97">
        <f>VLOOKUP($B44,[1]NUM1!$G$2:$T$157,8,FALSE)</f>
        <v>1</v>
      </c>
      <c r="L44" s="97">
        <f>VLOOKUP($B44,[1]NUM1!$G$2:$T$157,9,FALSE)</f>
        <v>1</v>
      </c>
      <c r="M44" s="97">
        <f>VLOOKUP($B44,[1]NUM1!$G$2:$T$157,10,FALSE)</f>
        <v>1</v>
      </c>
      <c r="N44" s="97">
        <f>VLOOKUP($B44,[1]NUM1!$G$2:$T$157,11,FALSE)</f>
        <v>2</v>
      </c>
      <c r="O44" s="96">
        <f>VLOOKUP($B44,[1]NUM1!$G$2:$T$157,12,FALSE)</f>
        <v>0</v>
      </c>
      <c r="P44" s="96">
        <f>VLOOKUP($B44,[1]NUM1!$G$2:$T$157,13,FALSE)</f>
        <v>3</v>
      </c>
      <c r="Q44" s="6">
        <f t="shared" si="18"/>
        <v>17</v>
      </c>
      <c r="R44" s="4"/>
      <c r="S44" s="6">
        <v>1</v>
      </c>
      <c r="T44" s="9">
        <f t="shared" si="11"/>
        <v>1</v>
      </c>
      <c r="U44" s="6">
        <f>VLOOKUP($B44,[2]DEN1!$G$2:$I$157,2,FALSE)</f>
        <v>1</v>
      </c>
      <c r="V44" s="3">
        <f t="shared" si="19"/>
        <v>1</v>
      </c>
      <c r="W44" s="3">
        <f t="shared" si="3"/>
        <v>1</v>
      </c>
      <c r="X44" s="6">
        <f>VLOOKUP($B44,[1]DEN1!$G$2:$I$159,2,FALSE)</f>
        <v>2</v>
      </c>
      <c r="Y44" s="11"/>
      <c r="Z44" s="64"/>
      <c r="AA44" s="64"/>
      <c r="AB44" s="64"/>
      <c r="AC44" s="64"/>
      <c r="AD44" s="64"/>
      <c r="AE44" s="64"/>
      <c r="AF44" s="64"/>
      <c r="AG44" s="2"/>
      <c r="AH44" s="2"/>
      <c r="AI44" s="8"/>
      <c r="AJ44" s="2"/>
      <c r="AK44" s="2"/>
      <c r="AL44" s="6">
        <f t="shared" si="13"/>
        <v>0</v>
      </c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">
        <f t="shared" si="5"/>
        <v>0</v>
      </c>
    </row>
    <row r="45" spans="1:51" s="65" customFormat="1" ht="15" thickBot="1" x14ac:dyDescent="0.25">
      <c r="A45" s="1" t="s">
        <v>100</v>
      </c>
      <c r="B45" s="99" t="s">
        <v>98</v>
      </c>
      <c r="C45" s="63"/>
      <c r="D45" s="99"/>
      <c r="E45" s="97">
        <f>VLOOKUP($B45,[1]NUM1!$G$2:$T$157,2,FALSE)</f>
        <v>0</v>
      </c>
      <c r="F45" s="97">
        <f>VLOOKUP($B45,[1]NUM1!$G$2:$T$157,3,FALSE)</f>
        <v>0</v>
      </c>
      <c r="G45" s="97">
        <f>VLOOKUP($B45,[1]NUM1!$G$2:$T$157,4,FALSE)</f>
        <v>10</v>
      </c>
      <c r="H45" s="97">
        <f>VLOOKUP($B45,[1]NUM1!$G$2:$T$157,5,FALSE)</f>
        <v>15</v>
      </c>
      <c r="I45" s="97">
        <f>VLOOKUP($B45,[1]NUM1!$G$2:$T$157,6,FALSE)</f>
        <v>4</v>
      </c>
      <c r="J45" s="97">
        <f>VLOOKUP($B45,[1]NUM1!$G$2:$T$157,7,FALSE)</f>
        <v>25</v>
      </c>
      <c r="K45" s="97">
        <f>VLOOKUP($B45,[1]NUM1!$G$2:$T$157,8,FALSE)</f>
        <v>1</v>
      </c>
      <c r="L45" s="97">
        <f>VLOOKUP($B45,[1]NUM1!$G$2:$T$157,9,FALSE)</f>
        <v>0</v>
      </c>
      <c r="M45" s="97">
        <f>VLOOKUP($B45,[1]NUM1!$G$2:$T$157,10,FALSE)</f>
        <v>0</v>
      </c>
      <c r="N45" s="97">
        <f>VLOOKUP($B45,[1]NUM1!$G$2:$T$157,11,FALSE)</f>
        <v>0</v>
      </c>
      <c r="O45" s="96">
        <f>VLOOKUP($B45,[1]NUM1!$G$2:$T$157,12,FALSE)</f>
        <v>0</v>
      </c>
      <c r="P45" s="96">
        <f>VLOOKUP($B45,[1]NUM1!$G$2:$T$157,13,FALSE)</f>
        <v>3</v>
      </c>
      <c r="Q45" s="6">
        <f t="shared" si="18"/>
        <v>58</v>
      </c>
      <c r="R45" s="4"/>
      <c r="S45" s="6">
        <v>4</v>
      </c>
      <c r="T45" s="9">
        <f t="shared" si="11"/>
        <v>4</v>
      </c>
      <c r="U45" s="6">
        <f>VLOOKUP($B45,[2]DEN1!$G$2:$I$157,2,FALSE)</f>
        <v>10</v>
      </c>
      <c r="V45" s="3">
        <f t="shared" si="19"/>
        <v>11</v>
      </c>
      <c r="W45" s="3">
        <f t="shared" si="3"/>
        <v>11</v>
      </c>
      <c r="X45" s="6">
        <f>VLOOKUP($B45,[1]DEN1!$G$2:$I$159,2,FALSE)</f>
        <v>11</v>
      </c>
      <c r="Y45" s="11"/>
      <c r="Z45" s="64">
        <f>VLOOKUP($B45,'[3]ACT DEN1'!$G$2:$S$143,2,FALSE)</f>
        <v>0</v>
      </c>
      <c r="AA45" s="64">
        <f>VLOOKUP($B45,'[3]ACT DEN1'!$G$2:$S$143,3,FALSE)</f>
        <v>0</v>
      </c>
      <c r="AB45" s="64">
        <f>VLOOKUP($B45,'[3]ACT DEN1'!$G$2:$S$143,4,FALSE)</f>
        <v>0</v>
      </c>
      <c r="AC45" s="64">
        <f>VLOOKUP($B45,'[3]ACT DEN1'!$G$2:$S$143,5,FALSE)</f>
        <v>0</v>
      </c>
      <c r="AD45" s="64">
        <f>VLOOKUP($B45,'[3]ACT DEN1'!$G$2:$S$143,6,FALSE)</f>
        <v>0</v>
      </c>
      <c r="AE45" s="64">
        <f>VLOOKUP($B45,'[3]ACT DEN1'!$G$2:$S$143,7,FALSE)</f>
        <v>0</v>
      </c>
      <c r="AF45" s="64">
        <f>VLOOKUP($B45,'[3]ACT DEN1'!$G$2:$S$143,8,FALSE)</f>
        <v>1</v>
      </c>
      <c r="AG45" s="2">
        <f>VLOOKUP($B45,'[3]ACT DEN1'!$G$2:$S$143,9,FALSE)</f>
        <v>0</v>
      </c>
      <c r="AH45" s="2">
        <f>VLOOKUP($B45,'[3]ACT DEN1'!$G$2:$S$143,10,FALSE)</f>
        <v>0</v>
      </c>
      <c r="AI45" s="8">
        <f>VLOOKUP($B45,'[3]ACT DEN1'!$G$2:$S$143,11,FALSE)</f>
        <v>0</v>
      </c>
      <c r="AJ45" s="2">
        <f>VLOOKUP($B45,'[3]ACT DEN1'!$G$2:$S$143,12,FALSE)</f>
        <v>0</v>
      </c>
      <c r="AK45" s="2"/>
      <c r="AL45" s="6">
        <f t="shared" si="13"/>
        <v>1</v>
      </c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">
        <f t="shared" si="5"/>
        <v>0</v>
      </c>
    </row>
    <row r="46" spans="1:51" s="65" customFormat="1" ht="15" thickBot="1" x14ac:dyDescent="0.25">
      <c r="A46" s="1" t="s">
        <v>100</v>
      </c>
      <c r="B46" s="99" t="s">
        <v>99</v>
      </c>
      <c r="C46" s="63"/>
      <c r="D46" s="99"/>
      <c r="E46" s="97">
        <f>VLOOKUP($B46,[1]NUM1!$G$2:$T$157,2,FALSE)</f>
        <v>0</v>
      </c>
      <c r="F46" s="97">
        <f>VLOOKUP($B46,[1]NUM1!$G$2:$T$157,3,FALSE)</f>
        <v>0</v>
      </c>
      <c r="G46" s="97">
        <f>VLOOKUP($B46,[1]NUM1!$G$2:$T$157,4,FALSE)</f>
        <v>0</v>
      </c>
      <c r="H46" s="97">
        <f>VLOOKUP($B46,[1]NUM1!$G$2:$T$157,5,FALSE)</f>
        <v>0</v>
      </c>
      <c r="I46" s="97">
        <f>VLOOKUP($B46,[1]NUM1!$G$2:$T$157,6,FALSE)</f>
        <v>0</v>
      </c>
      <c r="J46" s="97">
        <f>VLOOKUP($B46,[1]NUM1!$G$2:$T$157,7,FALSE)</f>
        <v>0</v>
      </c>
      <c r="K46" s="97">
        <f>VLOOKUP($B46,[1]NUM1!$G$2:$T$157,8,FALSE)</f>
        <v>4</v>
      </c>
      <c r="L46" s="97">
        <f>VLOOKUP($B46,[1]NUM1!$G$2:$T$157,9,FALSE)</f>
        <v>14</v>
      </c>
      <c r="M46" s="97">
        <f>VLOOKUP($B46,[1]NUM1!$G$2:$T$157,10,FALSE)</f>
        <v>2</v>
      </c>
      <c r="N46" s="97">
        <f>VLOOKUP($B46,[1]NUM1!$G$2:$T$157,11,FALSE)</f>
        <v>1</v>
      </c>
      <c r="O46" s="96">
        <f>VLOOKUP($B46,[1]NUM1!$G$2:$T$157,12,FALSE)</f>
        <v>2</v>
      </c>
      <c r="P46" s="96">
        <f>VLOOKUP($B46,[1]NUM1!$G$2:$T$157,13,FALSE)</f>
        <v>0</v>
      </c>
      <c r="Q46" s="6">
        <f t="shared" si="18"/>
        <v>23</v>
      </c>
      <c r="R46" s="4"/>
      <c r="S46" s="6">
        <v>2</v>
      </c>
      <c r="T46" s="9">
        <f t="shared" si="11"/>
        <v>2</v>
      </c>
      <c r="U46" s="6">
        <f>VLOOKUP($B46,[2]DEN1!$G$2:$I$157,2,FALSE)</f>
        <v>5</v>
      </c>
      <c r="V46" s="3">
        <f t="shared" si="19"/>
        <v>5</v>
      </c>
      <c r="W46" s="3">
        <f t="shared" si="3"/>
        <v>5</v>
      </c>
      <c r="X46" s="6">
        <f>VLOOKUP($B46,[1]DEN1!$G$2:$I$159,2,FALSE)</f>
        <v>3</v>
      </c>
      <c r="Y46" s="11"/>
      <c r="Z46" s="64">
        <f>VLOOKUP($B46,'[3]ACT DEN1'!$G$2:$S$143,2,FALSE)</f>
        <v>0</v>
      </c>
      <c r="AA46" s="64">
        <f>VLOOKUP($B46,'[3]ACT DEN1'!$G$2:$S$143,3,FALSE)</f>
        <v>0</v>
      </c>
      <c r="AB46" s="64">
        <f>VLOOKUP($B46,'[3]ACT DEN1'!$G$2:$S$143,4,FALSE)</f>
        <v>0</v>
      </c>
      <c r="AC46" s="64">
        <f>VLOOKUP($B46,'[3]ACT DEN1'!$G$2:$S$143,5,FALSE)</f>
        <v>0</v>
      </c>
      <c r="AD46" s="64">
        <f>VLOOKUP($B46,'[3]ACT DEN1'!$G$2:$S$143,6,FALSE)</f>
        <v>0</v>
      </c>
      <c r="AE46" s="64">
        <f>VLOOKUP($B46,'[3]ACT DEN1'!$G$2:$S$143,7,FALSE)</f>
        <v>0</v>
      </c>
      <c r="AF46" s="64">
        <f>VLOOKUP($B46,'[3]ACT DEN1'!$G$2:$S$143,8,FALSE)</f>
        <v>0</v>
      </c>
      <c r="AG46" s="2">
        <f>VLOOKUP($B46,'[3]ACT DEN1'!$G$2:$S$143,9,FALSE)</f>
        <v>0</v>
      </c>
      <c r="AH46" s="2">
        <f>VLOOKUP($B46,'[3]ACT DEN1'!$G$2:$S$143,10,FALSE)</f>
        <v>0</v>
      </c>
      <c r="AI46" s="8">
        <f>VLOOKUP($B46,'[3]ACT DEN1'!$G$2:$S$143,11,FALSE)</f>
        <v>0</v>
      </c>
      <c r="AJ46" s="2">
        <f>VLOOKUP($B46,'[3]ACT DEN1'!$G$2:$S$143,12,FALSE)</f>
        <v>0</v>
      </c>
      <c r="AK46" s="2"/>
      <c r="AL46" s="6">
        <f t="shared" si="13"/>
        <v>0</v>
      </c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">
        <f t="shared" si="5"/>
        <v>0</v>
      </c>
    </row>
    <row r="47" spans="1:51" s="65" customFormat="1" ht="15" thickBot="1" x14ac:dyDescent="0.25">
      <c r="A47" s="233" t="s">
        <v>220</v>
      </c>
      <c r="B47" s="234"/>
      <c r="C47" s="45">
        <f>+D47/Metas!G117</f>
        <v>1.0274054428595323</v>
      </c>
      <c r="D47" s="19">
        <f>+Q47/R47</f>
        <v>0.21575514300050175</v>
      </c>
      <c r="E47" s="14">
        <f t="shared" ref="E47:P47" si="20">SUM(E37:E46)</f>
        <v>6</v>
      </c>
      <c r="F47" s="14">
        <f t="shared" si="20"/>
        <v>11</v>
      </c>
      <c r="G47" s="14">
        <f t="shared" si="20"/>
        <v>28</v>
      </c>
      <c r="H47" s="14">
        <f t="shared" si="20"/>
        <v>52</v>
      </c>
      <c r="I47" s="14">
        <f t="shared" si="20"/>
        <v>29</v>
      </c>
      <c r="J47" s="14">
        <f t="shared" si="20"/>
        <v>82</v>
      </c>
      <c r="K47" s="14">
        <f t="shared" si="20"/>
        <v>18</v>
      </c>
      <c r="L47" s="14">
        <f t="shared" si="20"/>
        <v>22</v>
      </c>
      <c r="M47" s="14">
        <f t="shared" si="20"/>
        <v>54</v>
      </c>
      <c r="N47" s="14">
        <f t="shared" si="20"/>
        <v>10</v>
      </c>
      <c r="O47" s="14">
        <f t="shared" si="20"/>
        <v>109</v>
      </c>
      <c r="P47" s="182">
        <f t="shared" si="20"/>
        <v>9</v>
      </c>
      <c r="Q47" s="14">
        <f>SUM(Q37:Q46)</f>
        <v>430</v>
      </c>
      <c r="R47" s="15">
        <f>+Y47-X47</f>
        <v>1993</v>
      </c>
      <c r="S47" s="13">
        <f t="shared" ref="S47:X47" si="21">SUM(S37:S46)</f>
        <v>49</v>
      </c>
      <c r="T47" s="13">
        <f t="shared" si="21"/>
        <v>49</v>
      </c>
      <c r="U47" s="13">
        <f t="shared" si="21"/>
        <v>57</v>
      </c>
      <c r="V47" s="13">
        <f t="shared" si="21"/>
        <v>61</v>
      </c>
      <c r="W47" s="13">
        <f t="shared" si="21"/>
        <v>61</v>
      </c>
      <c r="X47" s="13">
        <f t="shared" si="21"/>
        <v>58</v>
      </c>
      <c r="Y47" s="16">
        <v>2051</v>
      </c>
      <c r="Z47" s="13">
        <f>SUM(Z37:Z46)</f>
        <v>0</v>
      </c>
      <c r="AA47" s="13">
        <f t="shared" ref="AA47:AK47" si="22">SUM(AA37:AA46)</f>
        <v>0</v>
      </c>
      <c r="AB47" s="13">
        <f t="shared" si="22"/>
        <v>0</v>
      </c>
      <c r="AC47" s="13">
        <f t="shared" si="22"/>
        <v>1</v>
      </c>
      <c r="AD47" s="13">
        <f t="shared" si="22"/>
        <v>0</v>
      </c>
      <c r="AE47" s="13">
        <f t="shared" si="22"/>
        <v>2</v>
      </c>
      <c r="AF47" s="13">
        <f t="shared" si="22"/>
        <v>3</v>
      </c>
      <c r="AG47" s="13">
        <f t="shared" si="22"/>
        <v>1</v>
      </c>
      <c r="AH47" s="13">
        <f t="shared" si="22"/>
        <v>0</v>
      </c>
      <c r="AI47" s="13">
        <f t="shared" si="22"/>
        <v>0</v>
      </c>
      <c r="AJ47" s="13">
        <f t="shared" si="22"/>
        <v>0</v>
      </c>
      <c r="AK47" s="13">
        <f t="shared" si="22"/>
        <v>0</v>
      </c>
      <c r="AL47" s="13">
        <f t="shared" si="13"/>
        <v>7</v>
      </c>
      <c r="AM47" s="13">
        <f t="shared" ref="AM47:AX47" si="23">SUM(AM37:AM46)</f>
        <v>0</v>
      </c>
      <c r="AN47" s="13">
        <f t="shared" si="23"/>
        <v>0</v>
      </c>
      <c r="AO47" s="13">
        <f t="shared" si="23"/>
        <v>0</v>
      </c>
      <c r="AP47" s="13">
        <f t="shared" si="23"/>
        <v>0</v>
      </c>
      <c r="AQ47" s="13">
        <f t="shared" si="23"/>
        <v>0</v>
      </c>
      <c r="AR47" s="13">
        <f t="shared" si="23"/>
        <v>0</v>
      </c>
      <c r="AS47" s="13">
        <f t="shared" si="23"/>
        <v>0</v>
      </c>
      <c r="AT47" s="13">
        <f t="shared" si="23"/>
        <v>0</v>
      </c>
      <c r="AU47" s="13">
        <f t="shared" si="23"/>
        <v>0</v>
      </c>
      <c r="AV47" s="13">
        <f t="shared" si="23"/>
        <v>0</v>
      </c>
      <c r="AW47" s="13">
        <f t="shared" si="23"/>
        <v>0</v>
      </c>
      <c r="AX47" s="13">
        <f t="shared" si="23"/>
        <v>0</v>
      </c>
      <c r="AY47" s="13">
        <f t="shared" si="5"/>
        <v>0</v>
      </c>
    </row>
    <row r="48" spans="1:51" s="65" customFormat="1" ht="15" thickBot="1" x14ac:dyDescent="0.25">
      <c r="A48" s="1" t="s">
        <v>114</v>
      </c>
      <c r="B48" s="99" t="s">
        <v>101</v>
      </c>
      <c r="C48" s="63"/>
      <c r="D48" s="99"/>
      <c r="E48" s="100">
        <f>VLOOKUP($B48,[1]NUM1!$G$2:$T$157,2,FALSE)</f>
        <v>33</v>
      </c>
      <c r="F48" s="100">
        <f>VLOOKUP($B48,[1]NUM1!$G$2:$T$157,3,FALSE)</f>
        <v>11</v>
      </c>
      <c r="G48" s="100">
        <f>VLOOKUP($B48,[1]NUM1!$G$2:$T$157,4,FALSE)</f>
        <v>7</v>
      </c>
      <c r="H48" s="100">
        <f>VLOOKUP($B48,[1]NUM1!$G$2:$T$157,5,FALSE)</f>
        <v>0</v>
      </c>
      <c r="I48" s="100">
        <f>VLOOKUP($B48,[1]NUM1!$G$2:$T$157,6,FALSE)</f>
        <v>26</v>
      </c>
      <c r="J48" s="100">
        <f>VLOOKUP($B48,[1]NUM1!$G$2:$T$157,7,FALSE)</f>
        <v>52</v>
      </c>
      <c r="K48" s="100">
        <f>VLOOKUP($B48,[1]NUM1!$G$2:$T$157,8,FALSE)</f>
        <v>21</v>
      </c>
      <c r="L48" s="100">
        <f>VLOOKUP($B48,[1]NUM1!$G$2:$T$157,9,FALSE)</f>
        <v>7</v>
      </c>
      <c r="M48" s="100">
        <f>VLOOKUP($B48,[1]NUM1!$G$2:$T$157,10,FALSE)</f>
        <v>8</v>
      </c>
      <c r="N48" s="100">
        <f>VLOOKUP($B48,[1]NUM1!$G$2:$T$157,11,FALSE)</f>
        <v>35</v>
      </c>
      <c r="O48" s="91">
        <f>VLOOKUP($B48,[1]NUM1!$G$2:$T$157,12,FALSE)</f>
        <v>44</v>
      </c>
      <c r="P48" s="96">
        <f>VLOOKUP($B48,[1]NUM1!$G$2:$T$157,13,FALSE)</f>
        <v>20</v>
      </c>
      <c r="Q48" s="6">
        <f t="shared" ref="Q48:Q60" si="24">SUM(E48:P48)</f>
        <v>264</v>
      </c>
      <c r="R48" s="4"/>
      <c r="S48" s="6">
        <v>23</v>
      </c>
      <c r="T48" s="9">
        <f t="shared" si="11"/>
        <v>25</v>
      </c>
      <c r="U48" s="6">
        <f>VLOOKUP($B48,[2]DEN1!$G$2:$I$157,2,FALSE)</f>
        <v>31</v>
      </c>
      <c r="V48" s="3">
        <f t="shared" ref="V48:V60" si="25">+U48+(AF48+AG48)-(AS48+AT48)</f>
        <v>32</v>
      </c>
      <c r="W48" s="3">
        <f t="shared" si="3"/>
        <v>33</v>
      </c>
      <c r="X48" s="6">
        <f>VLOOKUP($B48,[1]DEN1!$G$2:$I$159,2,FALSE)</f>
        <v>30</v>
      </c>
      <c r="Y48" s="11"/>
      <c r="Z48" s="97">
        <f>VLOOKUP($B48,'[3]ACT DEN1'!$G$2:$S$143,2,FALSE)</f>
        <v>2</v>
      </c>
      <c r="AA48" s="97">
        <f>VLOOKUP($B48,'[3]ACT DEN1'!$G$2:$S$143,3,FALSE)</f>
        <v>0</v>
      </c>
      <c r="AB48" s="97">
        <f>VLOOKUP($B48,'[3]ACT DEN1'!$G$2:$S$143,4,FALSE)</f>
        <v>0</v>
      </c>
      <c r="AC48" s="97">
        <f>VLOOKUP($B48,'[3]ACT DEN1'!$G$2:$S$143,5,FALSE)</f>
        <v>0</v>
      </c>
      <c r="AD48" s="97">
        <f>VLOOKUP($B48,'[3]ACT DEN1'!$G$2:$S$143,6,FALSE)</f>
        <v>1</v>
      </c>
      <c r="AE48" s="97">
        <f>VLOOKUP($B48,'[3]ACT DEN1'!$G$2:$S$143,7,FALSE)</f>
        <v>1</v>
      </c>
      <c r="AF48" s="97">
        <f>VLOOKUP($B48,'[3]ACT DEN1'!$G$2:$S$143,8,FALSE)</f>
        <v>1</v>
      </c>
      <c r="AG48" s="96">
        <f>VLOOKUP($B48,'[3]ACT DEN1'!$G$2:$S$143,9,FALSE)</f>
        <v>0</v>
      </c>
      <c r="AH48" s="96">
        <f>VLOOKUP($B48,'[3]ACT DEN1'!$G$2:$S$143,10,FALSE)</f>
        <v>1</v>
      </c>
      <c r="AI48" s="98">
        <f>VLOOKUP($B48,'[3]ACT DEN1'!$G$2:$S$143,11,FALSE)</f>
        <v>0</v>
      </c>
      <c r="AJ48" s="96">
        <f>VLOOKUP($B48,'[3]ACT DEN1'!$G$2:$S$143,12,FALSE)</f>
        <v>1</v>
      </c>
      <c r="AK48" s="96"/>
      <c r="AL48" s="6">
        <f t="shared" si="13"/>
        <v>7</v>
      </c>
      <c r="AM48" s="97">
        <f>VLOOKUP($B48,'[3]ACT DEN1'!$AB$2:$AN$119,2,FALSE)</f>
        <v>0</v>
      </c>
      <c r="AN48" s="97">
        <f>VLOOKUP($B48,'[3]ACT DEN1'!$AB$2:$AN$119,3,FALSE)</f>
        <v>0</v>
      </c>
      <c r="AO48" s="97">
        <f>VLOOKUP($B48,'[3]ACT DEN1'!$AB$2:$AN$119,4,FALSE)</f>
        <v>0</v>
      </c>
      <c r="AP48" s="97">
        <f>VLOOKUP($B48,'[3]ACT DEN1'!$AB$2:$AN$119,5,FALSE)</f>
        <v>0</v>
      </c>
      <c r="AQ48" s="97">
        <f>VLOOKUP($B48,'[3]ACT DEN1'!$AB$2:$AN$119,6,FALSE)</f>
        <v>0</v>
      </c>
      <c r="AR48" s="97">
        <f>VLOOKUP($B48,'[3]ACT DEN1'!$AB$2:$AN$119,7,FALSE)</f>
        <v>0</v>
      </c>
      <c r="AS48" s="97">
        <f>VLOOKUP($B48,'[3]ACT DEN1'!$AB$2:$AN$119,8,FALSE)</f>
        <v>0</v>
      </c>
      <c r="AT48" s="97">
        <f>VLOOKUP($B48,'[3]ACT DEN1'!$AB$2:$AN$119,9,FALSE)</f>
        <v>0</v>
      </c>
      <c r="AU48" s="97">
        <f>VLOOKUP($B48,'[3]ACT DEN1'!$AB$2:$AN$119,10,FALSE)</f>
        <v>0</v>
      </c>
      <c r="AV48" s="97">
        <f>VLOOKUP($B48,'[3]ACT DEN1'!$AB$2:$AN$119,11,FALSE)</f>
        <v>0</v>
      </c>
      <c r="AW48" s="97">
        <f>VLOOKUP($B48,'[3]ACT DEN1'!$AB$2:$AN$119,12,FALSE)</f>
        <v>0</v>
      </c>
      <c r="AX48" s="97"/>
      <c r="AY48" s="6">
        <f t="shared" si="5"/>
        <v>0</v>
      </c>
    </row>
    <row r="49" spans="1:51" s="65" customFormat="1" ht="15" thickBot="1" x14ac:dyDescent="0.25">
      <c r="A49" s="1" t="s">
        <v>114</v>
      </c>
      <c r="B49" s="99" t="s">
        <v>102</v>
      </c>
      <c r="C49" s="63"/>
      <c r="D49" s="99"/>
      <c r="E49" s="100">
        <f>VLOOKUP($B49,[1]NUM1!$G$2:$T$157,2,FALSE)</f>
        <v>0</v>
      </c>
      <c r="F49" s="100">
        <f>VLOOKUP($B49,[1]NUM1!$G$2:$T$157,3,FALSE)</f>
        <v>0</v>
      </c>
      <c r="G49" s="100">
        <f>VLOOKUP($B49,[1]NUM1!$G$2:$T$157,4,FALSE)</f>
        <v>1</v>
      </c>
      <c r="H49" s="100">
        <f>VLOOKUP($B49,[1]NUM1!$G$2:$T$157,5,FALSE)</f>
        <v>6</v>
      </c>
      <c r="I49" s="100">
        <f>VLOOKUP($B49,[1]NUM1!$G$2:$T$157,6,FALSE)</f>
        <v>8</v>
      </c>
      <c r="J49" s="100">
        <f>VLOOKUP($B49,[1]NUM1!$G$2:$T$157,7,FALSE)</f>
        <v>14</v>
      </c>
      <c r="K49" s="100">
        <f>VLOOKUP($B49,[1]NUM1!$G$2:$T$157,8,FALSE)</f>
        <v>3</v>
      </c>
      <c r="L49" s="100">
        <f>VLOOKUP($B49,[1]NUM1!$G$2:$T$157,9,FALSE)</f>
        <v>1</v>
      </c>
      <c r="M49" s="100">
        <f>VLOOKUP($B49,[1]NUM1!$G$2:$T$157,10,FALSE)</f>
        <v>0</v>
      </c>
      <c r="N49" s="100">
        <f>VLOOKUP($B49,[1]NUM1!$G$2:$T$157,11,FALSE)</f>
        <v>0</v>
      </c>
      <c r="O49" s="91">
        <f>VLOOKUP($B49,[1]NUM1!$G$2:$T$157,12,FALSE)</f>
        <v>10</v>
      </c>
      <c r="P49" s="96">
        <f>VLOOKUP($B49,[1]NUM1!$G$2:$T$157,13,FALSE)</f>
        <v>0</v>
      </c>
      <c r="Q49" s="6">
        <f t="shared" si="24"/>
        <v>43</v>
      </c>
      <c r="R49" s="4"/>
      <c r="S49" s="6">
        <v>6</v>
      </c>
      <c r="T49" s="9">
        <f t="shared" si="11"/>
        <v>6</v>
      </c>
      <c r="U49" s="6">
        <f>VLOOKUP($B49,[2]DEN1!$G$2:$I$157,2,FALSE)</f>
        <v>7</v>
      </c>
      <c r="V49" s="3">
        <f t="shared" si="25"/>
        <v>7</v>
      </c>
      <c r="W49" s="3">
        <f t="shared" si="3"/>
        <v>7</v>
      </c>
      <c r="X49" s="6">
        <f>VLOOKUP($B49,[1]DEN1!$G$2:$I$159,2,FALSE)</f>
        <v>7</v>
      </c>
      <c r="Y49" s="11"/>
      <c r="Z49" s="97">
        <f>VLOOKUP($B49,'[3]ACT DEN1'!$G$2:$S$143,2,FALSE)</f>
        <v>0</v>
      </c>
      <c r="AA49" s="97">
        <f>VLOOKUP($B49,'[3]ACT DEN1'!$G$2:$S$143,3,FALSE)</f>
        <v>0</v>
      </c>
      <c r="AB49" s="97">
        <f>VLOOKUP($B49,'[3]ACT DEN1'!$G$2:$S$143,4,FALSE)</f>
        <v>0</v>
      </c>
      <c r="AC49" s="97">
        <f>VLOOKUP($B49,'[3]ACT DEN1'!$G$2:$S$143,5,FALSE)</f>
        <v>0</v>
      </c>
      <c r="AD49" s="97">
        <f>VLOOKUP($B49,'[3]ACT DEN1'!$G$2:$S$143,6,FALSE)</f>
        <v>0</v>
      </c>
      <c r="AE49" s="97">
        <f>VLOOKUP($B49,'[3]ACT DEN1'!$G$2:$S$143,7,FALSE)</f>
        <v>0</v>
      </c>
      <c r="AF49" s="97">
        <f>VLOOKUP($B49,'[3]ACT DEN1'!$G$2:$S$143,8,FALSE)</f>
        <v>0</v>
      </c>
      <c r="AG49" s="96">
        <f>VLOOKUP($B49,'[3]ACT DEN1'!$G$2:$S$143,9,FALSE)</f>
        <v>0</v>
      </c>
      <c r="AH49" s="96">
        <f>VLOOKUP($B49,'[3]ACT DEN1'!$G$2:$S$143,10,FALSE)</f>
        <v>0</v>
      </c>
      <c r="AI49" s="98">
        <f>VLOOKUP($B49,'[3]ACT DEN1'!$G$2:$S$143,11,FALSE)</f>
        <v>0</v>
      </c>
      <c r="AJ49" s="96">
        <f>VLOOKUP($B49,'[3]ACT DEN1'!$G$2:$S$143,12,FALSE)</f>
        <v>0</v>
      </c>
      <c r="AK49" s="96"/>
      <c r="AL49" s="6">
        <f t="shared" si="13"/>
        <v>0</v>
      </c>
      <c r="AM49" s="97">
        <f>VLOOKUP($B49,'[3]ACT DEN1'!$AB$2:$AN$119,2,FALSE)</f>
        <v>0</v>
      </c>
      <c r="AN49" s="97">
        <f>VLOOKUP($B49,'[3]ACT DEN1'!$AB$2:$AN$119,3,FALSE)</f>
        <v>0</v>
      </c>
      <c r="AO49" s="97">
        <f>VLOOKUP($B49,'[3]ACT DEN1'!$AB$2:$AN$119,4,FALSE)</f>
        <v>0</v>
      </c>
      <c r="AP49" s="97">
        <f>VLOOKUP($B49,'[3]ACT DEN1'!$AB$2:$AN$119,5,FALSE)</f>
        <v>0</v>
      </c>
      <c r="AQ49" s="97">
        <f>VLOOKUP($B49,'[3]ACT DEN1'!$AB$2:$AN$119,6,FALSE)</f>
        <v>0</v>
      </c>
      <c r="AR49" s="97">
        <f>VLOOKUP($B49,'[3]ACT DEN1'!$AB$2:$AN$119,7,FALSE)</f>
        <v>0</v>
      </c>
      <c r="AS49" s="97">
        <f>VLOOKUP($B49,'[3]ACT DEN1'!$AB$2:$AN$119,8,FALSE)</f>
        <v>0</v>
      </c>
      <c r="AT49" s="97">
        <f>VLOOKUP($B49,'[3]ACT DEN1'!$AB$2:$AN$119,9,FALSE)</f>
        <v>0</v>
      </c>
      <c r="AU49" s="97">
        <f>VLOOKUP($B49,'[3]ACT DEN1'!$AB$2:$AN$119,10,FALSE)</f>
        <v>0</v>
      </c>
      <c r="AV49" s="97">
        <f>VLOOKUP($B49,'[3]ACT DEN1'!$AB$2:$AN$119,11,FALSE)</f>
        <v>0</v>
      </c>
      <c r="AW49" s="97">
        <f>VLOOKUP($B49,'[3]ACT DEN1'!$AB$2:$AN$119,12,FALSE)</f>
        <v>0</v>
      </c>
      <c r="AX49" s="97"/>
      <c r="AY49" s="6">
        <f t="shared" si="5"/>
        <v>0</v>
      </c>
    </row>
    <row r="50" spans="1:51" s="65" customFormat="1" ht="15" thickBot="1" x14ac:dyDescent="0.25">
      <c r="A50" s="1" t="s">
        <v>114</v>
      </c>
      <c r="B50" s="99" t="s">
        <v>103</v>
      </c>
      <c r="C50" s="63"/>
      <c r="D50" s="99"/>
      <c r="E50" s="100">
        <f>VLOOKUP($B50,[1]NUM1!$G$2:$T$157,2,FALSE)</f>
        <v>7</v>
      </c>
      <c r="F50" s="100">
        <f>VLOOKUP($B50,[1]NUM1!$G$2:$T$157,3,FALSE)</f>
        <v>3</v>
      </c>
      <c r="G50" s="100">
        <f>VLOOKUP($B50,[1]NUM1!$G$2:$T$157,4,FALSE)</f>
        <v>0</v>
      </c>
      <c r="H50" s="100">
        <f>VLOOKUP($B50,[1]NUM1!$G$2:$T$157,5,FALSE)</f>
        <v>0</v>
      </c>
      <c r="I50" s="100">
        <f>VLOOKUP($B50,[1]NUM1!$G$2:$T$157,6,FALSE)</f>
        <v>1</v>
      </c>
      <c r="J50" s="100">
        <f>VLOOKUP($B50,[1]NUM1!$G$2:$T$157,7,FALSE)</f>
        <v>0</v>
      </c>
      <c r="K50" s="100">
        <f>VLOOKUP($B50,[1]NUM1!$G$2:$T$157,8,FALSE)</f>
        <v>1</v>
      </c>
      <c r="L50" s="100">
        <f>VLOOKUP($B50,[1]NUM1!$G$2:$T$157,9,FALSE)</f>
        <v>2</v>
      </c>
      <c r="M50" s="100">
        <f>VLOOKUP($B50,[1]NUM1!$G$2:$T$157,10,FALSE)</f>
        <v>2</v>
      </c>
      <c r="N50" s="100">
        <f>VLOOKUP($B50,[1]NUM1!$G$2:$T$157,11,FALSE)</f>
        <v>0</v>
      </c>
      <c r="O50" s="91">
        <f>VLOOKUP($B50,[1]NUM1!$G$2:$T$157,12,FALSE)</f>
        <v>1</v>
      </c>
      <c r="P50" s="96">
        <f>VLOOKUP($B50,[1]NUM1!$G$2:$T$157,13,FALSE)</f>
        <v>0</v>
      </c>
      <c r="Q50" s="6">
        <f t="shared" si="24"/>
        <v>17</v>
      </c>
      <c r="R50" s="4"/>
      <c r="S50" s="6">
        <v>2</v>
      </c>
      <c r="T50" s="9">
        <f t="shared" si="11"/>
        <v>2</v>
      </c>
      <c r="U50" s="6">
        <f>VLOOKUP($B50,[2]DEN1!$G$2:$I$157,2,FALSE)</f>
        <v>2</v>
      </c>
      <c r="V50" s="3">
        <f t="shared" si="25"/>
        <v>2</v>
      </c>
      <c r="W50" s="3">
        <f t="shared" si="3"/>
        <v>2</v>
      </c>
      <c r="X50" s="6">
        <f>VLOOKUP($B50,[1]DEN1!$G$2:$I$159,2,FALSE)</f>
        <v>2</v>
      </c>
      <c r="Y50" s="11"/>
      <c r="Z50" s="97"/>
      <c r="AA50" s="97"/>
      <c r="AB50" s="97"/>
      <c r="AC50" s="97"/>
      <c r="AD50" s="97"/>
      <c r="AE50" s="97"/>
      <c r="AF50" s="97"/>
      <c r="AG50" s="96"/>
      <c r="AH50" s="96"/>
      <c r="AI50" s="98"/>
      <c r="AJ50" s="96"/>
      <c r="AK50" s="96"/>
      <c r="AL50" s="6">
        <f t="shared" si="13"/>
        <v>0</v>
      </c>
      <c r="AM50" s="102">
        <f>VLOOKUP($B50,'[3]ACT DEN1'!$AB$2:$AN$119,2,FALSE)</f>
        <v>0</v>
      </c>
      <c r="AN50" s="102">
        <f>VLOOKUP($B50,'[3]ACT DEN1'!$AB$2:$AN$119,3,FALSE)</f>
        <v>0</v>
      </c>
      <c r="AO50" s="102">
        <f>VLOOKUP($B50,'[3]ACT DEN1'!$AB$2:$AN$119,4,FALSE)</f>
        <v>0</v>
      </c>
      <c r="AP50" s="102">
        <f>VLOOKUP($B50,'[3]ACT DEN1'!$AB$2:$AN$119,5,FALSE)</f>
        <v>0</v>
      </c>
      <c r="AQ50" s="102">
        <f>VLOOKUP($B50,'[3]ACT DEN1'!$AB$2:$AN$119,6,FALSE)</f>
        <v>0</v>
      </c>
      <c r="AR50" s="102">
        <f>VLOOKUP($B50,'[3]ACT DEN1'!$AB$2:$AN$119,7,FALSE)</f>
        <v>0</v>
      </c>
      <c r="AS50" s="102">
        <f>VLOOKUP($B50,'[3]ACT DEN1'!$AB$2:$AN$119,8,FALSE)</f>
        <v>0</v>
      </c>
      <c r="AT50" s="102">
        <f>VLOOKUP($B50,'[3]ACT DEN1'!$AB$2:$AN$119,9,FALSE)</f>
        <v>0</v>
      </c>
      <c r="AU50" s="102">
        <f>VLOOKUP($B50,'[3]ACT DEN1'!$AB$2:$AN$119,10,FALSE)</f>
        <v>0</v>
      </c>
      <c r="AV50" s="102">
        <f>VLOOKUP($B50,'[3]ACT DEN1'!$AB$2:$AN$119,11,FALSE)</f>
        <v>0</v>
      </c>
      <c r="AW50" s="102">
        <f>VLOOKUP($B50,'[3]ACT DEN1'!$AB$2:$AN$119,12,FALSE)</f>
        <v>0</v>
      </c>
      <c r="AX50" s="102"/>
      <c r="AY50" s="6">
        <f t="shared" si="5"/>
        <v>0</v>
      </c>
    </row>
    <row r="51" spans="1:51" s="65" customFormat="1" ht="15" thickBot="1" x14ac:dyDescent="0.25">
      <c r="A51" s="1" t="s">
        <v>114</v>
      </c>
      <c r="B51" s="99" t="s">
        <v>104</v>
      </c>
      <c r="C51" s="63"/>
      <c r="D51" s="99"/>
      <c r="E51" s="100">
        <f>VLOOKUP($B51,[1]NUM1!$G$2:$T$157,2,FALSE)</f>
        <v>2</v>
      </c>
      <c r="F51" s="100">
        <f>VLOOKUP($B51,[1]NUM1!$G$2:$T$157,3,FALSE)</f>
        <v>2</v>
      </c>
      <c r="G51" s="100">
        <f>VLOOKUP($B51,[1]NUM1!$G$2:$T$157,4,FALSE)</f>
        <v>2</v>
      </c>
      <c r="H51" s="100">
        <f>VLOOKUP($B51,[1]NUM1!$G$2:$T$157,5,FALSE)</f>
        <v>0</v>
      </c>
      <c r="I51" s="100">
        <f>VLOOKUP($B51,[1]NUM1!$G$2:$T$157,6,FALSE)</f>
        <v>4</v>
      </c>
      <c r="J51" s="100">
        <f>VLOOKUP($B51,[1]NUM1!$G$2:$T$157,7,FALSE)</f>
        <v>1</v>
      </c>
      <c r="K51" s="100">
        <f>VLOOKUP($B51,[1]NUM1!$G$2:$T$157,8,FALSE)</f>
        <v>2</v>
      </c>
      <c r="L51" s="100">
        <f>VLOOKUP($B51,[1]NUM1!$G$2:$T$157,9,FALSE)</f>
        <v>1</v>
      </c>
      <c r="M51" s="100">
        <f>VLOOKUP($B51,[1]NUM1!$G$2:$T$157,10,FALSE)</f>
        <v>1</v>
      </c>
      <c r="N51" s="100">
        <f>VLOOKUP($B51,[1]NUM1!$G$2:$T$157,11,FALSE)</f>
        <v>2</v>
      </c>
      <c r="O51" s="91">
        <f>VLOOKUP($B51,[1]NUM1!$G$2:$T$157,12,FALSE)</f>
        <v>1</v>
      </c>
      <c r="P51" s="96">
        <f>VLOOKUP($B51,[1]NUM1!$G$2:$T$157,13,FALSE)</f>
        <v>0</v>
      </c>
      <c r="Q51" s="6">
        <f t="shared" si="24"/>
        <v>18</v>
      </c>
      <c r="R51" s="4"/>
      <c r="S51" s="6">
        <v>3</v>
      </c>
      <c r="T51" s="9">
        <f t="shared" si="11"/>
        <v>3</v>
      </c>
      <c r="U51" s="6">
        <f>VLOOKUP($B51,[2]DEN1!$G$2:$I$157,2,FALSE)</f>
        <v>2</v>
      </c>
      <c r="V51" s="3">
        <f t="shared" si="25"/>
        <v>2</v>
      </c>
      <c r="W51" s="3">
        <f t="shared" si="3"/>
        <v>2</v>
      </c>
      <c r="X51" s="6">
        <f>VLOOKUP($B51,[1]DEN1!$G$2:$I$159,2,FALSE)</f>
        <v>3</v>
      </c>
      <c r="Y51" s="11"/>
      <c r="Z51" s="97">
        <f>VLOOKUP($B51,'[3]ACT DEN1'!$G$2:$S$143,2,FALSE)</f>
        <v>0</v>
      </c>
      <c r="AA51" s="97">
        <f>VLOOKUP($B51,'[3]ACT DEN1'!$G$2:$S$143,3,FALSE)</f>
        <v>0</v>
      </c>
      <c r="AB51" s="97">
        <f>VLOOKUP($B51,'[3]ACT DEN1'!$G$2:$S$143,4,FALSE)</f>
        <v>0</v>
      </c>
      <c r="AC51" s="97">
        <f>VLOOKUP($B51,'[3]ACT DEN1'!$G$2:$S$143,5,FALSE)</f>
        <v>0</v>
      </c>
      <c r="AD51" s="97">
        <f>VLOOKUP($B51,'[3]ACT DEN1'!$G$2:$S$143,6,FALSE)</f>
        <v>0</v>
      </c>
      <c r="AE51" s="97">
        <f>VLOOKUP($B51,'[3]ACT DEN1'!$G$2:$S$143,7,FALSE)</f>
        <v>0</v>
      </c>
      <c r="AF51" s="97">
        <f>VLOOKUP($B51,'[3]ACT DEN1'!$G$2:$S$143,8,FALSE)</f>
        <v>0</v>
      </c>
      <c r="AG51" s="96">
        <f>VLOOKUP($B51,'[3]ACT DEN1'!$G$2:$S$143,9,FALSE)</f>
        <v>0</v>
      </c>
      <c r="AH51" s="96">
        <f>VLOOKUP($B51,'[3]ACT DEN1'!$G$2:$S$143,10,FALSE)</f>
        <v>0</v>
      </c>
      <c r="AI51" s="98">
        <f>VLOOKUP($B51,'[3]ACT DEN1'!$G$2:$S$143,11,FALSE)</f>
        <v>0</v>
      </c>
      <c r="AJ51" s="96">
        <f>VLOOKUP($B51,'[3]ACT DEN1'!$G$2:$S$143,12,FALSE)</f>
        <v>0</v>
      </c>
      <c r="AK51" s="96"/>
      <c r="AL51" s="6">
        <f t="shared" si="13"/>
        <v>0</v>
      </c>
      <c r="AM51" s="97">
        <f>VLOOKUP($B51,'[3]ACT DEN1'!$AB$2:$AN$119,2,FALSE)</f>
        <v>0</v>
      </c>
      <c r="AN51" s="97">
        <f>VLOOKUP($B51,'[3]ACT DEN1'!$AB$2:$AN$119,3,FALSE)</f>
        <v>0</v>
      </c>
      <c r="AO51" s="97">
        <f>VLOOKUP($B51,'[3]ACT DEN1'!$AB$2:$AN$119,4,FALSE)</f>
        <v>0</v>
      </c>
      <c r="AP51" s="97">
        <f>VLOOKUP($B51,'[3]ACT DEN1'!$AB$2:$AN$119,5,FALSE)</f>
        <v>0</v>
      </c>
      <c r="AQ51" s="97">
        <f>VLOOKUP($B51,'[3]ACT DEN1'!$AB$2:$AN$119,6,FALSE)</f>
        <v>0</v>
      </c>
      <c r="AR51" s="97">
        <f>VLOOKUP($B51,'[3]ACT DEN1'!$AB$2:$AN$119,7,FALSE)</f>
        <v>0</v>
      </c>
      <c r="AS51" s="97">
        <f>VLOOKUP($B51,'[3]ACT DEN1'!$AB$2:$AN$119,8,FALSE)</f>
        <v>0</v>
      </c>
      <c r="AT51" s="97">
        <f>VLOOKUP($B51,'[3]ACT DEN1'!$AB$2:$AN$119,9,FALSE)</f>
        <v>0</v>
      </c>
      <c r="AU51" s="97">
        <f>VLOOKUP($B51,'[3]ACT DEN1'!$AB$2:$AN$119,10,FALSE)</f>
        <v>0</v>
      </c>
      <c r="AV51" s="97">
        <f>VLOOKUP($B51,'[3]ACT DEN1'!$AB$2:$AN$119,11,FALSE)</f>
        <v>0</v>
      </c>
      <c r="AW51" s="97">
        <f>VLOOKUP($B51,'[3]ACT DEN1'!$AB$2:$AN$119,12,FALSE)</f>
        <v>0</v>
      </c>
      <c r="AX51" s="97"/>
      <c r="AY51" s="6">
        <f>SUM(AM51:AX51)</f>
        <v>0</v>
      </c>
    </row>
    <row r="52" spans="1:51" s="65" customFormat="1" ht="15" thickBot="1" x14ac:dyDescent="0.25">
      <c r="A52" s="1" t="s">
        <v>114</v>
      </c>
      <c r="B52" s="99" t="s">
        <v>105</v>
      </c>
      <c r="C52" s="63"/>
      <c r="D52" s="99"/>
      <c r="E52" s="101">
        <f>VLOOKUP($B52,[1]NUM1!$G$2:$T$157,2,FALSE)</f>
        <v>0</v>
      </c>
      <c r="F52" s="100">
        <f>VLOOKUP($B52,[1]NUM1!$G$2:$T$157,3,FALSE)</f>
        <v>0</v>
      </c>
      <c r="G52" s="100">
        <f>VLOOKUP($B52,[1]NUM1!$G$2:$T$157,4,FALSE)</f>
        <v>0</v>
      </c>
      <c r="H52" s="100">
        <f>VLOOKUP($B52,[1]NUM1!$G$2:$T$157,5,FALSE)</f>
        <v>0</v>
      </c>
      <c r="I52" s="100">
        <f>VLOOKUP($B52,[1]NUM1!$G$2:$T$157,6,FALSE)</f>
        <v>0</v>
      </c>
      <c r="J52" s="100">
        <f>VLOOKUP($B52,[1]NUM1!$G$2:$T$157,7,FALSE)</f>
        <v>0</v>
      </c>
      <c r="K52" s="100">
        <f>VLOOKUP($B52,[1]NUM1!$G$2:$T$157,8,FALSE)</f>
        <v>0</v>
      </c>
      <c r="L52" s="100">
        <f>VLOOKUP($B52,[1]NUM1!$G$2:$T$157,9,FALSE)</f>
        <v>0</v>
      </c>
      <c r="M52" s="100">
        <f>VLOOKUP($B52,[1]NUM1!$G$2:$T$157,10,FALSE)</f>
        <v>2</v>
      </c>
      <c r="N52" s="100">
        <f>VLOOKUP($B52,[1]NUM1!$G$2:$T$157,11,FALSE)</f>
        <v>0</v>
      </c>
      <c r="O52" s="91">
        <f>VLOOKUP($B52,[1]NUM1!$G$2:$T$157,12,FALSE)</f>
        <v>2</v>
      </c>
      <c r="P52" s="96">
        <f>VLOOKUP($B52,[1]NUM1!$G$2:$T$157,13,FALSE)</f>
        <v>0</v>
      </c>
      <c r="Q52" s="6">
        <f t="shared" si="24"/>
        <v>4</v>
      </c>
      <c r="R52" s="4"/>
      <c r="S52" s="6">
        <v>0</v>
      </c>
      <c r="T52" s="9">
        <f t="shared" si="11"/>
        <v>0</v>
      </c>
      <c r="U52" s="6">
        <f>VLOOKUP($B52,[2]DEN1!$G$2:$I$157,2,FALSE)</f>
        <v>0</v>
      </c>
      <c r="V52" s="3">
        <f t="shared" si="25"/>
        <v>0</v>
      </c>
      <c r="W52" s="3">
        <f t="shared" si="3"/>
        <v>0</v>
      </c>
      <c r="X52" s="6">
        <f>VLOOKUP($B52,[1]DEN1!$G$2:$I$159,2,FALSE)</f>
        <v>0</v>
      </c>
      <c r="Y52" s="11"/>
      <c r="Z52" s="97">
        <f>VLOOKUP($B52,'[3]ACT DEN1'!$G$2:$S$143,2,FALSE)</f>
        <v>0</v>
      </c>
      <c r="AA52" s="97">
        <f>VLOOKUP($B52,'[3]ACT DEN1'!$G$2:$S$143,3,FALSE)</f>
        <v>0</v>
      </c>
      <c r="AB52" s="97">
        <f>VLOOKUP($B52,'[3]ACT DEN1'!$G$2:$S$143,4,FALSE)</f>
        <v>0</v>
      </c>
      <c r="AC52" s="97">
        <f>VLOOKUP($B52,'[3]ACT DEN1'!$G$2:$S$143,5,FALSE)</f>
        <v>0</v>
      </c>
      <c r="AD52" s="97">
        <f>VLOOKUP($B52,'[3]ACT DEN1'!$G$2:$S$143,6,FALSE)</f>
        <v>0</v>
      </c>
      <c r="AE52" s="97">
        <f>VLOOKUP($B52,'[3]ACT DEN1'!$G$2:$S$143,7,FALSE)</f>
        <v>0</v>
      </c>
      <c r="AF52" s="97">
        <f>VLOOKUP($B52,'[3]ACT DEN1'!$G$2:$S$143,8,FALSE)</f>
        <v>0</v>
      </c>
      <c r="AG52" s="96">
        <f>VLOOKUP($B52,'[3]ACT DEN1'!$G$2:$S$143,9,FALSE)</f>
        <v>0</v>
      </c>
      <c r="AH52" s="96">
        <f>VLOOKUP($B52,'[3]ACT DEN1'!$G$2:$S$143,10,FALSE)</f>
        <v>0</v>
      </c>
      <c r="AI52" s="98">
        <f>VLOOKUP($B52,'[3]ACT DEN1'!$G$2:$S$143,11,FALSE)</f>
        <v>0</v>
      </c>
      <c r="AJ52" s="96">
        <f>VLOOKUP($B52,'[3]ACT DEN1'!$G$2:$S$143,12,FALSE)</f>
        <v>0</v>
      </c>
      <c r="AK52" s="96"/>
      <c r="AL52" s="6">
        <f t="shared" si="13"/>
        <v>0</v>
      </c>
      <c r="AM52" s="102"/>
      <c r="AN52" s="102"/>
      <c r="AO52" s="102"/>
      <c r="AP52" s="102"/>
      <c r="AQ52" s="102"/>
      <c r="AR52" s="102"/>
      <c r="AS52" s="102"/>
      <c r="AT52" s="102"/>
      <c r="AU52" s="102"/>
      <c r="AV52" s="102"/>
      <c r="AW52" s="102"/>
      <c r="AX52" s="102"/>
      <c r="AY52" s="6">
        <f t="shared" si="5"/>
        <v>0</v>
      </c>
    </row>
    <row r="53" spans="1:51" s="65" customFormat="1" ht="15" thickBot="1" x14ac:dyDescent="0.25">
      <c r="A53" s="1" t="s">
        <v>114</v>
      </c>
      <c r="B53" s="99" t="s">
        <v>106</v>
      </c>
      <c r="C53" s="63"/>
      <c r="D53" s="99"/>
      <c r="E53" s="100">
        <f>VLOOKUP($B53,[1]NUM1!$G$2:$T$157,2,FALSE)</f>
        <v>0</v>
      </c>
      <c r="F53" s="100">
        <f>VLOOKUP($B53,[1]NUM1!$G$2:$T$157,3,FALSE)</f>
        <v>0</v>
      </c>
      <c r="G53" s="100">
        <f>VLOOKUP($B53,[1]NUM1!$G$2:$T$157,4,FALSE)</f>
        <v>0</v>
      </c>
      <c r="H53" s="100">
        <f>VLOOKUP($B53,[1]NUM1!$G$2:$T$157,5,FALSE)</f>
        <v>1</v>
      </c>
      <c r="I53" s="100">
        <f>VLOOKUP($B53,[1]NUM1!$G$2:$T$157,6,FALSE)</f>
        <v>2</v>
      </c>
      <c r="J53" s="100">
        <f>VLOOKUP($B53,[1]NUM1!$G$2:$T$157,7,FALSE)</f>
        <v>0</v>
      </c>
      <c r="K53" s="100">
        <f>VLOOKUP($B53,[1]NUM1!$G$2:$T$157,8,FALSE)</f>
        <v>5</v>
      </c>
      <c r="L53" s="100">
        <f>VLOOKUP($B53,[1]NUM1!$G$2:$T$157,9,FALSE)</f>
        <v>0</v>
      </c>
      <c r="M53" s="100">
        <f>VLOOKUP($B53,[1]NUM1!$G$2:$T$157,10,FALSE)</f>
        <v>12</v>
      </c>
      <c r="N53" s="100">
        <f>VLOOKUP($B53,[1]NUM1!$G$2:$T$157,11,FALSE)</f>
        <v>2</v>
      </c>
      <c r="O53" s="91">
        <f>VLOOKUP($B53,[1]NUM1!$G$2:$T$157,12,FALSE)</f>
        <v>0</v>
      </c>
      <c r="P53" s="96">
        <f>VLOOKUP($B53,[1]NUM1!$G$2:$T$157,13,FALSE)</f>
        <v>0</v>
      </c>
      <c r="Q53" s="6">
        <f t="shared" si="24"/>
        <v>22</v>
      </c>
      <c r="R53" s="4"/>
      <c r="S53" s="6">
        <v>1</v>
      </c>
      <c r="T53" s="9">
        <f t="shared" si="11"/>
        <v>1</v>
      </c>
      <c r="U53" s="6">
        <f>VLOOKUP($B53,[2]DEN1!$G$2:$I$157,2,FALSE)</f>
        <v>1</v>
      </c>
      <c r="V53" s="3">
        <f t="shared" si="25"/>
        <v>1</v>
      </c>
      <c r="W53" s="3">
        <f t="shared" si="3"/>
        <v>1</v>
      </c>
      <c r="X53" s="6">
        <f>VLOOKUP($B53,[1]DEN1!$G$2:$I$159,2,FALSE)</f>
        <v>1</v>
      </c>
      <c r="Y53" s="11"/>
      <c r="Z53" s="97">
        <f>VLOOKUP($B53,'[3]ACT DEN1'!$G$2:$S$143,2,FALSE)</f>
        <v>0</v>
      </c>
      <c r="AA53" s="97">
        <f>VLOOKUP($B53,'[3]ACT DEN1'!$G$2:$S$143,3,FALSE)</f>
        <v>0</v>
      </c>
      <c r="AB53" s="97">
        <f>VLOOKUP($B53,'[3]ACT DEN1'!$G$2:$S$143,4,FALSE)</f>
        <v>0</v>
      </c>
      <c r="AC53" s="97">
        <f>VLOOKUP($B53,'[3]ACT DEN1'!$G$2:$S$143,5,FALSE)</f>
        <v>0</v>
      </c>
      <c r="AD53" s="97">
        <f>VLOOKUP($B53,'[3]ACT DEN1'!$G$2:$S$143,6,FALSE)</f>
        <v>0</v>
      </c>
      <c r="AE53" s="97">
        <f>VLOOKUP($B53,'[3]ACT DEN1'!$G$2:$S$143,7,FALSE)</f>
        <v>0</v>
      </c>
      <c r="AF53" s="97">
        <f>VLOOKUP($B53,'[3]ACT DEN1'!$G$2:$S$143,8,FALSE)</f>
        <v>0</v>
      </c>
      <c r="AG53" s="96">
        <f>VLOOKUP($B53,'[3]ACT DEN1'!$G$2:$S$143,9,FALSE)</f>
        <v>0</v>
      </c>
      <c r="AH53" s="96">
        <f>VLOOKUP($B53,'[3]ACT DEN1'!$G$2:$S$143,10,FALSE)</f>
        <v>0</v>
      </c>
      <c r="AI53" s="98">
        <f>VLOOKUP($B53,'[3]ACT DEN1'!$G$2:$S$143,11,FALSE)</f>
        <v>0</v>
      </c>
      <c r="AJ53" s="96">
        <f>VLOOKUP($B53,'[3]ACT DEN1'!$G$2:$S$143,12,FALSE)</f>
        <v>0</v>
      </c>
      <c r="AK53" s="96"/>
      <c r="AL53" s="6">
        <f t="shared" si="13"/>
        <v>0</v>
      </c>
      <c r="AM53" s="97"/>
      <c r="AN53" s="97"/>
      <c r="AO53" s="97"/>
      <c r="AP53" s="97"/>
      <c r="AQ53" s="97"/>
      <c r="AR53" s="97"/>
      <c r="AS53" s="97"/>
      <c r="AT53" s="97"/>
      <c r="AU53" s="97"/>
      <c r="AV53" s="97"/>
      <c r="AW53" s="97"/>
      <c r="AX53" s="97"/>
      <c r="AY53" s="6">
        <f>SUM(AM53:AX53)</f>
        <v>0</v>
      </c>
    </row>
    <row r="54" spans="1:51" s="65" customFormat="1" ht="15" thickBot="1" x14ac:dyDescent="0.25">
      <c r="A54" s="1" t="s">
        <v>114</v>
      </c>
      <c r="B54" s="99" t="s">
        <v>107</v>
      </c>
      <c r="C54" s="63"/>
      <c r="D54" s="99"/>
      <c r="E54" s="100">
        <f>VLOOKUP($B54,[1]NUM1!$G$2:$T$157,2,FALSE)</f>
        <v>0</v>
      </c>
      <c r="F54" s="100">
        <f>VLOOKUP($B54,[1]NUM1!$G$2:$T$157,3,FALSE)</f>
        <v>1</v>
      </c>
      <c r="G54" s="100">
        <f>VLOOKUP($B54,[1]NUM1!$G$2:$T$157,4,FALSE)</f>
        <v>8</v>
      </c>
      <c r="H54" s="100">
        <f>VLOOKUP($B54,[1]NUM1!$G$2:$T$157,5,FALSE)</f>
        <v>7</v>
      </c>
      <c r="I54" s="100">
        <f>VLOOKUP($B54,[1]NUM1!$G$2:$T$157,6,FALSE)</f>
        <v>11</v>
      </c>
      <c r="J54" s="100">
        <f>VLOOKUP($B54,[1]NUM1!$G$2:$T$157,7,FALSE)</f>
        <v>0</v>
      </c>
      <c r="K54" s="100">
        <f>VLOOKUP($B54,[1]NUM1!$G$2:$T$157,8,FALSE)</f>
        <v>0</v>
      </c>
      <c r="L54" s="100">
        <f>VLOOKUP($B54,[1]NUM1!$G$2:$T$157,9,FALSE)</f>
        <v>0</v>
      </c>
      <c r="M54" s="100">
        <f>VLOOKUP($B54,[1]NUM1!$G$2:$T$157,10,FALSE)</f>
        <v>0</v>
      </c>
      <c r="N54" s="100">
        <f>VLOOKUP($B54,[1]NUM1!$G$2:$T$157,11,FALSE)</f>
        <v>0</v>
      </c>
      <c r="O54" s="91">
        <f>VLOOKUP($B54,[1]NUM1!$G$2:$T$157,12,FALSE)</f>
        <v>0</v>
      </c>
      <c r="P54" s="96">
        <f>VLOOKUP($B54,[1]NUM1!$G$2:$T$157,13,FALSE)</f>
        <v>0</v>
      </c>
      <c r="Q54" s="6">
        <f t="shared" si="24"/>
        <v>27</v>
      </c>
      <c r="R54" s="4"/>
      <c r="S54" s="6">
        <v>2</v>
      </c>
      <c r="T54" s="9">
        <f t="shared" si="11"/>
        <v>2</v>
      </c>
      <c r="U54" s="6">
        <f>VLOOKUP($B54,[2]DEN1!$G$2:$I$157,2,FALSE)</f>
        <v>2</v>
      </c>
      <c r="V54" s="3">
        <f t="shared" si="25"/>
        <v>2</v>
      </c>
      <c r="W54" s="3">
        <f t="shared" si="3"/>
        <v>2</v>
      </c>
      <c r="X54" s="6">
        <f>VLOOKUP($B54,[1]DEN1!$G$2:$I$159,2,FALSE)</f>
        <v>2</v>
      </c>
      <c r="Y54" s="11"/>
      <c r="Z54" s="97">
        <f>VLOOKUP($B54,'[3]ACT DEN1'!$G$2:$S$143,2,FALSE)</f>
        <v>0</v>
      </c>
      <c r="AA54" s="97">
        <f>VLOOKUP($B54,'[3]ACT DEN1'!$G$2:$S$143,3,FALSE)</f>
        <v>0</v>
      </c>
      <c r="AB54" s="97">
        <f>VLOOKUP($B54,'[3]ACT DEN1'!$G$2:$S$143,4,FALSE)</f>
        <v>0</v>
      </c>
      <c r="AC54" s="97">
        <f>VLOOKUP($B54,'[3]ACT DEN1'!$G$2:$S$143,5,FALSE)</f>
        <v>0</v>
      </c>
      <c r="AD54" s="97">
        <f>VLOOKUP($B54,'[3]ACT DEN1'!$G$2:$S$143,6,FALSE)</f>
        <v>0</v>
      </c>
      <c r="AE54" s="97">
        <f>VLOOKUP($B54,'[3]ACT DEN1'!$G$2:$S$143,7,FALSE)</f>
        <v>0</v>
      </c>
      <c r="AF54" s="97">
        <f>VLOOKUP($B54,'[3]ACT DEN1'!$G$2:$S$143,8,FALSE)</f>
        <v>0</v>
      </c>
      <c r="AG54" s="96">
        <f>VLOOKUP($B54,'[3]ACT DEN1'!$G$2:$S$143,9,FALSE)</f>
        <v>0</v>
      </c>
      <c r="AH54" s="96">
        <f>VLOOKUP($B54,'[3]ACT DEN1'!$G$2:$S$143,10,FALSE)</f>
        <v>0</v>
      </c>
      <c r="AI54" s="98">
        <f>VLOOKUP($B54,'[3]ACT DEN1'!$G$2:$S$143,11,FALSE)</f>
        <v>0</v>
      </c>
      <c r="AJ54" s="96">
        <f>VLOOKUP($B54,'[3]ACT DEN1'!$G$2:$S$143,12,FALSE)</f>
        <v>0</v>
      </c>
      <c r="AK54" s="96"/>
      <c r="AL54" s="6">
        <f t="shared" si="13"/>
        <v>0</v>
      </c>
      <c r="AM54" s="97"/>
      <c r="AN54" s="97"/>
      <c r="AO54" s="97"/>
      <c r="AP54" s="97"/>
      <c r="AQ54" s="97"/>
      <c r="AR54" s="97"/>
      <c r="AS54" s="97"/>
      <c r="AT54" s="97"/>
      <c r="AU54" s="97"/>
      <c r="AV54" s="97"/>
      <c r="AW54" s="97"/>
      <c r="AX54" s="97"/>
      <c r="AY54" s="6">
        <f t="shared" si="5"/>
        <v>0</v>
      </c>
    </row>
    <row r="55" spans="1:51" s="65" customFormat="1" ht="15" thickBot="1" x14ac:dyDescent="0.25">
      <c r="A55" s="1" t="s">
        <v>114</v>
      </c>
      <c r="B55" s="99" t="s">
        <v>108</v>
      </c>
      <c r="C55" s="63"/>
      <c r="D55" s="99"/>
      <c r="E55" s="101">
        <f>VLOOKUP($B55,[1]NUM1!$G$2:$T$157,2,FALSE)</f>
        <v>0</v>
      </c>
      <c r="F55" s="100">
        <f>VLOOKUP($B55,[1]NUM1!$G$2:$T$157,3,FALSE)</f>
        <v>0</v>
      </c>
      <c r="G55" s="100">
        <f>VLOOKUP($B55,[1]NUM1!$G$2:$T$157,4,FALSE)</f>
        <v>0</v>
      </c>
      <c r="H55" s="100">
        <f>VLOOKUP($B55,[1]NUM1!$G$2:$T$157,5,FALSE)</f>
        <v>0</v>
      </c>
      <c r="I55" s="100">
        <f>VLOOKUP($B55,[1]NUM1!$G$2:$T$157,6,FALSE)</f>
        <v>1</v>
      </c>
      <c r="J55" s="100">
        <f>VLOOKUP($B55,[1]NUM1!$G$2:$T$157,7,FALSE)</f>
        <v>0</v>
      </c>
      <c r="K55" s="100">
        <f>VLOOKUP($B55,[1]NUM1!$G$2:$T$157,8,FALSE)</f>
        <v>0</v>
      </c>
      <c r="L55" s="100">
        <f>VLOOKUP($B55,[1]NUM1!$G$2:$T$157,9,FALSE)</f>
        <v>0</v>
      </c>
      <c r="M55" s="100">
        <f>VLOOKUP($B55,[1]NUM1!$G$2:$T$157,10,FALSE)</f>
        <v>5</v>
      </c>
      <c r="N55" s="100">
        <f>VLOOKUP($B55,[1]NUM1!$G$2:$T$157,11,FALSE)</f>
        <v>0</v>
      </c>
      <c r="O55" s="91">
        <f>VLOOKUP($B55,[1]NUM1!$G$2:$T$157,12,FALSE)</f>
        <v>10</v>
      </c>
      <c r="P55" s="96">
        <f>VLOOKUP($B55,[1]NUM1!$G$2:$T$157,13,FALSE)</f>
        <v>0</v>
      </c>
      <c r="Q55" s="6">
        <f t="shared" si="24"/>
        <v>16</v>
      </c>
      <c r="R55" s="4"/>
      <c r="S55" s="6">
        <v>1</v>
      </c>
      <c r="T55" s="9">
        <f t="shared" si="11"/>
        <v>1</v>
      </c>
      <c r="U55" s="6">
        <f>VLOOKUP($B55,[2]DEN1!$G$2:$I$157,2,FALSE)</f>
        <v>1</v>
      </c>
      <c r="V55" s="3">
        <f t="shared" si="25"/>
        <v>1</v>
      </c>
      <c r="W55" s="3">
        <f t="shared" si="3"/>
        <v>1</v>
      </c>
      <c r="X55" s="6">
        <f>VLOOKUP($B55,[1]DEN1!$G$2:$I$159,2,FALSE)</f>
        <v>1</v>
      </c>
      <c r="Y55" s="11"/>
      <c r="Z55" s="97">
        <f>VLOOKUP($B55,'[3]ACT DEN1'!$G$2:$S$143,2,FALSE)</f>
        <v>0</v>
      </c>
      <c r="AA55" s="97">
        <f>VLOOKUP($B55,'[3]ACT DEN1'!$G$2:$S$143,3,FALSE)</f>
        <v>0</v>
      </c>
      <c r="AB55" s="97">
        <f>VLOOKUP($B55,'[3]ACT DEN1'!$G$2:$S$143,4,FALSE)</f>
        <v>0</v>
      </c>
      <c r="AC55" s="97">
        <f>VLOOKUP($B55,'[3]ACT DEN1'!$G$2:$S$143,5,FALSE)</f>
        <v>0</v>
      </c>
      <c r="AD55" s="97">
        <f>VLOOKUP($B55,'[3]ACT DEN1'!$G$2:$S$143,6,FALSE)</f>
        <v>0</v>
      </c>
      <c r="AE55" s="97">
        <f>VLOOKUP($B55,'[3]ACT DEN1'!$G$2:$S$143,7,FALSE)</f>
        <v>0</v>
      </c>
      <c r="AF55" s="97">
        <f>VLOOKUP($B55,'[3]ACT DEN1'!$G$2:$S$143,8,FALSE)</f>
        <v>0</v>
      </c>
      <c r="AG55" s="96">
        <f>VLOOKUP($B55,'[3]ACT DEN1'!$G$2:$S$143,9,FALSE)</f>
        <v>0</v>
      </c>
      <c r="AH55" s="96">
        <f>VLOOKUP($B55,'[3]ACT DEN1'!$G$2:$S$143,10,FALSE)</f>
        <v>0</v>
      </c>
      <c r="AI55" s="98">
        <f>VLOOKUP($B55,'[3]ACT DEN1'!$G$2:$S$143,11,FALSE)</f>
        <v>0</v>
      </c>
      <c r="AJ55" s="96">
        <f>VLOOKUP($B55,'[3]ACT DEN1'!$G$2:$S$143,12,FALSE)</f>
        <v>0</v>
      </c>
      <c r="AK55" s="96"/>
      <c r="AL55" s="6">
        <f t="shared" si="13"/>
        <v>0</v>
      </c>
      <c r="AM55" s="97">
        <f>VLOOKUP($B55,'[3]ACT DEN1'!$AB$2:$AN$119,2,FALSE)</f>
        <v>0</v>
      </c>
      <c r="AN55" s="97">
        <f>VLOOKUP($B55,'[3]ACT DEN1'!$AB$2:$AN$119,3,FALSE)</f>
        <v>0</v>
      </c>
      <c r="AO55" s="97">
        <f>VLOOKUP($B55,'[3]ACT DEN1'!$AB$2:$AN$119,4,FALSE)</f>
        <v>0</v>
      </c>
      <c r="AP55" s="97">
        <f>VLOOKUP($B55,'[3]ACT DEN1'!$AB$2:$AN$119,5,FALSE)</f>
        <v>0</v>
      </c>
      <c r="AQ55" s="97">
        <f>VLOOKUP($B55,'[3]ACT DEN1'!$AB$2:$AN$119,6,FALSE)</f>
        <v>0</v>
      </c>
      <c r="AR55" s="97">
        <f>VLOOKUP($B55,'[3]ACT DEN1'!$AB$2:$AN$119,7,FALSE)</f>
        <v>0</v>
      </c>
      <c r="AS55" s="97">
        <f>VLOOKUP($B55,'[3]ACT DEN1'!$AB$2:$AN$119,8,FALSE)</f>
        <v>0</v>
      </c>
      <c r="AT55" s="97">
        <f>VLOOKUP($B55,'[3]ACT DEN1'!$AB$2:$AN$119,9,FALSE)</f>
        <v>0</v>
      </c>
      <c r="AU55" s="97">
        <f>VLOOKUP($B55,'[3]ACT DEN1'!$AB$2:$AN$119,10,FALSE)</f>
        <v>0</v>
      </c>
      <c r="AV55" s="97">
        <f>VLOOKUP($B55,'[3]ACT DEN1'!$AB$2:$AN$119,11,FALSE)</f>
        <v>0</v>
      </c>
      <c r="AW55" s="97">
        <f>VLOOKUP($B55,'[3]ACT DEN1'!$AB$2:$AN$119,12,FALSE)</f>
        <v>0</v>
      </c>
      <c r="AX55" s="97"/>
      <c r="AY55" s="6">
        <f t="shared" si="5"/>
        <v>0</v>
      </c>
    </row>
    <row r="56" spans="1:51" s="65" customFormat="1" ht="15" thickBot="1" x14ac:dyDescent="0.25">
      <c r="A56" s="1" t="s">
        <v>114</v>
      </c>
      <c r="B56" s="99" t="s">
        <v>109</v>
      </c>
      <c r="C56" s="63"/>
      <c r="D56" s="99"/>
      <c r="E56" s="100">
        <f>VLOOKUP($B56,[1]NUM1!$G$2:$T$157,2,FALSE)</f>
        <v>2</v>
      </c>
      <c r="F56" s="100">
        <f>VLOOKUP($B56,[1]NUM1!$G$2:$T$157,3,FALSE)</f>
        <v>0</v>
      </c>
      <c r="G56" s="100">
        <f>VLOOKUP($B56,[1]NUM1!$G$2:$T$157,4,FALSE)</f>
        <v>0</v>
      </c>
      <c r="H56" s="100">
        <f>VLOOKUP($B56,[1]NUM1!$G$2:$T$157,5,FALSE)</f>
        <v>1</v>
      </c>
      <c r="I56" s="100">
        <f>VLOOKUP($B56,[1]NUM1!$G$2:$T$157,6,FALSE)</f>
        <v>1</v>
      </c>
      <c r="J56" s="100">
        <f>VLOOKUP($B56,[1]NUM1!$G$2:$T$157,7,FALSE)</f>
        <v>0</v>
      </c>
      <c r="K56" s="100">
        <f>VLOOKUP($B56,[1]NUM1!$G$2:$T$157,8,FALSE)</f>
        <v>2</v>
      </c>
      <c r="L56" s="100">
        <f>VLOOKUP($B56,[1]NUM1!$G$2:$T$157,9,FALSE)</f>
        <v>1</v>
      </c>
      <c r="M56" s="100">
        <f>VLOOKUP($B56,[1]NUM1!$G$2:$T$157,10,FALSE)</f>
        <v>1</v>
      </c>
      <c r="N56" s="100">
        <f>VLOOKUP($B56,[1]NUM1!$G$2:$T$157,11,FALSE)</f>
        <v>0</v>
      </c>
      <c r="O56" s="91">
        <f>VLOOKUP($B56,[1]NUM1!$G$2:$T$157,12,FALSE)</f>
        <v>9</v>
      </c>
      <c r="P56" s="96">
        <f>VLOOKUP($B56,[1]NUM1!$G$2:$T$157,13,FALSE)</f>
        <v>0</v>
      </c>
      <c r="Q56" s="6">
        <f t="shared" si="24"/>
        <v>17</v>
      </c>
      <c r="R56" s="4"/>
      <c r="S56" s="6">
        <v>6</v>
      </c>
      <c r="T56" s="9">
        <f t="shared" si="11"/>
        <v>9</v>
      </c>
      <c r="U56" s="6">
        <f>VLOOKUP($B56,[2]DEN1!$G$2:$I$157,2,FALSE)</f>
        <v>8</v>
      </c>
      <c r="V56" s="3">
        <f t="shared" si="25"/>
        <v>9</v>
      </c>
      <c r="W56" s="3">
        <f t="shared" si="3"/>
        <v>9</v>
      </c>
      <c r="X56" s="6">
        <f>VLOOKUP($B56,[1]DEN1!$G$2:$I$159,2,FALSE)</f>
        <v>6</v>
      </c>
      <c r="Y56" s="11"/>
      <c r="Z56" s="97">
        <f>VLOOKUP($B56,'[3]ACT DEN1'!$G$2:$S$143,2,FALSE)</f>
        <v>2</v>
      </c>
      <c r="AA56" s="97">
        <f>VLOOKUP($B56,'[3]ACT DEN1'!$G$2:$S$143,3,FALSE)</f>
        <v>1</v>
      </c>
      <c r="AB56" s="97">
        <f>VLOOKUP($B56,'[3]ACT DEN1'!$G$2:$S$143,4,FALSE)</f>
        <v>0</v>
      </c>
      <c r="AC56" s="97">
        <f>VLOOKUP($B56,'[3]ACT DEN1'!$G$2:$S$143,5,FALSE)</f>
        <v>0</v>
      </c>
      <c r="AD56" s="97">
        <f>VLOOKUP($B56,'[3]ACT DEN1'!$G$2:$S$143,6,FALSE)</f>
        <v>0</v>
      </c>
      <c r="AE56" s="97">
        <f>VLOOKUP($B56,'[3]ACT DEN1'!$G$2:$S$143,7,FALSE)</f>
        <v>0</v>
      </c>
      <c r="AF56" s="97">
        <f>VLOOKUP($B56,'[3]ACT DEN1'!$G$2:$S$143,8,FALSE)</f>
        <v>0</v>
      </c>
      <c r="AG56" s="96">
        <f>VLOOKUP($B56,'[3]ACT DEN1'!$G$2:$S$143,9,FALSE)</f>
        <v>1</v>
      </c>
      <c r="AH56" s="96">
        <f>VLOOKUP($B56,'[3]ACT DEN1'!$G$2:$S$143,10,FALSE)</f>
        <v>0</v>
      </c>
      <c r="AI56" s="98">
        <f>VLOOKUP($B56,'[3]ACT DEN1'!$G$2:$S$143,11,FALSE)</f>
        <v>0</v>
      </c>
      <c r="AJ56" s="96">
        <f>VLOOKUP($B56,'[3]ACT DEN1'!$G$2:$S$143,12,FALSE)</f>
        <v>0</v>
      </c>
      <c r="AK56" s="96"/>
      <c r="AL56" s="6">
        <f t="shared" si="13"/>
        <v>4</v>
      </c>
      <c r="AM56" s="97">
        <f>VLOOKUP($B56,'[3]ACT DEN1'!$AB$2:$AN$119,2,FALSE)</f>
        <v>0</v>
      </c>
      <c r="AN56" s="97">
        <f>VLOOKUP($B56,'[3]ACT DEN1'!$AB$2:$AN$119,3,FALSE)</f>
        <v>0</v>
      </c>
      <c r="AO56" s="97">
        <f>VLOOKUP($B56,'[3]ACT DEN1'!$AB$2:$AN$119,4,FALSE)</f>
        <v>0</v>
      </c>
      <c r="AP56" s="97">
        <f>VLOOKUP($B56,'[3]ACT DEN1'!$AB$2:$AN$119,5,FALSE)</f>
        <v>0</v>
      </c>
      <c r="AQ56" s="97">
        <f>VLOOKUP($B56,'[3]ACT DEN1'!$AB$2:$AN$119,6,FALSE)</f>
        <v>0</v>
      </c>
      <c r="AR56" s="97">
        <f>VLOOKUP($B56,'[3]ACT DEN1'!$AB$2:$AN$119,7,FALSE)</f>
        <v>0</v>
      </c>
      <c r="AS56" s="97">
        <f>VLOOKUP($B56,'[3]ACT DEN1'!$AB$2:$AN$119,8,FALSE)</f>
        <v>0</v>
      </c>
      <c r="AT56" s="97">
        <f>VLOOKUP($B56,'[3]ACT DEN1'!$AB$2:$AN$119,9,FALSE)</f>
        <v>0</v>
      </c>
      <c r="AU56" s="97">
        <f>VLOOKUP($B56,'[3]ACT DEN1'!$AB$2:$AN$119,10,FALSE)</f>
        <v>0</v>
      </c>
      <c r="AV56" s="97">
        <f>VLOOKUP($B56,'[3]ACT DEN1'!$AB$2:$AN$119,11,FALSE)</f>
        <v>0</v>
      </c>
      <c r="AW56" s="97">
        <f>VLOOKUP($B56,'[3]ACT DEN1'!$AB$2:$AN$119,12,FALSE)</f>
        <v>0</v>
      </c>
      <c r="AX56" s="97"/>
      <c r="AY56" s="6">
        <f t="shared" si="5"/>
        <v>0</v>
      </c>
    </row>
    <row r="57" spans="1:51" s="65" customFormat="1" ht="15" thickBot="1" x14ac:dyDescent="0.25">
      <c r="A57" s="1" t="s">
        <v>114</v>
      </c>
      <c r="B57" s="99" t="s">
        <v>110</v>
      </c>
      <c r="C57" s="63"/>
      <c r="D57" s="99"/>
      <c r="E57" s="100">
        <f>VLOOKUP($B57,[1]NUM1!$G$2:$T$157,2,FALSE)</f>
        <v>0</v>
      </c>
      <c r="F57" s="100">
        <f>VLOOKUP($B57,[1]NUM1!$G$2:$T$157,3,FALSE)</f>
        <v>0</v>
      </c>
      <c r="G57" s="100">
        <f>VLOOKUP($B57,[1]NUM1!$G$2:$T$157,4,FALSE)</f>
        <v>0</v>
      </c>
      <c r="H57" s="100">
        <f>VLOOKUP($B57,[1]NUM1!$G$2:$T$157,5,FALSE)</f>
        <v>0</v>
      </c>
      <c r="I57" s="100">
        <f>VLOOKUP($B57,[1]NUM1!$G$2:$T$157,6,FALSE)</f>
        <v>2</v>
      </c>
      <c r="J57" s="100">
        <f>VLOOKUP($B57,[1]NUM1!$G$2:$T$157,7,FALSE)</f>
        <v>9</v>
      </c>
      <c r="K57" s="100">
        <f>VLOOKUP($B57,[1]NUM1!$G$2:$T$157,8,FALSE)</f>
        <v>0</v>
      </c>
      <c r="L57" s="100">
        <f>VLOOKUP($B57,[1]NUM1!$G$2:$T$157,9,FALSE)</f>
        <v>0</v>
      </c>
      <c r="M57" s="100">
        <f>VLOOKUP($B57,[1]NUM1!$G$2:$T$157,10,FALSE)</f>
        <v>0</v>
      </c>
      <c r="N57" s="100">
        <f>VLOOKUP($B57,[1]NUM1!$G$2:$T$157,11,FALSE)</f>
        <v>0</v>
      </c>
      <c r="O57" s="91">
        <f>VLOOKUP($B57,[1]NUM1!$G$2:$T$157,12,FALSE)</f>
        <v>0</v>
      </c>
      <c r="P57" s="96">
        <f>VLOOKUP($B57,[1]NUM1!$G$2:$T$157,13,FALSE)</f>
        <v>0</v>
      </c>
      <c r="Q57" s="6">
        <f t="shared" si="24"/>
        <v>11</v>
      </c>
      <c r="R57" s="4"/>
      <c r="S57" s="6">
        <v>0</v>
      </c>
      <c r="T57" s="9">
        <f t="shared" si="11"/>
        <v>0</v>
      </c>
      <c r="U57" s="6">
        <f>VLOOKUP($B57,[2]DEN1!$G$2:$I$157,2,FALSE)</f>
        <v>0</v>
      </c>
      <c r="V57" s="3">
        <f t="shared" si="25"/>
        <v>0</v>
      </c>
      <c r="W57" s="3">
        <f t="shared" si="3"/>
        <v>0</v>
      </c>
      <c r="X57" s="6">
        <f>VLOOKUP($B57,[1]DEN1!$G$2:$I$159,2,FALSE)</f>
        <v>1</v>
      </c>
      <c r="Y57" s="11"/>
      <c r="Z57" s="97"/>
      <c r="AA57" s="97"/>
      <c r="AB57" s="97"/>
      <c r="AC57" s="97"/>
      <c r="AD57" s="97"/>
      <c r="AE57" s="97"/>
      <c r="AF57" s="97"/>
      <c r="AG57" s="96"/>
      <c r="AH57" s="96"/>
      <c r="AI57" s="98"/>
      <c r="AJ57" s="96"/>
      <c r="AK57" s="96"/>
      <c r="AL57" s="6">
        <f t="shared" si="13"/>
        <v>0</v>
      </c>
      <c r="AM57" s="97">
        <f>VLOOKUP($B57,'[3]ACT DEN1'!$AB$2:$AN$119,2,FALSE)</f>
        <v>0</v>
      </c>
      <c r="AN57" s="97">
        <f>VLOOKUP($B57,'[3]ACT DEN1'!$AB$2:$AN$119,3,FALSE)</f>
        <v>0</v>
      </c>
      <c r="AO57" s="97">
        <f>VLOOKUP($B57,'[3]ACT DEN1'!$AB$2:$AN$119,4,FALSE)</f>
        <v>0</v>
      </c>
      <c r="AP57" s="97">
        <f>VLOOKUP($B57,'[3]ACT DEN1'!$AB$2:$AN$119,5,FALSE)</f>
        <v>0</v>
      </c>
      <c r="AQ57" s="97">
        <f>VLOOKUP($B57,'[3]ACT DEN1'!$AB$2:$AN$119,6,FALSE)</f>
        <v>0</v>
      </c>
      <c r="AR57" s="97">
        <f>VLOOKUP($B57,'[3]ACT DEN1'!$AB$2:$AN$119,7,FALSE)</f>
        <v>0</v>
      </c>
      <c r="AS57" s="97">
        <f>VLOOKUP($B57,'[3]ACT DEN1'!$AB$2:$AN$119,8,FALSE)</f>
        <v>0</v>
      </c>
      <c r="AT57" s="97">
        <f>VLOOKUP($B57,'[3]ACT DEN1'!$AB$2:$AN$119,9,FALSE)</f>
        <v>0</v>
      </c>
      <c r="AU57" s="97">
        <f>VLOOKUP($B57,'[3]ACT DEN1'!$AB$2:$AN$119,10,FALSE)</f>
        <v>0</v>
      </c>
      <c r="AV57" s="97">
        <f>VLOOKUP($B57,'[3]ACT DEN1'!$AB$2:$AN$119,11,FALSE)</f>
        <v>0</v>
      </c>
      <c r="AW57" s="97">
        <f>VLOOKUP($B57,'[3]ACT DEN1'!$AB$2:$AN$119,12,FALSE)</f>
        <v>0</v>
      </c>
      <c r="AX57" s="97"/>
      <c r="AY57" s="6">
        <f t="shared" si="5"/>
        <v>0</v>
      </c>
    </row>
    <row r="58" spans="1:51" s="65" customFormat="1" ht="15" thickBot="1" x14ac:dyDescent="0.25">
      <c r="A58" s="1" t="s">
        <v>114</v>
      </c>
      <c r="B58" s="99" t="s">
        <v>111</v>
      </c>
      <c r="C58" s="63"/>
      <c r="D58" s="99"/>
      <c r="E58" s="100">
        <f>VLOOKUP($B58,[1]NUM1!$G$2:$T$157,2,FALSE)</f>
        <v>4</v>
      </c>
      <c r="F58" s="100">
        <f>VLOOKUP($B58,[1]NUM1!$G$2:$T$157,3,FALSE)</f>
        <v>9</v>
      </c>
      <c r="G58" s="100">
        <f>VLOOKUP($B58,[1]NUM1!$G$2:$T$157,4,FALSE)</f>
        <v>11</v>
      </c>
      <c r="H58" s="100">
        <f>VLOOKUP($B58,[1]NUM1!$G$2:$T$157,5,FALSE)</f>
        <v>5</v>
      </c>
      <c r="I58" s="100">
        <f>VLOOKUP($B58,[1]NUM1!$G$2:$T$157,6,FALSE)</f>
        <v>11</v>
      </c>
      <c r="J58" s="100">
        <f>VLOOKUP($B58,[1]NUM1!$G$2:$T$157,7,FALSE)</f>
        <v>1</v>
      </c>
      <c r="K58" s="100">
        <f>VLOOKUP($B58,[1]NUM1!$G$2:$T$157,8,FALSE)</f>
        <v>2</v>
      </c>
      <c r="L58" s="100">
        <f>VLOOKUP($B58,[1]NUM1!$G$2:$T$157,9,FALSE)</f>
        <v>3</v>
      </c>
      <c r="M58" s="100">
        <f>VLOOKUP($B58,[1]NUM1!$G$2:$T$157,10,FALSE)</f>
        <v>7</v>
      </c>
      <c r="N58" s="100">
        <f>VLOOKUP($B58,[1]NUM1!$G$2:$T$157,11,FALSE)</f>
        <v>2</v>
      </c>
      <c r="O58" s="91">
        <f>VLOOKUP($B58,[1]NUM1!$G$2:$T$157,12,FALSE)</f>
        <v>13</v>
      </c>
      <c r="P58" s="96">
        <f>VLOOKUP($B58,[1]NUM1!$G$2:$T$157,13,FALSE)</f>
        <v>0</v>
      </c>
      <c r="Q58" s="6">
        <f>SUM(E58:P58)</f>
        <v>68</v>
      </c>
      <c r="R58" s="4"/>
      <c r="S58" s="6">
        <v>9</v>
      </c>
      <c r="T58" s="9">
        <f t="shared" si="11"/>
        <v>10</v>
      </c>
      <c r="U58" s="6">
        <f>VLOOKUP($B58,[2]DEN1!$G$2:$I$157,2,FALSE)</f>
        <v>10</v>
      </c>
      <c r="V58" s="3">
        <f t="shared" si="25"/>
        <v>10</v>
      </c>
      <c r="W58" s="3">
        <f t="shared" si="3"/>
        <v>11</v>
      </c>
      <c r="X58" s="6">
        <f>VLOOKUP($B58,[1]DEN1!$G$2:$I$159,2,FALSE)</f>
        <v>12</v>
      </c>
      <c r="Y58" s="11"/>
      <c r="Z58" s="97">
        <f>VLOOKUP($B58,'[3]ACT DEN1'!$G$2:$S$143,2,FALSE)</f>
        <v>1</v>
      </c>
      <c r="AA58" s="97">
        <f>VLOOKUP($B58,'[3]ACT DEN1'!$G$2:$S$143,3,FALSE)</f>
        <v>0</v>
      </c>
      <c r="AB58" s="97">
        <f>VLOOKUP($B58,'[3]ACT DEN1'!$G$2:$S$143,4,FALSE)</f>
        <v>0</v>
      </c>
      <c r="AC58" s="97">
        <f>VLOOKUP($B58,'[3]ACT DEN1'!$G$2:$S$143,5,FALSE)</f>
        <v>0</v>
      </c>
      <c r="AD58" s="97">
        <f>VLOOKUP($B58,'[3]ACT DEN1'!$G$2:$S$143,6,FALSE)</f>
        <v>0</v>
      </c>
      <c r="AE58" s="97">
        <f>VLOOKUP($B58,'[3]ACT DEN1'!$G$2:$S$143,7,FALSE)</f>
        <v>0</v>
      </c>
      <c r="AF58" s="97">
        <f>VLOOKUP($B58,'[3]ACT DEN1'!$G$2:$S$143,8,FALSE)</f>
        <v>0</v>
      </c>
      <c r="AG58" s="96">
        <f>VLOOKUP($B58,'[3]ACT DEN1'!$G$2:$S$143,9,FALSE)</f>
        <v>0</v>
      </c>
      <c r="AH58" s="96">
        <f>VLOOKUP($B58,'[3]ACT DEN1'!$G$2:$S$143,10,FALSE)</f>
        <v>1</v>
      </c>
      <c r="AI58" s="98">
        <f>VLOOKUP($B58,'[3]ACT DEN1'!$G$2:$S$143,11,FALSE)</f>
        <v>0</v>
      </c>
      <c r="AJ58" s="96">
        <f>VLOOKUP($B58,'[3]ACT DEN1'!$G$2:$S$143,12,FALSE)</f>
        <v>0</v>
      </c>
      <c r="AK58" s="96"/>
      <c r="AL58" s="6">
        <f t="shared" si="13"/>
        <v>2</v>
      </c>
      <c r="AM58" s="97"/>
      <c r="AN58" s="97"/>
      <c r="AO58" s="97"/>
      <c r="AP58" s="97"/>
      <c r="AQ58" s="97"/>
      <c r="AR58" s="97"/>
      <c r="AS58" s="97"/>
      <c r="AT58" s="97"/>
      <c r="AU58" s="97"/>
      <c r="AV58" s="97"/>
      <c r="AW58" s="97"/>
      <c r="AX58" s="97"/>
      <c r="AY58" s="6">
        <f t="shared" si="5"/>
        <v>0</v>
      </c>
    </row>
    <row r="59" spans="1:51" s="65" customFormat="1" ht="15" thickBot="1" x14ac:dyDescent="0.25">
      <c r="A59" s="1" t="s">
        <v>114</v>
      </c>
      <c r="B59" s="99" t="s">
        <v>112</v>
      </c>
      <c r="C59" s="63"/>
      <c r="D59" s="99"/>
      <c r="E59" s="100">
        <f>VLOOKUP($B59,[1]NUM1!$G$2:$T$157,2,FALSE)</f>
        <v>0</v>
      </c>
      <c r="F59" s="100">
        <f>VLOOKUP($B59,[1]NUM1!$G$2:$T$157,3,FALSE)</f>
        <v>0</v>
      </c>
      <c r="G59" s="100">
        <f>VLOOKUP($B59,[1]NUM1!$G$2:$T$157,4,FALSE)</f>
        <v>0</v>
      </c>
      <c r="H59" s="100">
        <f>VLOOKUP($B59,[1]NUM1!$G$2:$T$157,5,FALSE)</f>
        <v>0</v>
      </c>
      <c r="I59" s="100">
        <f>VLOOKUP($B59,[1]NUM1!$G$2:$T$157,6,FALSE)</f>
        <v>0</v>
      </c>
      <c r="J59" s="100">
        <f>VLOOKUP($B59,[1]NUM1!$G$2:$T$157,7,FALSE)</f>
        <v>0</v>
      </c>
      <c r="K59" s="100">
        <f>VLOOKUP($B59,[1]NUM1!$G$2:$T$157,8,FALSE)</f>
        <v>0</v>
      </c>
      <c r="L59" s="100">
        <f>VLOOKUP($B59,[1]NUM1!$G$2:$T$157,9,FALSE)</f>
        <v>0</v>
      </c>
      <c r="M59" s="100">
        <f>VLOOKUP($B59,[1]NUM1!$G$2:$T$157,10,FALSE)</f>
        <v>2</v>
      </c>
      <c r="N59" s="100">
        <f>VLOOKUP($B59,[1]NUM1!$G$2:$T$157,11,FALSE)</f>
        <v>0</v>
      </c>
      <c r="O59" s="91">
        <f>VLOOKUP($B59,[1]NUM1!$G$2:$T$157,12,FALSE)</f>
        <v>1</v>
      </c>
      <c r="P59" s="96">
        <f>VLOOKUP($B59,[1]NUM1!$G$2:$T$157,13,FALSE)</f>
        <v>0</v>
      </c>
      <c r="Q59" s="6">
        <f>SUM(E59:P59)</f>
        <v>3</v>
      </c>
      <c r="R59" s="4"/>
      <c r="S59" s="6">
        <v>0</v>
      </c>
      <c r="T59" s="9">
        <f t="shared" si="11"/>
        <v>0</v>
      </c>
      <c r="U59" s="6">
        <f>VLOOKUP($B59,[2]DEN1!$G$2:$I$157,2,FALSE)</f>
        <v>0</v>
      </c>
      <c r="V59" s="3">
        <f t="shared" si="25"/>
        <v>0</v>
      </c>
      <c r="W59" s="3">
        <f t="shared" si="3"/>
        <v>0</v>
      </c>
      <c r="X59" s="6">
        <f>VLOOKUP($B59,[1]DEN1!$G$2:$I$159,2,FALSE)</f>
        <v>0</v>
      </c>
      <c r="Y59" s="11"/>
      <c r="Z59" s="97">
        <f>VLOOKUP($B59,'[3]ACT DEN1'!$G$2:$S$143,2,FALSE)</f>
        <v>0</v>
      </c>
      <c r="AA59" s="97">
        <f>VLOOKUP($B59,'[3]ACT DEN1'!$G$2:$S$143,3,FALSE)</f>
        <v>0</v>
      </c>
      <c r="AB59" s="97">
        <f>VLOOKUP($B59,'[3]ACT DEN1'!$G$2:$S$143,4,FALSE)</f>
        <v>0</v>
      </c>
      <c r="AC59" s="97">
        <f>VLOOKUP($B59,'[3]ACT DEN1'!$G$2:$S$143,5,FALSE)</f>
        <v>0</v>
      </c>
      <c r="AD59" s="97">
        <f>VLOOKUP($B59,'[3]ACT DEN1'!$G$2:$S$143,6,FALSE)</f>
        <v>0</v>
      </c>
      <c r="AE59" s="97">
        <f>VLOOKUP($B59,'[3]ACT DEN1'!$G$2:$S$143,7,FALSE)</f>
        <v>0</v>
      </c>
      <c r="AF59" s="97">
        <f>VLOOKUP($B59,'[3]ACT DEN1'!$G$2:$S$143,8,FALSE)</f>
        <v>0</v>
      </c>
      <c r="AG59" s="96">
        <f>VLOOKUP($B59,'[3]ACT DEN1'!$G$2:$S$143,9,FALSE)</f>
        <v>0</v>
      </c>
      <c r="AH59" s="96">
        <f>VLOOKUP($B59,'[3]ACT DEN1'!$G$2:$S$143,10,FALSE)</f>
        <v>0</v>
      </c>
      <c r="AI59" s="98">
        <f>VLOOKUP($B59,'[3]ACT DEN1'!$G$2:$S$143,11,FALSE)</f>
        <v>0</v>
      </c>
      <c r="AJ59" s="96">
        <f>VLOOKUP($B59,'[3]ACT DEN1'!$G$2:$S$143,12,FALSE)</f>
        <v>0</v>
      </c>
      <c r="AK59" s="96"/>
      <c r="AL59" s="6">
        <f t="shared" si="13"/>
        <v>0</v>
      </c>
      <c r="AM59" s="97">
        <f>VLOOKUP($B59,'[3]ACT DEN1'!$AB$2:$AN$119,2,FALSE)</f>
        <v>0</v>
      </c>
      <c r="AN59" s="97">
        <f>VLOOKUP($B59,'[3]ACT DEN1'!$AB$2:$AN$119,3,FALSE)</f>
        <v>0</v>
      </c>
      <c r="AO59" s="97">
        <f>VLOOKUP($B59,'[3]ACT DEN1'!$AB$2:$AN$119,4,FALSE)</f>
        <v>0</v>
      </c>
      <c r="AP59" s="97">
        <f>VLOOKUP($B59,'[3]ACT DEN1'!$AB$2:$AN$119,5,FALSE)</f>
        <v>0</v>
      </c>
      <c r="AQ59" s="97">
        <f>VLOOKUP($B59,'[3]ACT DEN1'!$AB$2:$AN$119,6,FALSE)</f>
        <v>0</v>
      </c>
      <c r="AR59" s="97">
        <f>VLOOKUP($B59,'[3]ACT DEN1'!$AB$2:$AN$119,7,FALSE)</f>
        <v>0</v>
      </c>
      <c r="AS59" s="97">
        <f>VLOOKUP($B59,'[3]ACT DEN1'!$AB$2:$AN$119,8,FALSE)</f>
        <v>0</v>
      </c>
      <c r="AT59" s="97">
        <f>VLOOKUP($B59,'[3]ACT DEN1'!$AB$2:$AN$119,9,FALSE)</f>
        <v>0</v>
      </c>
      <c r="AU59" s="97">
        <f>VLOOKUP($B59,'[3]ACT DEN1'!$AB$2:$AN$119,10,FALSE)</f>
        <v>0</v>
      </c>
      <c r="AV59" s="97">
        <f>VLOOKUP($B59,'[3]ACT DEN1'!$AB$2:$AN$119,11,FALSE)</f>
        <v>0</v>
      </c>
      <c r="AW59" s="97">
        <f>VLOOKUP($B59,'[3]ACT DEN1'!$AB$2:$AN$119,12,FALSE)</f>
        <v>0</v>
      </c>
      <c r="AX59" s="97"/>
      <c r="AY59" s="6">
        <f t="shared" si="5"/>
        <v>0</v>
      </c>
    </row>
    <row r="60" spans="1:51" s="65" customFormat="1" ht="15" thickBot="1" x14ac:dyDescent="0.25">
      <c r="A60" s="1" t="s">
        <v>114</v>
      </c>
      <c r="B60" s="99" t="s">
        <v>113</v>
      </c>
      <c r="C60" s="63"/>
      <c r="D60" s="99"/>
      <c r="E60" s="100">
        <f>VLOOKUP($B60,[1]NUM1!$G$2:$T$157,2,FALSE)</f>
        <v>0</v>
      </c>
      <c r="F60" s="100">
        <f>VLOOKUP($B60,[1]NUM1!$G$2:$T$157,3,FALSE)</f>
        <v>0</v>
      </c>
      <c r="G60" s="100">
        <f>VLOOKUP($B60,[1]NUM1!$G$2:$T$157,4,FALSE)</f>
        <v>0</v>
      </c>
      <c r="H60" s="100">
        <f>VLOOKUP($B60,[1]NUM1!$G$2:$T$157,5,FALSE)</f>
        <v>0</v>
      </c>
      <c r="I60" s="100">
        <f>VLOOKUP($B60,[1]NUM1!$G$2:$T$157,6,FALSE)</f>
        <v>0</v>
      </c>
      <c r="J60" s="100">
        <f>VLOOKUP($B60,[1]NUM1!$G$2:$T$157,7,FALSE)</f>
        <v>1</v>
      </c>
      <c r="K60" s="100">
        <f>VLOOKUP($B60,[1]NUM1!$G$2:$T$157,8,FALSE)</f>
        <v>0</v>
      </c>
      <c r="L60" s="100">
        <f>VLOOKUP($B60,[1]NUM1!$G$2:$T$157,9,FALSE)</f>
        <v>0</v>
      </c>
      <c r="M60" s="100">
        <f>VLOOKUP($B60,[1]NUM1!$G$2:$T$157,10,FALSE)</f>
        <v>0</v>
      </c>
      <c r="N60" s="100">
        <f>VLOOKUP($B60,[1]NUM1!$G$2:$T$157,11,FALSE)</f>
        <v>0</v>
      </c>
      <c r="O60" s="91">
        <f>VLOOKUP($B60,[1]NUM1!$G$2:$T$157,12,FALSE)</f>
        <v>2</v>
      </c>
      <c r="P60" s="96">
        <f>VLOOKUP($B60,[1]NUM1!$G$2:$T$157,13,FALSE)</f>
        <v>0</v>
      </c>
      <c r="Q60" s="6">
        <f t="shared" si="24"/>
        <v>3</v>
      </c>
      <c r="R60" s="4"/>
      <c r="S60" s="6">
        <v>3</v>
      </c>
      <c r="T60" s="9">
        <f t="shared" si="11"/>
        <v>3</v>
      </c>
      <c r="U60" s="6">
        <f>VLOOKUP($B60,[2]DEN1!$G$2:$I$157,2,FALSE)</f>
        <v>2</v>
      </c>
      <c r="V60" s="3">
        <f t="shared" si="25"/>
        <v>2</v>
      </c>
      <c r="W60" s="3">
        <f t="shared" si="3"/>
        <v>2</v>
      </c>
      <c r="X60" s="6">
        <f>VLOOKUP($B60,[1]DEN1!$G$2:$I$159,2,FALSE)</f>
        <v>3</v>
      </c>
      <c r="Y60" s="11"/>
      <c r="Z60" s="97"/>
      <c r="AA60" s="97"/>
      <c r="AB60" s="97"/>
      <c r="AC60" s="97"/>
      <c r="AD60" s="97"/>
      <c r="AE60" s="97"/>
      <c r="AF60" s="97"/>
      <c r="AG60" s="96"/>
      <c r="AH60" s="96"/>
      <c r="AI60" s="98"/>
      <c r="AJ60" s="96"/>
      <c r="AK60" s="96"/>
      <c r="AL60" s="6">
        <f t="shared" si="13"/>
        <v>0</v>
      </c>
      <c r="AM60" s="97"/>
      <c r="AN60" s="97"/>
      <c r="AO60" s="97"/>
      <c r="AP60" s="97"/>
      <c r="AQ60" s="97"/>
      <c r="AR60" s="97"/>
      <c r="AS60" s="97"/>
      <c r="AT60" s="97"/>
      <c r="AU60" s="97"/>
      <c r="AV60" s="97"/>
      <c r="AW60" s="97"/>
      <c r="AX60" s="97"/>
      <c r="AY60" s="6">
        <f t="shared" si="5"/>
        <v>0</v>
      </c>
    </row>
    <row r="61" spans="1:51" s="65" customFormat="1" ht="15" thickBot="1" x14ac:dyDescent="0.25">
      <c r="A61" s="233" t="s">
        <v>221</v>
      </c>
      <c r="B61" s="234"/>
      <c r="C61" s="45">
        <f>+D61/Metas!G109</f>
        <v>1.000487567040468</v>
      </c>
      <c r="D61" s="19">
        <f>+Q61/R61</f>
        <v>0.25012189176011701</v>
      </c>
      <c r="E61" s="14">
        <f t="shared" ref="E61:P61" si="26">SUM(E48:E60)</f>
        <v>48</v>
      </c>
      <c r="F61" s="14">
        <f t="shared" si="26"/>
        <v>26</v>
      </c>
      <c r="G61" s="14">
        <f t="shared" si="26"/>
        <v>29</v>
      </c>
      <c r="H61" s="14">
        <f t="shared" si="26"/>
        <v>20</v>
      </c>
      <c r="I61" s="14">
        <f t="shared" si="26"/>
        <v>67</v>
      </c>
      <c r="J61" s="14">
        <f t="shared" si="26"/>
        <v>78</v>
      </c>
      <c r="K61" s="14">
        <f t="shared" si="26"/>
        <v>36</v>
      </c>
      <c r="L61" s="14">
        <f t="shared" si="26"/>
        <v>15</v>
      </c>
      <c r="M61" s="14">
        <f t="shared" si="26"/>
        <v>40</v>
      </c>
      <c r="N61" s="14">
        <f t="shared" si="26"/>
        <v>41</v>
      </c>
      <c r="O61" s="14">
        <f t="shared" si="26"/>
        <v>93</v>
      </c>
      <c r="P61" s="182">
        <f t="shared" si="26"/>
        <v>20</v>
      </c>
      <c r="Q61" s="14">
        <f>SUM(Q48:Q60)</f>
        <v>513</v>
      </c>
      <c r="R61" s="15">
        <f>+Y61-X61</f>
        <v>2051</v>
      </c>
      <c r="S61" s="13">
        <f t="shared" ref="S61:X61" si="27">SUM(S48:S60)</f>
        <v>56</v>
      </c>
      <c r="T61" s="13">
        <f t="shared" si="27"/>
        <v>62</v>
      </c>
      <c r="U61" s="13">
        <f t="shared" si="27"/>
        <v>66</v>
      </c>
      <c r="V61" s="13">
        <f t="shared" si="27"/>
        <v>68</v>
      </c>
      <c r="W61" s="13">
        <f t="shared" si="27"/>
        <v>70</v>
      </c>
      <c r="X61" s="13">
        <f t="shared" si="27"/>
        <v>68</v>
      </c>
      <c r="Y61" s="16">
        <v>2119</v>
      </c>
      <c r="Z61" s="13">
        <f>SUM(Z48:Z60)</f>
        <v>5</v>
      </c>
      <c r="AA61" s="13">
        <f t="shared" ref="AA61:AK61" si="28">SUM(AA48:AA60)</f>
        <v>1</v>
      </c>
      <c r="AB61" s="13">
        <f t="shared" si="28"/>
        <v>0</v>
      </c>
      <c r="AC61" s="13">
        <f t="shared" si="28"/>
        <v>0</v>
      </c>
      <c r="AD61" s="13">
        <f t="shared" si="28"/>
        <v>1</v>
      </c>
      <c r="AE61" s="13">
        <f t="shared" si="28"/>
        <v>1</v>
      </c>
      <c r="AF61" s="13">
        <f t="shared" si="28"/>
        <v>1</v>
      </c>
      <c r="AG61" s="13">
        <f t="shared" si="28"/>
        <v>1</v>
      </c>
      <c r="AH61" s="13">
        <f t="shared" si="28"/>
        <v>2</v>
      </c>
      <c r="AI61" s="13">
        <f t="shared" si="28"/>
        <v>0</v>
      </c>
      <c r="AJ61" s="13">
        <f t="shared" si="28"/>
        <v>1</v>
      </c>
      <c r="AK61" s="13">
        <f t="shared" si="28"/>
        <v>0</v>
      </c>
      <c r="AL61" s="13">
        <f t="shared" si="13"/>
        <v>13</v>
      </c>
      <c r="AM61" s="13">
        <f t="shared" ref="AM61:AX61" si="29">SUM(AM48:AM60)</f>
        <v>0</v>
      </c>
      <c r="AN61" s="13">
        <f t="shared" si="29"/>
        <v>0</v>
      </c>
      <c r="AO61" s="13">
        <f t="shared" si="29"/>
        <v>0</v>
      </c>
      <c r="AP61" s="13">
        <f t="shared" si="29"/>
        <v>0</v>
      </c>
      <c r="AQ61" s="13">
        <f t="shared" si="29"/>
        <v>0</v>
      </c>
      <c r="AR61" s="13">
        <f t="shared" si="29"/>
        <v>0</v>
      </c>
      <c r="AS61" s="13">
        <f t="shared" si="29"/>
        <v>0</v>
      </c>
      <c r="AT61" s="13">
        <f t="shared" si="29"/>
        <v>0</v>
      </c>
      <c r="AU61" s="13">
        <f t="shared" si="29"/>
        <v>0</v>
      </c>
      <c r="AV61" s="13">
        <f t="shared" si="29"/>
        <v>0</v>
      </c>
      <c r="AW61" s="13">
        <f t="shared" si="29"/>
        <v>0</v>
      </c>
      <c r="AX61" s="13">
        <f t="shared" si="29"/>
        <v>0</v>
      </c>
      <c r="AY61" s="13">
        <f t="shared" si="5"/>
        <v>0</v>
      </c>
    </row>
    <row r="62" spans="1:51" s="65" customFormat="1" ht="15" thickBot="1" x14ac:dyDescent="0.25">
      <c r="A62" s="1" t="s">
        <v>125</v>
      </c>
      <c r="B62" s="99" t="s">
        <v>115</v>
      </c>
      <c r="C62" s="63"/>
      <c r="D62" s="99"/>
      <c r="E62" s="100">
        <f>VLOOKUP($B62,[1]NUM1!$G$2:$T$157,2,FALSE)</f>
        <v>19</v>
      </c>
      <c r="F62" s="100">
        <f>VLOOKUP($B62,[1]NUM1!$G$2:$T$157,3,FALSE)</f>
        <v>2</v>
      </c>
      <c r="G62" s="100">
        <f>VLOOKUP($B62,[1]NUM1!$G$2:$T$157,4,FALSE)</f>
        <v>26</v>
      </c>
      <c r="H62" s="100">
        <f>VLOOKUP($B62,[1]NUM1!$G$2:$T$157,5,FALSE)</f>
        <v>4</v>
      </c>
      <c r="I62" s="100">
        <f>VLOOKUP($B62,[1]NUM1!$G$2:$T$157,6,FALSE)</f>
        <v>8</v>
      </c>
      <c r="J62" s="100">
        <f>VLOOKUP($B62,[1]NUM1!$G$2:$T$157,7,FALSE)</f>
        <v>2</v>
      </c>
      <c r="K62" s="100">
        <f>VLOOKUP($B62,[1]NUM1!$G$2:$T$157,8,FALSE)</f>
        <v>4</v>
      </c>
      <c r="L62" s="100">
        <f>VLOOKUP($B62,[1]NUM1!$G$2:$T$157,9,FALSE)</f>
        <v>13</v>
      </c>
      <c r="M62" s="100">
        <f>VLOOKUP($B62,[1]NUM1!$G$2:$T$157,10,FALSE)</f>
        <v>11</v>
      </c>
      <c r="N62" s="100">
        <f>VLOOKUP($B62,[1]NUM1!$G$2:$T$157,11,FALSE)</f>
        <v>4</v>
      </c>
      <c r="O62" s="91">
        <f>VLOOKUP($B62,[1]NUM1!$G$2:$T$157,12,FALSE)</f>
        <v>15</v>
      </c>
      <c r="P62" s="96">
        <f>VLOOKUP($B62,[1]NUM1!$G$2:$T$157,13,FALSE)</f>
        <v>3</v>
      </c>
      <c r="Q62" s="6">
        <f t="shared" ref="Q62:Q71" si="30">SUM(E62:P62)</f>
        <v>111</v>
      </c>
      <c r="R62" s="4"/>
      <c r="S62" s="6">
        <v>26</v>
      </c>
      <c r="T62" s="9">
        <f t="shared" si="11"/>
        <v>29</v>
      </c>
      <c r="U62" s="6">
        <f>VLOOKUP($B62,[2]DEN1!$G$2:$I$157,2,FALSE)</f>
        <v>29</v>
      </c>
      <c r="V62" s="3">
        <f t="shared" ref="V62:V71" si="31">+U62+(AF62+AG62)-(AS62+AT62)</f>
        <v>26</v>
      </c>
      <c r="W62" s="3">
        <f t="shared" si="3"/>
        <v>30</v>
      </c>
      <c r="X62" s="6">
        <f>VLOOKUP($B62,[1]DEN1!$G$2:$I$159,2,FALSE)</f>
        <v>31</v>
      </c>
      <c r="Y62" s="11"/>
      <c r="Z62" s="97">
        <f>VLOOKUP($B62,'[3]ACT DEN1'!$G$2:$S$143,2,FALSE)</f>
        <v>0</v>
      </c>
      <c r="AA62" s="97">
        <f>VLOOKUP($B62,'[3]ACT DEN1'!$G$2:$S$143,3,FALSE)</f>
        <v>1</v>
      </c>
      <c r="AB62" s="97">
        <f>VLOOKUP($B62,'[3]ACT DEN1'!$G$2:$S$143,4,FALSE)</f>
        <v>2</v>
      </c>
      <c r="AC62" s="97">
        <f>VLOOKUP($B62,'[3]ACT DEN1'!$G$2:$S$143,5,FALSE)</f>
        <v>1</v>
      </c>
      <c r="AD62" s="97">
        <f>VLOOKUP($B62,'[3]ACT DEN1'!$G$2:$S$143,6,FALSE)</f>
        <v>0</v>
      </c>
      <c r="AE62" s="97">
        <f>VLOOKUP($B62,'[3]ACT DEN1'!$G$2:$S$143,7,FALSE)</f>
        <v>1</v>
      </c>
      <c r="AF62" s="97">
        <f>VLOOKUP($B62,'[3]ACT DEN1'!$G$2:$S$143,8,FALSE)</f>
        <v>0</v>
      </c>
      <c r="AG62" s="96">
        <f>VLOOKUP($B62,'[3]ACT DEN1'!$G$2:$S$143,9,FALSE)</f>
        <v>2</v>
      </c>
      <c r="AH62" s="96">
        <f>VLOOKUP($B62,'[3]ACT DEN1'!$G$2:$S$143,10,FALSE)</f>
        <v>0</v>
      </c>
      <c r="AI62" s="98">
        <f>VLOOKUP($B62,'[3]ACT DEN1'!$G$2:$S$143,11,FALSE)</f>
        <v>4</v>
      </c>
      <c r="AJ62" s="96">
        <f>VLOOKUP($B62,'[3]ACT DEN1'!$G$2:$S$143,12,FALSE)</f>
        <v>1</v>
      </c>
      <c r="AK62" s="96"/>
      <c r="AL62" s="6">
        <f t="shared" si="13"/>
        <v>12</v>
      </c>
      <c r="AM62" s="97">
        <f>VLOOKUP($B62,'[3]ACT DEN1'!$AB$2:$AN$119,2,FALSE)</f>
        <v>0</v>
      </c>
      <c r="AN62" s="97">
        <f>VLOOKUP($B62,'[3]ACT DEN1'!$AB$2:$AN$119,3,FALSE)</f>
        <v>0</v>
      </c>
      <c r="AO62" s="97">
        <f>VLOOKUP($B62,'[3]ACT DEN1'!$AB$2:$AN$119,4,FALSE)</f>
        <v>0</v>
      </c>
      <c r="AP62" s="97">
        <f>VLOOKUP($B62,'[3]ACT DEN1'!$AB$2:$AN$119,5,FALSE)</f>
        <v>0</v>
      </c>
      <c r="AQ62" s="97">
        <f>VLOOKUP($B62,'[3]ACT DEN1'!$AB$2:$AN$119,6,FALSE)</f>
        <v>0</v>
      </c>
      <c r="AR62" s="97">
        <f>VLOOKUP($B62,'[3]ACT DEN1'!$AB$2:$AN$119,7,FALSE)</f>
        <v>0</v>
      </c>
      <c r="AS62" s="97">
        <f>VLOOKUP($B62,'[3]ACT DEN1'!$AB$2:$AN$119,8,FALSE)</f>
        <v>0</v>
      </c>
      <c r="AT62" s="97">
        <f>VLOOKUP($B62,'[3]ACT DEN1'!$AB$2:$AN$119,9,FALSE)</f>
        <v>5</v>
      </c>
      <c r="AU62" s="97">
        <f>VLOOKUP($B62,'[3]ACT DEN1'!$AB$2:$AN$119,10,FALSE)</f>
        <v>0</v>
      </c>
      <c r="AV62" s="97">
        <f>VLOOKUP($B62,'[3]ACT DEN1'!$AB$2:$AN$119,11,FALSE)</f>
        <v>0</v>
      </c>
      <c r="AW62" s="97">
        <f>VLOOKUP($B62,'[3]ACT DEN1'!$AB$2:$AN$119,12,FALSE)</f>
        <v>0</v>
      </c>
      <c r="AX62" s="97"/>
      <c r="AY62" s="6">
        <f t="shared" si="5"/>
        <v>5</v>
      </c>
    </row>
    <row r="63" spans="1:51" s="65" customFormat="1" ht="15" thickBot="1" x14ac:dyDescent="0.25">
      <c r="A63" s="1" t="s">
        <v>125</v>
      </c>
      <c r="B63" s="99" t="s">
        <v>116</v>
      </c>
      <c r="C63" s="63"/>
      <c r="D63" s="99"/>
      <c r="E63" s="100">
        <f>VLOOKUP($B63,[1]NUM1!$G$2:$T$157,2,FALSE)</f>
        <v>10</v>
      </c>
      <c r="F63" s="100">
        <f>VLOOKUP($B63,[1]NUM1!$G$2:$T$157,3,FALSE)</f>
        <v>4</v>
      </c>
      <c r="G63" s="100">
        <f>VLOOKUP($B63,[1]NUM1!$G$2:$T$157,4,FALSE)</f>
        <v>7</v>
      </c>
      <c r="H63" s="100">
        <f>VLOOKUP($B63,[1]NUM1!$G$2:$T$157,5,FALSE)</f>
        <v>7</v>
      </c>
      <c r="I63" s="100">
        <f>VLOOKUP($B63,[1]NUM1!$G$2:$T$157,6,FALSE)</f>
        <v>3</v>
      </c>
      <c r="J63" s="100">
        <f>VLOOKUP($B63,[1]NUM1!$G$2:$T$157,7,FALSE)</f>
        <v>4</v>
      </c>
      <c r="K63" s="100">
        <f>VLOOKUP($B63,[1]NUM1!$G$2:$T$157,8,FALSE)</f>
        <v>1</v>
      </c>
      <c r="L63" s="100">
        <f>VLOOKUP($B63,[1]NUM1!$G$2:$T$157,9,FALSE)</f>
        <v>3</v>
      </c>
      <c r="M63" s="100">
        <f>VLOOKUP($B63,[1]NUM1!$G$2:$T$157,10,FALSE)</f>
        <v>0</v>
      </c>
      <c r="N63" s="100">
        <f>VLOOKUP($B63,[1]NUM1!$G$2:$T$157,11,FALSE)</f>
        <v>3</v>
      </c>
      <c r="O63" s="91">
        <f>VLOOKUP($B63,[1]NUM1!$G$2:$T$157,12,FALSE)</f>
        <v>0</v>
      </c>
      <c r="P63" s="96">
        <f>VLOOKUP($B63,[1]NUM1!$G$2:$T$157,13,FALSE)</f>
        <v>0</v>
      </c>
      <c r="Q63" s="6">
        <f t="shared" si="30"/>
        <v>42</v>
      </c>
      <c r="R63" s="4"/>
      <c r="S63" s="6">
        <v>7</v>
      </c>
      <c r="T63" s="9">
        <f t="shared" si="11"/>
        <v>7</v>
      </c>
      <c r="U63" s="6">
        <f>VLOOKUP($B63,[2]DEN1!$G$2:$I$157,2,FALSE)</f>
        <v>7</v>
      </c>
      <c r="V63" s="3">
        <f t="shared" si="31"/>
        <v>7</v>
      </c>
      <c r="W63" s="3">
        <f t="shared" si="3"/>
        <v>7</v>
      </c>
      <c r="X63" s="6">
        <f>VLOOKUP($B63,[1]DEN1!$G$2:$I$159,2,FALSE)</f>
        <v>6</v>
      </c>
      <c r="Y63" s="11"/>
      <c r="Z63" s="97">
        <f>VLOOKUP($B63,'[3]ACT DEN1'!$G$2:$S$143,2,FALSE)</f>
        <v>0</v>
      </c>
      <c r="AA63" s="97">
        <f>VLOOKUP($B63,'[3]ACT DEN1'!$G$2:$S$143,3,FALSE)</f>
        <v>0</v>
      </c>
      <c r="AB63" s="97">
        <f>VLOOKUP($B63,'[3]ACT DEN1'!$G$2:$S$143,4,FALSE)</f>
        <v>0</v>
      </c>
      <c r="AC63" s="97">
        <f>VLOOKUP($B63,'[3]ACT DEN1'!$G$2:$S$143,5,FALSE)</f>
        <v>0</v>
      </c>
      <c r="AD63" s="97">
        <f>VLOOKUP($B63,'[3]ACT DEN1'!$G$2:$S$143,6,FALSE)</f>
        <v>0</v>
      </c>
      <c r="AE63" s="97">
        <f>VLOOKUP($B63,'[3]ACT DEN1'!$G$2:$S$143,7,FALSE)</f>
        <v>0</v>
      </c>
      <c r="AF63" s="97">
        <f>VLOOKUP($B63,'[3]ACT DEN1'!$G$2:$S$143,8,FALSE)</f>
        <v>0</v>
      </c>
      <c r="AG63" s="96">
        <f>VLOOKUP($B63,'[3]ACT DEN1'!$G$2:$S$143,9,FALSE)</f>
        <v>0</v>
      </c>
      <c r="AH63" s="96">
        <f>VLOOKUP($B63,'[3]ACT DEN1'!$G$2:$S$143,10,FALSE)</f>
        <v>0</v>
      </c>
      <c r="AI63" s="98">
        <f>VLOOKUP($B63,'[3]ACT DEN1'!$G$2:$S$143,11,FALSE)</f>
        <v>0</v>
      </c>
      <c r="AJ63" s="96">
        <f>VLOOKUP($B63,'[3]ACT DEN1'!$G$2:$S$143,12,FALSE)</f>
        <v>0</v>
      </c>
      <c r="AK63" s="96"/>
      <c r="AL63" s="6">
        <f t="shared" si="13"/>
        <v>0</v>
      </c>
      <c r="AM63" s="97">
        <f>VLOOKUP($B63,'[3]ACT DEN1'!$AB$2:$AN$119,2,FALSE)</f>
        <v>0</v>
      </c>
      <c r="AN63" s="97">
        <f>VLOOKUP($B63,'[3]ACT DEN1'!$AB$2:$AN$119,3,FALSE)</f>
        <v>0</v>
      </c>
      <c r="AO63" s="97">
        <f>VLOOKUP($B63,'[3]ACT DEN1'!$AB$2:$AN$119,4,FALSE)</f>
        <v>0</v>
      </c>
      <c r="AP63" s="97">
        <f>VLOOKUP($B63,'[3]ACT DEN1'!$AB$2:$AN$119,5,FALSE)</f>
        <v>0</v>
      </c>
      <c r="AQ63" s="97">
        <f>VLOOKUP($B63,'[3]ACT DEN1'!$AB$2:$AN$119,6,FALSE)</f>
        <v>0</v>
      </c>
      <c r="AR63" s="97">
        <f>VLOOKUP($B63,'[3]ACT DEN1'!$AB$2:$AN$119,7,FALSE)</f>
        <v>0</v>
      </c>
      <c r="AS63" s="97">
        <f>VLOOKUP($B63,'[3]ACT DEN1'!$AB$2:$AN$119,8,FALSE)</f>
        <v>0</v>
      </c>
      <c r="AT63" s="97">
        <f>VLOOKUP($B63,'[3]ACT DEN1'!$AB$2:$AN$119,9,FALSE)</f>
        <v>0</v>
      </c>
      <c r="AU63" s="97">
        <f>VLOOKUP($B63,'[3]ACT DEN1'!$AB$2:$AN$119,10,FALSE)</f>
        <v>0</v>
      </c>
      <c r="AV63" s="97">
        <f>VLOOKUP($B63,'[3]ACT DEN1'!$AB$2:$AN$119,11,FALSE)</f>
        <v>0</v>
      </c>
      <c r="AW63" s="97">
        <f>VLOOKUP($B63,'[3]ACT DEN1'!$AB$2:$AN$119,12,FALSE)</f>
        <v>0</v>
      </c>
      <c r="AX63" s="97"/>
      <c r="AY63" s="6">
        <f t="shared" si="5"/>
        <v>0</v>
      </c>
    </row>
    <row r="64" spans="1:51" s="65" customFormat="1" ht="15" thickBot="1" x14ac:dyDescent="0.25">
      <c r="A64" s="1" t="s">
        <v>125</v>
      </c>
      <c r="B64" s="99" t="s">
        <v>117</v>
      </c>
      <c r="C64" s="63"/>
      <c r="D64" s="99"/>
      <c r="E64" s="100">
        <f>VLOOKUP($B64,[1]NUM1!$G$2:$T$157,2,FALSE)</f>
        <v>4</v>
      </c>
      <c r="F64" s="100">
        <f>VLOOKUP($B64,[1]NUM1!$G$2:$T$157,3,FALSE)</f>
        <v>3</v>
      </c>
      <c r="G64" s="100">
        <f>VLOOKUP($B64,[1]NUM1!$G$2:$T$157,4,FALSE)</f>
        <v>0</v>
      </c>
      <c r="H64" s="100">
        <f>VLOOKUP($B64,[1]NUM1!$G$2:$T$157,5,FALSE)</f>
        <v>3</v>
      </c>
      <c r="I64" s="100">
        <f>VLOOKUP($B64,[1]NUM1!$G$2:$T$157,6,FALSE)</f>
        <v>1</v>
      </c>
      <c r="J64" s="100">
        <f>VLOOKUP($B64,[1]NUM1!$G$2:$T$157,7,FALSE)</f>
        <v>0</v>
      </c>
      <c r="K64" s="100">
        <f>VLOOKUP($B64,[1]NUM1!$G$2:$T$157,8,FALSE)</f>
        <v>2</v>
      </c>
      <c r="L64" s="100">
        <f>VLOOKUP($B64,[1]NUM1!$G$2:$T$157,9,FALSE)</f>
        <v>0</v>
      </c>
      <c r="M64" s="100">
        <f>VLOOKUP($B64,[1]NUM1!$G$2:$T$157,10,FALSE)</f>
        <v>0</v>
      </c>
      <c r="N64" s="100">
        <f>VLOOKUP($B64,[1]NUM1!$G$2:$T$157,11,FALSE)</f>
        <v>0</v>
      </c>
      <c r="O64" s="91">
        <f>VLOOKUP($B64,[1]NUM1!$G$2:$T$157,12,FALSE)</f>
        <v>1</v>
      </c>
      <c r="P64" s="96">
        <f>VLOOKUP($B64,[1]NUM1!$G$2:$T$157,13,FALSE)</f>
        <v>1</v>
      </c>
      <c r="Q64" s="6">
        <f t="shared" si="30"/>
        <v>15</v>
      </c>
      <c r="R64" s="4"/>
      <c r="S64" s="6">
        <v>0</v>
      </c>
      <c r="T64" s="9">
        <f t="shared" si="11"/>
        <v>0</v>
      </c>
      <c r="U64" s="6">
        <f>VLOOKUP($B64,[2]DEN1!$G$2:$I$157,2,FALSE)</f>
        <v>0</v>
      </c>
      <c r="V64" s="3">
        <f t="shared" si="31"/>
        <v>0</v>
      </c>
      <c r="W64" s="3">
        <f t="shared" si="3"/>
        <v>0</v>
      </c>
      <c r="X64" s="6">
        <f>VLOOKUP($B64,[1]DEN1!$G$2:$I$159,2,FALSE)</f>
        <v>0</v>
      </c>
      <c r="Y64" s="11"/>
      <c r="Z64" s="97">
        <f>VLOOKUP($B64,'[3]ACT DEN1'!$G$2:$S$143,2,FALSE)</f>
        <v>0</v>
      </c>
      <c r="AA64" s="97">
        <f>VLOOKUP($B64,'[3]ACT DEN1'!$G$2:$S$143,3,FALSE)</f>
        <v>0</v>
      </c>
      <c r="AB64" s="97">
        <f>VLOOKUP($B64,'[3]ACT DEN1'!$G$2:$S$143,4,FALSE)</f>
        <v>0</v>
      </c>
      <c r="AC64" s="97">
        <f>VLOOKUP($B64,'[3]ACT DEN1'!$G$2:$S$143,5,FALSE)</f>
        <v>0</v>
      </c>
      <c r="AD64" s="97">
        <f>VLOOKUP($B64,'[3]ACT DEN1'!$G$2:$S$143,6,FALSE)</f>
        <v>0</v>
      </c>
      <c r="AE64" s="97">
        <f>VLOOKUP($B64,'[3]ACT DEN1'!$G$2:$S$143,7,FALSE)</f>
        <v>0</v>
      </c>
      <c r="AF64" s="97">
        <f>VLOOKUP($B64,'[3]ACT DEN1'!$G$2:$S$143,8,FALSE)</f>
        <v>0</v>
      </c>
      <c r="AG64" s="96">
        <f>VLOOKUP($B64,'[3]ACT DEN1'!$G$2:$S$143,9,FALSE)</f>
        <v>0</v>
      </c>
      <c r="AH64" s="96">
        <f>VLOOKUP($B64,'[3]ACT DEN1'!$G$2:$S$143,10,FALSE)</f>
        <v>0</v>
      </c>
      <c r="AI64" s="98">
        <f>VLOOKUP($B64,'[3]ACT DEN1'!$G$2:$S$143,11,FALSE)</f>
        <v>0</v>
      </c>
      <c r="AJ64" s="96">
        <f>VLOOKUP($B64,'[3]ACT DEN1'!$G$2:$S$143,12,FALSE)</f>
        <v>0</v>
      </c>
      <c r="AK64" s="96"/>
      <c r="AL64" s="6">
        <f t="shared" si="13"/>
        <v>0</v>
      </c>
      <c r="AM64" s="97">
        <f>VLOOKUP($B64,'[3]ACT DEN1'!$AB$2:$AN$119,2,FALSE)</f>
        <v>0</v>
      </c>
      <c r="AN64" s="97">
        <f>VLOOKUP($B64,'[3]ACT DEN1'!$AB$2:$AN$119,3,FALSE)</f>
        <v>0</v>
      </c>
      <c r="AO64" s="97">
        <f>VLOOKUP($B64,'[3]ACT DEN1'!$AB$2:$AN$119,4,FALSE)</f>
        <v>0</v>
      </c>
      <c r="AP64" s="97">
        <f>VLOOKUP($B64,'[3]ACT DEN1'!$AB$2:$AN$119,5,FALSE)</f>
        <v>0</v>
      </c>
      <c r="AQ64" s="97">
        <f>VLOOKUP($B64,'[3]ACT DEN1'!$AB$2:$AN$119,6,FALSE)</f>
        <v>0</v>
      </c>
      <c r="AR64" s="102">
        <f>VLOOKUP($B64,'[3]ACT DEN1'!$AB$2:$AN$119,7,FALSE)</f>
        <v>0</v>
      </c>
      <c r="AS64" s="102">
        <f>VLOOKUP($B64,'[3]ACT DEN1'!$AB$2:$AN$119,8,FALSE)</f>
        <v>0</v>
      </c>
      <c r="AT64" s="102">
        <f>VLOOKUP($B64,'[3]ACT DEN1'!$AB$2:$AN$119,9,FALSE)</f>
        <v>0</v>
      </c>
      <c r="AU64" s="102">
        <f>VLOOKUP($B64,'[3]ACT DEN1'!$AB$2:$AN$119,10,FALSE)</f>
        <v>0</v>
      </c>
      <c r="AV64" s="102">
        <f>VLOOKUP($B64,'[3]ACT DEN1'!$AB$2:$AN$119,11,FALSE)</f>
        <v>0</v>
      </c>
      <c r="AW64" s="102">
        <f>VLOOKUP($B64,'[3]ACT DEN1'!$AB$2:$AN$119,12,FALSE)</f>
        <v>0</v>
      </c>
      <c r="AX64" s="102"/>
      <c r="AY64" s="6">
        <f t="shared" si="5"/>
        <v>0</v>
      </c>
    </row>
    <row r="65" spans="1:51" s="65" customFormat="1" ht="15" thickBot="1" x14ac:dyDescent="0.25">
      <c r="A65" s="1" t="s">
        <v>125</v>
      </c>
      <c r="B65" s="99" t="s">
        <v>118</v>
      </c>
      <c r="C65" s="63"/>
      <c r="D65" s="99"/>
      <c r="E65" s="100">
        <f>VLOOKUP($B65,[1]NUM1!$G$2:$T$157,2,FALSE)</f>
        <v>5</v>
      </c>
      <c r="F65" s="100">
        <f>VLOOKUP($B65,[1]NUM1!$G$2:$T$157,3,FALSE)</f>
        <v>0</v>
      </c>
      <c r="G65" s="100">
        <f>VLOOKUP($B65,[1]NUM1!$G$2:$T$157,4,FALSE)</f>
        <v>4</v>
      </c>
      <c r="H65" s="100">
        <f>VLOOKUP($B65,[1]NUM1!$G$2:$T$157,5,FALSE)</f>
        <v>7</v>
      </c>
      <c r="I65" s="100">
        <f>VLOOKUP($B65,[1]NUM1!$G$2:$T$157,6,FALSE)</f>
        <v>1</v>
      </c>
      <c r="J65" s="100">
        <f>VLOOKUP($B65,[1]NUM1!$G$2:$T$157,7,FALSE)</f>
        <v>9</v>
      </c>
      <c r="K65" s="100">
        <f>VLOOKUP($B65,[1]NUM1!$G$2:$T$157,8,FALSE)</f>
        <v>3</v>
      </c>
      <c r="L65" s="100">
        <f>VLOOKUP($B65,[1]NUM1!$G$2:$T$157,9,FALSE)</f>
        <v>6</v>
      </c>
      <c r="M65" s="100">
        <f>VLOOKUP($B65,[1]NUM1!$G$2:$T$157,10,FALSE)</f>
        <v>5</v>
      </c>
      <c r="N65" s="100">
        <f>VLOOKUP($B65,[1]NUM1!$G$2:$T$157,11,FALSE)</f>
        <v>0</v>
      </c>
      <c r="O65" s="91">
        <f>VLOOKUP($B65,[1]NUM1!$G$2:$T$157,12,FALSE)</f>
        <v>1</v>
      </c>
      <c r="P65" s="96">
        <f>VLOOKUP($B65,[1]NUM1!$G$2:$T$157,13,FALSE)</f>
        <v>3</v>
      </c>
      <c r="Q65" s="6">
        <f t="shared" si="30"/>
        <v>44</v>
      </c>
      <c r="R65" s="4"/>
      <c r="S65" s="6">
        <v>5</v>
      </c>
      <c r="T65" s="9">
        <f t="shared" si="11"/>
        <v>5</v>
      </c>
      <c r="U65" s="6">
        <f>VLOOKUP($B65,[2]DEN1!$G$2:$I$157,2,FALSE)</f>
        <v>4</v>
      </c>
      <c r="V65" s="3">
        <f t="shared" si="31"/>
        <v>4</v>
      </c>
      <c r="W65" s="3">
        <f t="shared" si="3"/>
        <v>4</v>
      </c>
      <c r="X65" s="6">
        <f>VLOOKUP($B65,[1]DEN1!$G$2:$I$159,2,FALSE)</f>
        <v>3</v>
      </c>
      <c r="Y65" s="11"/>
      <c r="Z65" s="97">
        <f>VLOOKUP($B65,'[3]ACT DEN1'!$G$2:$S$143,2,FALSE)</f>
        <v>0</v>
      </c>
      <c r="AA65" s="97">
        <f>VLOOKUP($B65,'[3]ACT DEN1'!$G$2:$S$143,3,FALSE)</f>
        <v>0</v>
      </c>
      <c r="AB65" s="97">
        <f>VLOOKUP($B65,'[3]ACT DEN1'!$G$2:$S$143,4,FALSE)</f>
        <v>0</v>
      </c>
      <c r="AC65" s="97">
        <f>VLOOKUP($B65,'[3]ACT DEN1'!$G$2:$S$143,5,FALSE)</f>
        <v>0</v>
      </c>
      <c r="AD65" s="97">
        <f>VLOOKUP($B65,'[3]ACT DEN1'!$G$2:$S$143,6,FALSE)</f>
        <v>0</v>
      </c>
      <c r="AE65" s="97">
        <f>VLOOKUP($B65,'[3]ACT DEN1'!$G$2:$S$143,7,FALSE)</f>
        <v>0</v>
      </c>
      <c r="AF65" s="97">
        <f>VLOOKUP($B65,'[3]ACT DEN1'!$G$2:$S$143,8,FALSE)</f>
        <v>0</v>
      </c>
      <c r="AG65" s="96">
        <f>VLOOKUP($B65,'[3]ACT DEN1'!$G$2:$S$143,9,FALSE)</f>
        <v>0</v>
      </c>
      <c r="AH65" s="96">
        <f>VLOOKUP($B65,'[3]ACT DEN1'!$G$2:$S$143,10,FALSE)</f>
        <v>0</v>
      </c>
      <c r="AI65" s="98">
        <f>VLOOKUP($B65,'[3]ACT DEN1'!$G$2:$S$143,11,FALSE)</f>
        <v>0</v>
      </c>
      <c r="AJ65" s="96">
        <f>VLOOKUP($B65,'[3]ACT DEN1'!$G$2:$S$143,12,FALSE)</f>
        <v>0</v>
      </c>
      <c r="AK65" s="96"/>
      <c r="AL65" s="6">
        <f t="shared" si="13"/>
        <v>0</v>
      </c>
      <c r="AM65" s="97">
        <f>VLOOKUP($B65,'[3]ACT DEN1'!$AB$2:$AN$119,2,FALSE)</f>
        <v>0</v>
      </c>
      <c r="AN65" s="97">
        <f>VLOOKUP($B65,'[3]ACT DEN1'!$AB$2:$AN$119,3,FALSE)</f>
        <v>0</v>
      </c>
      <c r="AO65" s="97">
        <f>VLOOKUP($B65,'[3]ACT DEN1'!$AB$2:$AN$119,4,FALSE)</f>
        <v>0</v>
      </c>
      <c r="AP65" s="97">
        <f>VLOOKUP($B65,'[3]ACT DEN1'!$AB$2:$AN$119,5,FALSE)</f>
        <v>0</v>
      </c>
      <c r="AQ65" s="97">
        <f>VLOOKUP($B65,'[3]ACT DEN1'!$AB$2:$AN$119,6,FALSE)</f>
        <v>0</v>
      </c>
      <c r="AR65" s="97">
        <f>VLOOKUP($B65,'[3]ACT DEN1'!$AB$2:$AN$119,7,FALSE)</f>
        <v>0</v>
      </c>
      <c r="AS65" s="97">
        <f>VLOOKUP($B65,'[3]ACT DEN1'!$AB$2:$AN$119,8,FALSE)</f>
        <v>0</v>
      </c>
      <c r="AT65" s="97">
        <f>VLOOKUP($B65,'[3]ACT DEN1'!$AB$2:$AN$119,9,FALSE)</f>
        <v>0</v>
      </c>
      <c r="AU65" s="97">
        <f>VLOOKUP($B65,'[3]ACT DEN1'!$AB$2:$AN$119,10,FALSE)</f>
        <v>0</v>
      </c>
      <c r="AV65" s="97">
        <f>VLOOKUP($B65,'[3]ACT DEN1'!$AB$2:$AN$119,11,FALSE)</f>
        <v>0</v>
      </c>
      <c r="AW65" s="97">
        <f>VLOOKUP($B65,'[3]ACT DEN1'!$AB$2:$AN$119,12,FALSE)</f>
        <v>0</v>
      </c>
      <c r="AX65" s="97"/>
      <c r="AY65" s="6">
        <f t="shared" si="5"/>
        <v>0</v>
      </c>
    </row>
    <row r="66" spans="1:51" s="65" customFormat="1" ht="15" thickBot="1" x14ac:dyDescent="0.25">
      <c r="A66" s="1" t="s">
        <v>125</v>
      </c>
      <c r="B66" s="99" t="s">
        <v>119</v>
      </c>
      <c r="C66" s="63"/>
      <c r="D66" s="99"/>
      <c r="E66" s="100">
        <f>VLOOKUP($B66,[1]NUM1!$G$2:$T$157,2,FALSE)</f>
        <v>2</v>
      </c>
      <c r="F66" s="100">
        <f>VLOOKUP($B66,[1]NUM1!$G$2:$T$157,3,FALSE)</f>
        <v>5</v>
      </c>
      <c r="G66" s="100">
        <f>VLOOKUP($B66,[1]NUM1!$G$2:$T$157,4,FALSE)</f>
        <v>0</v>
      </c>
      <c r="H66" s="100">
        <f>VLOOKUP($B66,[1]NUM1!$G$2:$T$157,5,FALSE)</f>
        <v>0</v>
      </c>
      <c r="I66" s="100">
        <f>VLOOKUP($B66,[1]NUM1!$G$2:$T$157,6,FALSE)</f>
        <v>3</v>
      </c>
      <c r="J66" s="100">
        <f>VLOOKUP($B66,[1]NUM1!$G$2:$T$157,7,FALSE)</f>
        <v>2</v>
      </c>
      <c r="K66" s="100">
        <f>VLOOKUP($B66,[1]NUM1!$G$2:$T$157,8,FALSE)</f>
        <v>0</v>
      </c>
      <c r="L66" s="100">
        <f>VLOOKUP($B66,[1]NUM1!$G$2:$T$157,9,FALSE)</f>
        <v>3</v>
      </c>
      <c r="M66" s="100">
        <f>VLOOKUP($B66,[1]NUM1!$G$2:$T$157,10,FALSE)</f>
        <v>0</v>
      </c>
      <c r="N66" s="100">
        <f>VLOOKUP($B66,[1]NUM1!$G$2:$T$157,11,FALSE)</f>
        <v>0</v>
      </c>
      <c r="O66" s="91">
        <f>VLOOKUP($B66,[1]NUM1!$G$2:$T$157,12,FALSE)</f>
        <v>1</v>
      </c>
      <c r="P66" s="96">
        <f>VLOOKUP($B66,[1]NUM1!$G$2:$T$157,13,FALSE)</f>
        <v>0</v>
      </c>
      <c r="Q66" s="6">
        <f t="shared" si="30"/>
        <v>16</v>
      </c>
      <c r="R66" s="4"/>
      <c r="S66" s="6">
        <v>2</v>
      </c>
      <c r="T66" s="9">
        <f t="shared" si="11"/>
        <v>2</v>
      </c>
      <c r="U66" s="6">
        <f>VLOOKUP($B66,[2]DEN1!$G$2:$I$157,2,FALSE)</f>
        <v>2</v>
      </c>
      <c r="V66" s="3">
        <f t="shared" si="31"/>
        <v>2</v>
      </c>
      <c r="W66" s="3">
        <f t="shared" si="3"/>
        <v>3</v>
      </c>
      <c r="X66" s="6">
        <f>VLOOKUP($B66,[1]DEN1!$G$2:$I$159,2,FALSE)</f>
        <v>3</v>
      </c>
      <c r="Y66" s="11"/>
      <c r="Z66" s="97">
        <f>VLOOKUP($B66,'[3]ACT DEN1'!$G$2:$S$143,2,FALSE)</f>
        <v>0</v>
      </c>
      <c r="AA66" s="97">
        <f>VLOOKUP($B66,'[3]ACT DEN1'!$G$2:$S$143,3,FALSE)</f>
        <v>0</v>
      </c>
      <c r="AB66" s="97">
        <f>VLOOKUP($B66,'[3]ACT DEN1'!$G$2:$S$143,4,FALSE)</f>
        <v>0</v>
      </c>
      <c r="AC66" s="97">
        <f>VLOOKUP($B66,'[3]ACT DEN1'!$G$2:$S$143,5,FALSE)</f>
        <v>0</v>
      </c>
      <c r="AD66" s="97">
        <f>VLOOKUP($B66,'[3]ACT DEN1'!$G$2:$S$143,6,FALSE)</f>
        <v>0</v>
      </c>
      <c r="AE66" s="97">
        <f>VLOOKUP($B66,'[3]ACT DEN1'!$G$2:$S$143,7,FALSE)</f>
        <v>0</v>
      </c>
      <c r="AF66" s="97">
        <f>VLOOKUP($B66,'[3]ACT DEN1'!$G$2:$S$143,8,FALSE)</f>
        <v>0</v>
      </c>
      <c r="AG66" s="96">
        <f>VLOOKUP($B66,'[3]ACT DEN1'!$G$2:$S$143,9,FALSE)</f>
        <v>0</v>
      </c>
      <c r="AH66" s="96">
        <f>VLOOKUP($B66,'[3]ACT DEN1'!$G$2:$S$143,10,FALSE)</f>
        <v>0</v>
      </c>
      <c r="AI66" s="98">
        <f>VLOOKUP($B66,'[3]ACT DEN1'!$G$2:$S$143,11,FALSE)</f>
        <v>1</v>
      </c>
      <c r="AJ66" s="96">
        <f>VLOOKUP($B66,'[3]ACT DEN1'!$G$2:$S$143,12,FALSE)</f>
        <v>0</v>
      </c>
      <c r="AK66" s="96"/>
      <c r="AL66" s="6">
        <f t="shared" si="13"/>
        <v>1</v>
      </c>
      <c r="AM66" s="97"/>
      <c r="AN66" s="97"/>
      <c r="AO66" s="97"/>
      <c r="AP66" s="97"/>
      <c r="AQ66" s="97"/>
      <c r="AR66" s="102"/>
      <c r="AS66" s="102"/>
      <c r="AT66" s="102"/>
      <c r="AU66" s="102"/>
      <c r="AV66" s="102"/>
      <c r="AW66" s="102"/>
      <c r="AX66" s="102"/>
      <c r="AY66" s="6">
        <f t="shared" si="5"/>
        <v>0</v>
      </c>
    </row>
    <row r="67" spans="1:51" s="65" customFormat="1" ht="15" thickBot="1" x14ac:dyDescent="0.25">
      <c r="A67" s="1" t="s">
        <v>125</v>
      </c>
      <c r="B67" s="99" t="s">
        <v>120</v>
      </c>
      <c r="C67" s="63"/>
      <c r="D67" s="99"/>
      <c r="E67" s="100">
        <f>VLOOKUP($B67,[1]NUM1!$G$2:$T$157,2,FALSE)</f>
        <v>1</v>
      </c>
      <c r="F67" s="100">
        <f>VLOOKUP($B67,[1]NUM1!$G$2:$T$157,3,FALSE)</f>
        <v>0</v>
      </c>
      <c r="G67" s="100">
        <f>VLOOKUP($B67,[1]NUM1!$G$2:$T$157,4,FALSE)</f>
        <v>15</v>
      </c>
      <c r="H67" s="100">
        <f>VLOOKUP($B67,[1]NUM1!$G$2:$T$157,5,FALSE)</f>
        <v>1</v>
      </c>
      <c r="I67" s="100">
        <f>VLOOKUP($B67,[1]NUM1!$G$2:$T$157,6,FALSE)</f>
        <v>0</v>
      </c>
      <c r="J67" s="100">
        <f>VLOOKUP($B67,[1]NUM1!$G$2:$T$157,7,FALSE)</f>
        <v>0</v>
      </c>
      <c r="K67" s="100">
        <f>VLOOKUP($B67,[1]NUM1!$G$2:$T$157,8,FALSE)</f>
        <v>0</v>
      </c>
      <c r="L67" s="100">
        <f>VLOOKUP($B67,[1]NUM1!$G$2:$T$157,9,FALSE)</f>
        <v>4</v>
      </c>
      <c r="M67" s="100">
        <f>VLOOKUP($B67,[1]NUM1!$G$2:$T$157,10,FALSE)</f>
        <v>0</v>
      </c>
      <c r="N67" s="100">
        <f>VLOOKUP($B67,[1]NUM1!$G$2:$T$157,11,FALSE)</f>
        <v>3</v>
      </c>
      <c r="O67" s="91">
        <f>VLOOKUP($B67,[1]NUM1!$G$2:$T$157,12,FALSE)</f>
        <v>0</v>
      </c>
      <c r="P67" s="96">
        <f>VLOOKUP($B67,[1]NUM1!$G$2:$T$157,13,FALSE)</f>
        <v>0</v>
      </c>
      <c r="Q67" s="6">
        <f t="shared" si="30"/>
        <v>24</v>
      </c>
      <c r="R67" s="4"/>
      <c r="S67" s="6">
        <v>0</v>
      </c>
      <c r="T67" s="9">
        <f t="shared" si="11"/>
        <v>0</v>
      </c>
      <c r="U67" s="6">
        <f>VLOOKUP($B67,[2]DEN1!$G$2:$I$157,2,FALSE)</f>
        <v>2</v>
      </c>
      <c r="V67" s="3">
        <f t="shared" si="31"/>
        <v>2</v>
      </c>
      <c r="W67" s="3">
        <f t="shared" si="3"/>
        <v>2</v>
      </c>
      <c r="X67" s="6">
        <f>VLOOKUP($B67,[1]DEN1!$G$2:$I$159,2,FALSE)</f>
        <v>0</v>
      </c>
      <c r="Y67" s="11"/>
      <c r="Z67" s="97">
        <f>VLOOKUP($B67,'[3]ACT DEN1'!$G$2:$S$143,2,FALSE)</f>
        <v>0</v>
      </c>
      <c r="AA67" s="97">
        <f>VLOOKUP($B67,'[3]ACT DEN1'!$G$2:$S$143,3,FALSE)</f>
        <v>0</v>
      </c>
      <c r="AB67" s="97">
        <f>VLOOKUP($B67,'[3]ACT DEN1'!$G$2:$S$143,4,FALSE)</f>
        <v>0</v>
      </c>
      <c r="AC67" s="97">
        <f>VLOOKUP($B67,'[3]ACT DEN1'!$G$2:$S$143,5,FALSE)</f>
        <v>0</v>
      </c>
      <c r="AD67" s="97">
        <f>VLOOKUP($B67,'[3]ACT DEN1'!$G$2:$S$143,6,FALSE)</f>
        <v>1</v>
      </c>
      <c r="AE67" s="97">
        <f>VLOOKUP($B67,'[3]ACT DEN1'!$G$2:$S$143,7,FALSE)</f>
        <v>0</v>
      </c>
      <c r="AF67" s="97">
        <f>VLOOKUP($B67,'[3]ACT DEN1'!$G$2:$S$143,8,FALSE)</f>
        <v>0</v>
      </c>
      <c r="AG67" s="96">
        <f>VLOOKUP($B67,'[3]ACT DEN1'!$G$2:$S$143,9,FALSE)</f>
        <v>0</v>
      </c>
      <c r="AH67" s="96">
        <f>VLOOKUP($B67,'[3]ACT DEN1'!$G$2:$S$143,10,FALSE)</f>
        <v>0</v>
      </c>
      <c r="AI67" s="98">
        <f>VLOOKUP($B67,'[3]ACT DEN1'!$G$2:$S$143,11,FALSE)</f>
        <v>0</v>
      </c>
      <c r="AJ67" s="96">
        <f>VLOOKUP($B67,'[3]ACT DEN1'!$G$2:$S$143,12,FALSE)</f>
        <v>0</v>
      </c>
      <c r="AK67" s="96"/>
      <c r="AL67" s="6">
        <f t="shared" si="13"/>
        <v>1</v>
      </c>
      <c r="AM67" s="97">
        <f>VLOOKUP($B67,'[3]ACT DEN1'!$AB$2:$AN$119,2,FALSE)</f>
        <v>0</v>
      </c>
      <c r="AN67" s="97">
        <f>VLOOKUP($B67,'[3]ACT DEN1'!$AB$2:$AN$119,3,FALSE)</f>
        <v>0</v>
      </c>
      <c r="AO67" s="97">
        <f>VLOOKUP($B67,'[3]ACT DEN1'!$AB$2:$AN$119,4,FALSE)</f>
        <v>0</v>
      </c>
      <c r="AP67" s="97">
        <f>VLOOKUP($B67,'[3]ACT DEN1'!$AB$2:$AN$119,5,FALSE)</f>
        <v>0</v>
      </c>
      <c r="AQ67" s="97">
        <f>VLOOKUP($B67,'[3]ACT DEN1'!$AB$2:$AN$119,6,FALSE)</f>
        <v>0</v>
      </c>
      <c r="AR67" s="97">
        <f>VLOOKUP($B67,'[3]ACT DEN1'!$AB$2:$AN$119,7,FALSE)</f>
        <v>0</v>
      </c>
      <c r="AS67" s="97">
        <f>VLOOKUP($B67,'[3]ACT DEN1'!$AB$2:$AN$119,8,FALSE)</f>
        <v>0</v>
      </c>
      <c r="AT67" s="97">
        <f>VLOOKUP($B67,'[3]ACT DEN1'!$AB$2:$AN$119,9,FALSE)</f>
        <v>0</v>
      </c>
      <c r="AU67" s="97">
        <f>VLOOKUP($B67,'[3]ACT DEN1'!$AB$2:$AN$119,10,FALSE)</f>
        <v>0</v>
      </c>
      <c r="AV67" s="97">
        <f>VLOOKUP($B67,'[3]ACT DEN1'!$AB$2:$AN$119,11,FALSE)</f>
        <v>0</v>
      </c>
      <c r="AW67" s="97">
        <f>VLOOKUP($B67,'[3]ACT DEN1'!$AB$2:$AN$119,12,FALSE)</f>
        <v>0</v>
      </c>
      <c r="AX67" s="97"/>
      <c r="AY67" s="6">
        <f t="shared" si="5"/>
        <v>0</v>
      </c>
    </row>
    <row r="68" spans="1:51" s="65" customFormat="1" ht="15" thickBot="1" x14ac:dyDescent="0.25">
      <c r="A68" s="1" t="s">
        <v>125</v>
      </c>
      <c r="B68" s="99" t="s">
        <v>121</v>
      </c>
      <c r="C68" s="63"/>
      <c r="D68" s="99"/>
      <c r="E68" s="100">
        <f>VLOOKUP($B68,[1]NUM1!$G$2:$T$157,2,FALSE)</f>
        <v>1</v>
      </c>
      <c r="F68" s="100">
        <f>VLOOKUP($B68,[1]NUM1!$G$2:$T$157,3,FALSE)</f>
        <v>0</v>
      </c>
      <c r="G68" s="100">
        <f>VLOOKUP($B68,[1]NUM1!$G$2:$T$157,4,FALSE)</f>
        <v>0</v>
      </c>
      <c r="H68" s="100">
        <f>VLOOKUP($B68,[1]NUM1!$G$2:$T$157,5,FALSE)</f>
        <v>0</v>
      </c>
      <c r="I68" s="100">
        <f>VLOOKUP($B68,[1]NUM1!$G$2:$T$157,6,FALSE)</f>
        <v>0</v>
      </c>
      <c r="J68" s="100">
        <f>VLOOKUP($B68,[1]NUM1!$G$2:$T$157,7,FALSE)</f>
        <v>0</v>
      </c>
      <c r="K68" s="100">
        <f>VLOOKUP($B68,[1]NUM1!$G$2:$T$157,8,FALSE)</f>
        <v>0</v>
      </c>
      <c r="L68" s="100">
        <f>VLOOKUP($B68,[1]NUM1!$G$2:$T$157,9,FALSE)</f>
        <v>0</v>
      </c>
      <c r="M68" s="100">
        <f>VLOOKUP($B68,[1]NUM1!$G$2:$T$157,10,FALSE)</f>
        <v>0</v>
      </c>
      <c r="N68" s="100">
        <f>VLOOKUP($B68,[1]NUM1!$G$2:$T$157,11,FALSE)</f>
        <v>0</v>
      </c>
      <c r="O68" s="91">
        <f>VLOOKUP($B68,[1]NUM1!$G$2:$T$157,12,FALSE)</f>
        <v>0</v>
      </c>
      <c r="P68" s="96">
        <f>VLOOKUP($B68,[1]NUM1!$G$2:$T$157,13,FALSE)</f>
        <v>0</v>
      </c>
      <c r="Q68" s="6">
        <f t="shared" si="30"/>
        <v>1</v>
      </c>
      <c r="R68" s="4"/>
      <c r="S68" s="6">
        <v>0</v>
      </c>
      <c r="T68" s="9">
        <f t="shared" si="11"/>
        <v>0</v>
      </c>
      <c r="U68" s="6">
        <f>VLOOKUP($B68,[2]DEN1!$G$2:$I$157,2,FALSE)</f>
        <v>1</v>
      </c>
      <c r="V68" s="3">
        <f t="shared" si="31"/>
        <v>1</v>
      </c>
      <c r="W68" s="3">
        <f t="shared" si="3"/>
        <v>1</v>
      </c>
      <c r="X68" s="6">
        <f>VLOOKUP($B68,[1]DEN1!$G$2:$I$159,2,FALSE)</f>
        <v>1</v>
      </c>
      <c r="Y68" s="11"/>
      <c r="Z68" s="97">
        <f>VLOOKUP($B68,'[3]ACT DEN1'!$G$2:$S$143,2,FALSE)</f>
        <v>0</v>
      </c>
      <c r="AA68" s="97">
        <f>VLOOKUP($B68,'[3]ACT DEN1'!$G$2:$S$143,3,FALSE)</f>
        <v>0</v>
      </c>
      <c r="AB68" s="97">
        <f>VLOOKUP($B68,'[3]ACT DEN1'!$G$2:$S$143,4,FALSE)</f>
        <v>0</v>
      </c>
      <c r="AC68" s="97">
        <f>VLOOKUP($B68,'[3]ACT DEN1'!$G$2:$S$143,5,FALSE)</f>
        <v>0</v>
      </c>
      <c r="AD68" s="97">
        <f>VLOOKUP($B68,'[3]ACT DEN1'!$G$2:$S$143,6,FALSE)</f>
        <v>0</v>
      </c>
      <c r="AE68" s="97">
        <f>VLOOKUP($B68,'[3]ACT DEN1'!$G$2:$S$143,7,FALSE)</f>
        <v>1</v>
      </c>
      <c r="AF68" s="97">
        <f>VLOOKUP($B68,'[3]ACT DEN1'!$G$2:$S$143,8,FALSE)</f>
        <v>0</v>
      </c>
      <c r="AG68" s="96">
        <f>VLOOKUP($B68,'[3]ACT DEN1'!$G$2:$S$143,9,FALSE)</f>
        <v>0</v>
      </c>
      <c r="AH68" s="96">
        <f>VLOOKUP($B68,'[3]ACT DEN1'!$G$2:$S$143,10,FALSE)</f>
        <v>0</v>
      </c>
      <c r="AI68" s="98">
        <f>VLOOKUP($B68,'[3]ACT DEN1'!$G$2:$S$143,11,FALSE)</f>
        <v>0</v>
      </c>
      <c r="AJ68" s="96">
        <f>VLOOKUP($B68,'[3]ACT DEN1'!$G$2:$S$143,12,FALSE)</f>
        <v>0</v>
      </c>
      <c r="AK68" s="96"/>
      <c r="AL68" s="6">
        <f t="shared" si="13"/>
        <v>1</v>
      </c>
      <c r="AM68" s="110">
        <f>VLOOKUP($B68,'[3]ACT DEN1'!$AB$2:$AN$119,2,FALSE)</f>
        <v>0</v>
      </c>
      <c r="AN68" s="97">
        <f>VLOOKUP($B68,'[3]ACT DEN1'!$AB$2:$AN$119,3,FALSE)</f>
        <v>0</v>
      </c>
      <c r="AO68" s="97">
        <f>VLOOKUP($B68,'[3]ACT DEN1'!$AB$2:$AN$119,4,FALSE)</f>
        <v>0</v>
      </c>
      <c r="AP68" s="97">
        <f>VLOOKUP($B68,'[3]ACT DEN1'!$AB$2:$AN$119,5,FALSE)</f>
        <v>0</v>
      </c>
      <c r="AQ68" s="97">
        <f>VLOOKUP($B68,'[3]ACT DEN1'!$AB$2:$AN$119,6,FALSE)</f>
        <v>0</v>
      </c>
      <c r="AR68" s="97">
        <f>VLOOKUP($B68,'[3]ACT DEN1'!$AB$2:$AN$119,7,FALSE)</f>
        <v>0</v>
      </c>
      <c r="AS68" s="97">
        <f>VLOOKUP($B68,'[3]ACT DEN1'!$AB$2:$AN$119,8,FALSE)</f>
        <v>0</v>
      </c>
      <c r="AT68" s="97">
        <f>VLOOKUP($B68,'[3]ACT DEN1'!$AB$2:$AN$119,9,FALSE)</f>
        <v>0</v>
      </c>
      <c r="AU68" s="97">
        <f>VLOOKUP($B68,'[3]ACT DEN1'!$AB$2:$AN$119,10,FALSE)</f>
        <v>0</v>
      </c>
      <c r="AV68" s="97">
        <f>VLOOKUP($B68,'[3]ACT DEN1'!$AB$2:$AN$119,11,FALSE)</f>
        <v>0</v>
      </c>
      <c r="AW68" s="97">
        <f>VLOOKUP($B68,'[3]ACT DEN1'!$AB$2:$AN$119,12,FALSE)</f>
        <v>0</v>
      </c>
      <c r="AX68" s="97"/>
      <c r="AY68" s="6">
        <f t="shared" si="5"/>
        <v>0</v>
      </c>
    </row>
    <row r="69" spans="1:51" s="65" customFormat="1" ht="15" thickBot="1" x14ac:dyDescent="0.25">
      <c r="A69" s="1" t="s">
        <v>125</v>
      </c>
      <c r="B69" s="99" t="s">
        <v>122</v>
      </c>
      <c r="C69" s="63"/>
      <c r="D69" s="99"/>
      <c r="E69" s="100">
        <f>VLOOKUP($B69,[1]NUM1!$G$2:$T$157,2,FALSE)</f>
        <v>1</v>
      </c>
      <c r="F69" s="100">
        <f>VLOOKUP($B69,[1]NUM1!$G$2:$T$157,3,FALSE)</f>
        <v>0</v>
      </c>
      <c r="G69" s="100">
        <f>VLOOKUP($B69,[1]NUM1!$G$2:$T$157,4,FALSE)</f>
        <v>2</v>
      </c>
      <c r="H69" s="100">
        <f>VLOOKUP($B69,[1]NUM1!$G$2:$T$157,5,FALSE)</f>
        <v>1</v>
      </c>
      <c r="I69" s="100">
        <f>VLOOKUP($B69,[1]NUM1!$G$2:$T$157,6,FALSE)</f>
        <v>0</v>
      </c>
      <c r="J69" s="100">
        <f>VLOOKUP($B69,[1]NUM1!$G$2:$T$157,7,FALSE)</f>
        <v>2</v>
      </c>
      <c r="K69" s="100">
        <f>VLOOKUP($B69,[1]NUM1!$G$2:$T$157,8,FALSE)</f>
        <v>0</v>
      </c>
      <c r="L69" s="100">
        <f>VLOOKUP($B69,[1]NUM1!$G$2:$T$157,9,FALSE)</f>
        <v>2</v>
      </c>
      <c r="M69" s="100">
        <f>VLOOKUP($B69,[1]NUM1!$G$2:$T$157,10,FALSE)</f>
        <v>0</v>
      </c>
      <c r="N69" s="100">
        <f>VLOOKUP($B69,[1]NUM1!$G$2:$T$157,11,FALSE)</f>
        <v>1</v>
      </c>
      <c r="O69" s="91">
        <f>VLOOKUP($B69,[1]NUM1!$G$2:$T$157,12,FALSE)</f>
        <v>0</v>
      </c>
      <c r="P69" s="96">
        <f>VLOOKUP($B69,[1]NUM1!$G$2:$T$157,13,FALSE)</f>
        <v>0</v>
      </c>
      <c r="Q69" s="6">
        <f t="shared" si="30"/>
        <v>9</v>
      </c>
      <c r="R69" s="4"/>
      <c r="S69" s="6">
        <v>0</v>
      </c>
      <c r="T69" s="9">
        <f t="shared" si="11"/>
        <v>0</v>
      </c>
      <c r="U69" s="6">
        <f>VLOOKUP($B69,[2]DEN1!$G$2:$I$157,2,FALSE)</f>
        <v>1</v>
      </c>
      <c r="V69" s="3">
        <f t="shared" si="31"/>
        <v>2</v>
      </c>
      <c r="W69" s="3">
        <f t="shared" si="3"/>
        <v>2</v>
      </c>
      <c r="X69" s="6">
        <f>VLOOKUP($B69,[1]DEN1!$G$2:$I$159,2,FALSE)</f>
        <v>2</v>
      </c>
      <c r="Y69" s="11"/>
      <c r="Z69" s="97">
        <f>VLOOKUP($B69,'[3]ACT DEN1'!$G$2:$S$143,2,FALSE)</f>
        <v>0</v>
      </c>
      <c r="AA69" s="97">
        <f>VLOOKUP($B69,'[3]ACT DEN1'!$G$2:$S$143,3,FALSE)</f>
        <v>0</v>
      </c>
      <c r="AB69" s="97">
        <f>VLOOKUP($B69,'[3]ACT DEN1'!$G$2:$S$143,4,FALSE)</f>
        <v>0</v>
      </c>
      <c r="AC69" s="97">
        <f>VLOOKUP($B69,'[3]ACT DEN1'!$G$2:$S$143,5,FALSE)</f>
        <v>0</v>
      </c>
      <c r="AD69" s="97">
        <f>VLOOKUP($B69,'[3]ACT DEN1'!$G$2:$S$143,6,FALSE)</f>
        <v>0</v>
      </c>
      <c r="AE69" s="97">
        <f>VLOOKUP($B69,'[3]ACT DEN1'!$G$2:$S$143,7,FALSE)</f>
        <v>0</v>
      </c>
      <c r="AF69" s="97">
        <f>VLOOKUP($B69,'[3]ACT DEN1'!$G$2:$S$143,8,FALSE)</f>
        <v>0</v>
      </c>
      <c r="AG69" s="96">
        <f>VLOOKUP($B69,'[3]ACT DEN1'!$G$2:$S$143,9,FALSE)</f>
        <v>1</v>
      </c>
      <c r="AH69" s="96">
        <f>VLOOKUP($B69,'[3]ACT DEN1'!$G$2:$S$143,10,FALSE)</f>
        <v>0</v>
      </c>
      <c r="AI69" s="98">
        <f>VLOOKUP($B69,'[3]ACT DEN1'!$G$2:$S$143,11,FALSE)</f>
        <v>0</v>
      </c>
      <c r="AJ69" s="96">
        <f>VLOOKUP($B69,'[3]ACT DEN1'!$G$2:$S$143,12,FALSE)</f>
        <v>0</v>
      </c>
      <c r="AK69" s="96"/>
      <c r="AL69" s="6">
        <f t="shared" si="13"/>
        <v>1</v>
      </c>
      <c r="AM69" s="97"/>
      <c r="AN69" s="97"/>
      <c r="AO69" s="97"/>
      <c r="AP69" s="97"/>
      <c r="AQ69" s="97"/>
      <c r="AR69" s="97"/>
      <c r="AS69" s="97"/>
      <c r="AT69" s="97"/>
      <c r="AU69" s="97"/>
      <c r="AV69" s="97"/>
      <c r="AW69" s="97"/>
      <c r="AX69" s="97"/>
      <c r="AY69" s="6">
        <f t="shared" si="5"/>
        <v>0</v>
      </c>
    </row>
    <row r="70" spans="1:51" s="65" customFormat="1" ht="15" thickBot="1" x14ac:dyDescent="0.25">
      <c r="A70" s="1" t="s">
        <v>125</v>
      </c>
      <c r="B70" s="99" t="s">
        <v>123</v>
      </c>
      <c r="C70" s="63"/>
      <c r="D70" s="99"/>
      <c r="E70" s="100">
        <f>VLOOKUP($B70,[1]NUM1!$G$2:$T$157,2,FALSE)</f>
        <v>6</v>
      </c>
      <c r="F70" s="100">
        <f>VLOOKUP($B70,[1]NUM1!$G$2:$T$157,3,FALSE)</f>
        <v>3</v>
      </c>
      <c r="G70" s="100">
        <f>VLOOKUP($B70,[1]NUM1!$G$2:$T$157,4,FALSE)</f>
        <v>4</v>
      </c>
      <c r="H70" s="100">
        <f>VLOOKUP($B70,[1]NUM1!$G$2:$T$157,5,FALSE)</f>
        <v>0</v>
      </c>
      <c r="I70" s="100">
        <f>VLOOKUP($B70,[1]NUM1!$G$2:$T$157,6,FALSE)</f>
        <v>0</v>
      </c>
      <c r="J70" s="100">
        <f>VLOOKUP($B70,[1]NUM1!$G$2:$T$157,7,FALSE)</f>
        <v>0</v>
      </c>
      <c r="K70" s="100">
        <f>VLOOKUP($B70,[1]NUM1!$G$2:$T$157,8,FALSE)</f>
        <v>0</v>
      </c>
      <c r="L70" s="100">
        <f>VLOOKUP($B70,[1]NUM1!$G$2:$T$157,9,FALSE)</f>
        <v>0</v>
      </c>
      <c r="M70" s="100">
        <f>VLOOKUP($B70,[1]NUM1!$G$2:$T$157,10,FALSE)</f>
        <v>0</v>
      </c>
      <c r="N70" s="100">
        <f>VLOOKUP($B70,[1]NUM1!$G$2:$T$157,11,FALSE)</f>
        <v>0</v>
      </c>
      <c r="O70" s="91">
        <f>VLOOKUP($B70,[1]NUM1!$G$2:$T$157,12,FALSE)</f>
        <v>0</v>
      </c>
      <c r="P70" s="96">
        <f>VLOOKUP($B70,[1]NUM1!$G$2:$T$157,13,FALSE)</f>
        <v>0</v>
      </c>
      <c r="Q70" s="6">
        <f>SUM(E70:P70)</f>
        <v>13</v>
      </c>
      <c r="R70" s="4"/>
      <c r="S70" s="6">
        <v>1</v>
      </c>
      <c r="T70" s="9">
        <f t="shared" si="11"/>
        <v>1</v>
      </c>
      <c r="U70" s="6">
        <f>VLOOKUP($B70,[2]DEN1!$G$2:$I$157,2,FALSE)</f>
        <v>1</v>
      </c>
      <c r="V70" s="3">
        <f t="shared" si="31"/>
        <v>1</v>
      </c>
      <c r="W70" s="3">
        <f t="shared" si="3"/>
        <v>1</v>
      </c>
      <c r="X70" s="6">
        <f>VLOOKUP($B70,[1]DEN1!$G$2:$I$159,2,FALSE)</f>
        <v>1</v>
      </c>
      <c r="Y70" s="11"/>
      <c r="Z70" s="97">
        <f>VLOOKUP($B70,'[3]ACT DEN1'!$G$2:$S$143,2,FALSE)</f>
        <v>0</v>
      </c>
      <c r="AA70" s="97">
        <f>VLOOKUP($B70,'[3]ACT DEN1'!$G$2:$S$143,3,FALSE)</f>
        <v>0</v>
      </c>
      <c r="AB70" s="97">
        <f>VLOOKUP($B70,'[3]ACT DEN1'!$G$2:$S$143,4,FALSE)</f>
        <v>0</v>
      </c>
      <c r="AC70" s="97">
        <f>VLOOKUP($B70,'[3]ACT DEN1'!$G$2:$S$143,5,FALSE)</f>
        <v>0</v>
      </c>
      <c r="AD70" s="97">
        <f>VLOOKUP($B70,'[3]ACT DEN1'!$G$2:$S$143,6,FALSE)</f>
        <v>0</v>
      </c>
      <c r="AE70" s="97">
        <f>VLOOKUP($B70,'[3]ACT DEN1'!$G$2:$S$143,7,FALSE)</f>
        <v>0</v>
      </c>
      <c r="AF70" s="97">
        <f>VLOOKUP($B70,'[3]ACT DEN1'!$G$2:$S$143,8,FALSE)</f>
        <v>0</v>
      </c>
      <c r="AG70" s="96">
        <f>VLOOKUP($B70,'[3]ACT DEN1'!$G$2:$S$143,9,FALSE)</f>
        <v>0</v>
      </c>
      <c r="AH70" s="96">
        <f>VLOOKUP($B70,'[3]ACT DEN1'!$G$2:$S$143,10,FALSE)</f>
        <v>0</v>
      </c>
      <c r="AI70" s="98">
        <f>VLOOKUP($B70,'[3]ACT DEN1'!$G$2:$S$143,11,FALSE)</f>
        <v>0</v>
      </c>
      <c r="AJ70" s="96">
        <f>VLOOKUP($B70,'[3]ACT DEN1'!$G$2:$S$143,12,FALSE)</f>
        <v>0</v>
      </c>
      <c r="AK70" s="96"/>
      <c r="AL70" s="6">
        <f t="shared" si="13"/>
        <v>0</v>
      </c>
      <c r="AM70" s="97"/>
      <c r="AN70" s="97"/>
      <c r="AO70" s="97"/>
      <c r="AP70" s="97"/>
      <c r="AQ70" s="97"/>
      <c r="AR70" s="97"/>
      <c r="AS70" s="97"/>
      <c r="AT70" s="97"/>
      <c r="AU70" s="97"/>
      <c r="AV70" s="97"/>
      <c r="AW70" s="97"/>
      <c r="AX70" s="97"/>
      <c r="AY70" s="6">
        <f t="shared" si="5"/>
        <v>0</v>
      </c>
    </row>
    <row r="71" spans="1:51" s="65" customFormat="1" ht="15" thickBot="1" x14ac:dyDescent="0.25">
      <c r="A71" s="1" t="s">
        <v>125</v>
      </c>
      <c r="B71" s="99" t="s">
        <v>124</v>
      </c>
      <c r="C71" s="63"/>
      <c r="D71" s="99"/>
      <c r="E71" s="100">
        <f>VLOOKUP($B71,[1]NUM1!$G$2:$T$157,2,FALSE)</f>
        <v>8</v>
      </c>
      <c r="F71" s="100">
        <f>VLOOKUP($B71,[1]NUM1!$G$2:$T$157,3,FALSE)</f>
        <v>5</v>
      </c>
      <c r="G71" s="100">
        <f>VLOOKUP($B71,[1]NUM1!$G$2:$T$157,4,FALSE)</f>
        <v>0</v>
      </c>
      <c r="H71" s="100">
        <f>VLOOKUP($B71,[1]NUM1!$G$2:$T$157,5,FALSE)</f>
        <v>0</v>
      </c>
      <c r="I71" s="100">
        <f>VLOOKUP($B71,[1]NUM1!$G$2:$T$157,6,FALSE)</f>
        <v>1</v>
      </c>
      <c r="J71" s="100">
        <f>VLOOKUP($B71,[1]NUM1!$G$2:$T$157,7,FALSE)</f>
        <v>0</v>
      </c>
      <c r="K71" s="100">
        <f>VLOOKUP($B71,[1]NUM1!$G$2:$T$157,8,FALSE)</f>
        <v>0</v>
      </c>
      <c r="L71" s="100">
        <f>VLOOKUP($B71,[1]NUM1!$G$2:$T$157,9,FALSE)</f>
        <v>0</v>
      </c>
      <c r="M71" s="100">
        <f>VLOOKUP($B71,[1]NUM1!$G$2:$T$157,10,FALSE)</f>
        <v>0</v>
      </c>
      <c r="N71" s="100">
        <f>VLOOKUP($B71,[1]NUM1!$G$2:$T$157,11,FALSE)</f>
        <v>0</v>
      </c>
      <c r="O71" s="91">
        <f>VLOOKUP($B71,[1]NUM1!$G$2:$T$157,12,FALSE)</f>
        <v>0</v>
      </c>
      <c r="P71" s="96">
        <f>VLOOKUP($B71,[1]NUM1!$G$2:$T$157,13,FALSE)</f>
        <v>0</v>
      </c>
      <c r="Q71" s="6">
        <f t="shared" si="30"/>
        <v>14</v>
      </c>
      <c r="R71" s="4"/>
      <c r="S71" s="6">
        <v>0</v>
      </c>
      <c r="T71" s="9">
        <f t="shared" si="11"/>
        <v>0</v>
      </c>
      <c r="U71" s="6">
        <f>VLOOKUP($B71,[2]DEN1!$G$2:$I$157,2,FALSE)</f>
        <v>0</v>
      </c>
      <c r="V71" s="3">
        <f t="shared" si="31"/>
        <v>0</v>
      </c>
      <c r="W71" s="3">
        <f t="shared" si="3"/>
        <v>0</v>
      </c>
      <c r="X71" s="6">
        <f>VLOOKUP($B71,[1]DEN1!$G$2:$I$159,2,FALSE)</f>
        <v>0</v>
      </c>
      <c r="Y71" s="11"/>
      <c r="Z71" s="97">
        <f>VLOOKUP($B71,'[3]ACT DEN1'!$G$2:$S$143,2,FALSE)</f>
        <v>0</v>
      </c>
      <c r="AA71" s="97">
        <f>VLOOKUP($B71,'[3]ACT DEN1'!$G$2:$S$143,3,FALSE)</f>
        <v>0</v>
      </c>
      <c r="AB71" s="97">
        <f>VLOOKUP($B71,'[3]ACT DEN1'!$G$2:$S$143,4,FALSE)</f>
        <v>0</v>
      </c>
      <c r="AC71" s="97">
        <f>VLOOKUP($B71,'[3]ACT DEN1'!$G$2:$S$143,5,FALSE)</f>
        <v>0</v>
      </c>
      <c r="AD71" s="97">
        <f>VLOOKUP($B71,'[3]ACT DEN1'!$G$2:$S$143,6,FALSE)</f>
        <v>0</v>
      </c>
      <c r="AE71" s="97">
        <f>VLOOKUP($B71,'[3]ACT DEN1'!$G$2:$S$143,7,FALSE)</f>
        <v>0</v>
      </c>
      <c r="AF71" s="97">
        <f>VLOOKUP($B71,'[3]ACT DEN1'!$G$2:$S$143,8,FALSE)</f>
        <v>0</v>
      </c>
      <c r="AG71" s="96">
        <f>VLOOKUP($B71,'[3]ACT DEN1'!$G$2:$S$143,9,FALSE)</f>
        <v>0</v>
      </c>
      <c r="AH71" s="96">
        <f>VLOOKUP($B71,'[3]ACT DEN1'!$G$2:$S$143,10,FALSE)</f>
        <v>0</v>
      </c>
      <c r="AI71" s="98">
        <f>VLOOKUP($B71,'[3]ACT DEN1'!$G$2:$S$143,11,FALSE)</f>
        <v>0</v>
      </c>
      <c r="AJ71" s="96">
        <f>VLOOKUP($B71,'[3]ACT DEN1'!$G$2:$S$143,12,FALSE)</f>
        <v>0</v>
      </c>
      <c r="AK71" s="96"/>
      <c r="AL71" s="6">
        <f t="shared" si="13"/>
        <v>0</v>
      </c>
      <c r="AM71" s="97">
        <f>VLOOKUP($B71,'[3]ACT DEN1'!$AB$2:$AN$119,2,FALSE)</f>
        <v>0</v>
      </c>
      <c r="AN71" s="97">
        <f>VLOOKUP($B71,'[3]ACT DEN1'!$AB$2:$AN$119,3,FALSE)</f>
        <v>0</v>
      </c>
      <c r="AO71" s="97">
        <f>VLOOKUP($B71,'[3]ACT DEN1'!$AB$2:$AN$119,4,FALSE)</f>
        <v>0</v>
      </c>
      <c r="AP71" s="97">
        <f>VLOOKUP($B71,'[3]ACT DEN1'!$AB$2:$AN$119,5,FALSE)</f>
        <v>0</v>
      </c>
      <c r="AQ71" s="97">
        <f>VLOOKUP($B71,'[3]ACT DEN1'!$AB$2:$AN$119,6,FALSE)</f>
        <v>0</v>
      </c>
      <c r="AR71" s="97">
        <f>VLOOKUP($B71,'[3]ACT DEN1'!$AB$2:$AN$119,7,FALSE)</f>
        <v>0</v>
      </c>
      <c r="AS71" s="97">
        <f>VLOOKUP($B71,'[3]ACT DEN1'!$AB$2:$AN$119,8,FALSE)</f>
        <v>0</v>
      </c>
      <c r="AT71" s="97">
        <f>VLOOKUP($B71,'[3]ACT DEN1'!$AB$2:$AN$119,9,FALSE)</f>
        <v>0</v>
      </c>
      <c r="AU71" s="97">
        <f>VLOOKUP($B71,'[3]ACT DEN1'!$AB$2:$AN$119,10,FALSE)</f>
        <v>0</v>
      </c>
      <c r="AV71" s="97">
        <f>VLOOKUP($B71,'[3]ACT DEN1'!$AB$2:$AN$119,11,FALSE)</f>
        <v>0</v>
      </c>
      <c r="AW71" s="97">
        <f>VLOOKUP($B71,'[3]ACT DEN1'!$AB$2:$AN$119,12,FALSE)</f>
        <v>0</v>
      </c>
      <c r="AX71" s="97"/>
      <c r="AY71" s="6">
        <f t="shared" si="5"/>
        <v>0</v>
      </c>
    </row>
    <row r="72" spans="1:51" s="65" customFormat="1" ht="23.25" customHeight="1" thickBot="1" x14ac:dyDescent="0.25">
      <c r="A72" s="233" t="s">
        <v>222</v>
      </c>
      <c r="B72" s="234"/>
      <c r="C72" s="45">
        <f>+D72/Metas!G106</f>
        <v>0.9292305713642649</v>
      </c>
      <c r="D72" s="19">
        <f>+Q72/R72</f>
        <v>0.19513841998649561</v>
      </c>
      <c r="E72" s="14">
        <f t="shared" ref="E72:P72" si="32">SUM(E62:E71)</f>
        <v>57</v>
      </c>
      <c r="F72" s="14">
        <f t="shared" si="32"/>
        <v>22</v>
      </c>
      <c r="G72" s="14">
        <f t="shared" si="32"/>
        <v>58</v>
      </c>
      <c r="H72" s="14">
        <f t="shared" si="32"/>
        <v>23</v>
      </c>
      <c r="I72" s="14">
        <f t="shared" si="32"/>
        <v>17</v>
      </c>
      <c r="J72" s="14">
        <f t="shared" si="32"/>
        <v>19</v>
      </c>
      <c r="K72" s="14">
        <f t="shared" si="32"/>
        <v>10</v>
      </c>
      <c r="L72" s="14">
        <f t="shared" si="32"/>
        <v>31</v>
      </c>
      <c r="M72" s="14">
        <f t="shared" si="32"/>
        <v>16</v>
      </c>
      <c r="N72" s="14">
        <f t="shared" si="32"/>
        <v>11</v>
      </c>
      <c r="O72" s="14">
        <f t="shared" si="32"/>
        <v>18</v>
      </c>
      <c r="P72" s="182">
        <f t="shared" si="32"/>
        <v>7</v>
      </c>
      <c r="Q72" s="14">
        <f>SUM(Q62:Q71)</f>
        <v>289</v>
      </c>
      <c r="R72" s="15">
        <f>+Y72-X72</f>
        <v>1481</v>
      </c>
      <c r="S72" s="13">
        <f t="shared" ref="S72:X72" si="33">SUM(S62:S71)</f>
        <v>41</v>
      </c>
      <c r="T72" s="13">
        <f t="shared" si="33"/>
        <v>44</v>
      </c>
      <c r="U72" s="13">
        <f t="shared" si="33"/>
        <v>47</v>
      </c>
      <c r="V72" s="13">
        <f t="shared" si="33"/>
        <v>45</v>
      </c>
      <c r="W72" s="13">
        <f t="shared" si="33"/>
        <v>50</v>
      </c>
      <c r="X72" s="13">
        <f t="shared" si="33"/>
        <v>47</v>
      </c>
      <c r="Y72" s="16">
        <v>1528</v>
      </c>
      <c r="Z72" s="13">
        <f>SUM(Z62:Z71)</f>
        <v>0</v>
      </c>
      <c r="AA72" s="13">
        <f t="shared" ref="AA72:AK72" si="34">SUM(AA62:AA71)</f>
        <v>1</v>
      </c>
      <c r="AB72" s="13">
        <f t="shared" si="34"/>
        <v>2</v>
      </c>
      <c r="AC72" s="13">
        <f t="shared" si="34"/>
        <v>1</v>
      </c>
      <c r="AD72" s="13">
        <f t="shared" si="34"/>
        <v>1</v>
      </c>
      <c r="AE72" s="13">
        <f t="shared" si="34"/>
        <v>2</v>
      </c>
      <c r="AF72" s="13">
        <f t="shared" si="34"/>
        <v>0</v>
      </c>
      <c r="AG72" s="13">
        <f t="shared" si="34"/>
        <v>3</v>
      </c>
      <c r="AH72" s="13">
        <f t="shared" si="34"/>
        <v>0</v>
      </c>
      <c r="AI72" s="13">
        <f t="shared" si="34"/>
        <v>5</v>
      </c>
      <c r="AJ72" s="13">
        <f t="shared" si="34"/>
        <v>1</v>
      </c>
      <c r="AK72" s="13">
        <f t="shared" si="34"/>
        <v>0</v>
      </c>
      <c r="AL72" s="13">
        <f t="shared" si="13"/>
        <v>16</v>
      </c>
      <c r="AM72" s="13">
        <f t="shared" ref="AM72:AX72" si="35">SUM(AM62:AM71)</f>
        <v>0</v>
      </c>
      <c r="AN72" s="13">
        <f t="shared" si="35"/>
        <v>0</v>
      </c>
      <c r="AO72" s="13">
        <f t="shared" si="35"/>
        <v>0</v>
      </c>
      <c r="AP72" s="13">
        <f t="shared" si="35"/>
        <v>0</v>
      </c>
      <c r="AQ72" s="13">
        <f t="shared" si="35"/>
        <v>0</v>
      </c>
      <c r="AR72" s="13">
        <f t="shared" si="35"/>
        <v>0</v>
      </c>
      <c r="AS72" s="13">
        <f t="shared" si="35"/>
        <v>0</v>
      </c>
      <c r="AT72" s="13">
        <f t="shared" si="35"/>
        <v>5</v>
      </c>
      <c r="AU72" s="13">
        <f t="shared" si="35"/>
        <v>0</v>
      </c>
      <c r="AV72" s="13">
        <f t="shared" si="35"/>
        <v>0</v>
      </c>
      <c r="AW72" s="13">
        <f t="shared" si="35"/>
        <v>0</v>
      </c>
      <c r="AX72" s="13">
        <f t="shared" si="35"/>
        <v>0</v>
      </c>
      <c r="AY72" s="13">
        <f t="shared" si="5"/>
        <v>5</v>
      </c>
    </row>
    <row r="73" spans="1:51" s="65" customFormat="1" ht="15" thickBot="1" x14ac:dyDescent="0.25">
      <c r="A73" s="1" t="s">
        <v>131</v>
      </c>
      <c r="B73" s="99" t="s">
        <v>126</v>
      </c>
      <c r="C73" s="63"/>
      <c r="D73" s="99"/>
      <c r="E73" s="97">
        <f>VLOOKUP($B73,[1]NUM1!$G$2:$T$157,2,FALSE)</f>
        <v>1</v>
      </c>
      <c r="F73" s="97">
        <f>VLOOKUP($B73,[1]NUM1!$G$2:$T$157,3,FALSE)</f>
        <v>3</v>
      </c>
      <c r="G73" s="97">
        <f>VLOOKUP($B73,[1]NUM1!$G$2:$T$157,4,FALSE)</f>
        <v>18</v>
      </c>
      <c r="H73" s="97">
        <f>VLOOKUP($B73,[1]NUM1!$G$2:$T$157,5,FALSE)</f>
        <v>2</v>
      </c>
      <c r="I73" s="97">
        <f>VLOOKUP($B73,[1]NUM1!$G$2:$T$157,6,FALSE)</f>
        <v>2</v>
      </c>
      <c r="J73" s="97">
        <f>VLOOKUP($B73,[1]NUM1!$G$2:$T$157,7,FALSE)</f>
        <v>13</v>
      </c>
      <c r="K73" s="97">
        <f>VLOOKUP($B73,[1]NUM1!$G$2:$T$157,8,FALSE)</f>
        <v>3</v>
      </c>
      <c r="L73" s="97">
        <f>VLOOKUP($B73,[1]NUM1!$G$2:$T$157,9,FALSE)</f>
        <v>2</v>
      </c>
      <c r="M73" s="97">
        <f>VLOOKUP($B73,[1]NUM1!$G$2:$T$157,10,FALSE)</f>
        <v>6</v>
      </c>
      <c r="N73" s="97">
        <f>VLOOKUP($B73,[1]NUM1!$G$2:$T$157,11,FALSE)</f>
        <v>8</v>
      </c>
      <c r="O73" s="96">
        <f>VLOOKUP($B73,[1]NUM1!$G$2:$T$157,12,FALSE)</f>
        <v>38</v>
      </c>
      <c r="P73" s="96">
        <f>VLOOKUP($B73,[1]NUM1!$G$2:$T$157,13,FALSE)</f>
        <v>0</v>
      </c>
      <c r="Q73" s="6">
        <f>SUM(E73:P73)</f>
        <v>96</v>
      </c>
      <c r="R73" s="4"/>
      <c r="S73" s="6">
        <v>9</v>
      </c>
      <c r="T73" s="9">
        <f t="shared" si="11"/>
        <v>9</v>
      </c>
      <c r="U73" s="6">
        <f>VLOOKUP($B73,[2]DEN1!$G$2:$I$157,2,FALSE)</f>
        <v>9</v>
      </c>
      <c r="V73" s="3">
        <f>+U73+(AF73+AG73)-(AS73+AT73)</f>
        <v>9</v>
      </c>
      <c r="W73" s="3">
        <f t="shared" si="3"/>
        <v>8</v>
      </c>
      <c r="X73" s="6">
        <f>VLOOKUP($B73,[1]DEN1!$G$2:$I$159,2,FALSE)</f>
        <v>9</v>
      </c>
      <c r="Y73" s="11"/>
      <c r="Z73" s="97">
        <f>VLOOKUP($B73,'[3]ACT DEN1'!$G$2:$S$143,2,FALSE)</f>
        <v>0</v>
      </c>
      <c r="AA73" s="97">
        <f>VLOOKUP($B73,'[3]ACT DEN1'!$G$2:$S$143,3,FALSE)</f>
        <v>0</v>
      </c>
      <c r="AB73" s="97">
        <f>VLOOKUP($B73,'[3]ACT DEN1'!$G$2:$S$143,4,FALSE)</f>
        <v>0</v>
      </c>
      <c r="AC73" s="97">
        <f>VLOOKUP($B73,'[3]ACT DEN1'!$G$2:$S$143,5,FALSE)</f>
        <v>0</v>
      </c>
      <c r="AD73" s="97">
        <f>VLOOKUP($B73,'[3]ACT DEN1'!$G$2:$S$143,6,FALSE)</f>
        <v>0</v>
      </c>
      <c r="AE73" s="97">
        <f>VLOOKUP($B73,'[3]ACT DEN1'!$G$2:$S$143,7,FALSE)</f>
        <v>1</v>
      </c>
      <c r="AF73" s="97">
        <f>VLOOKUP($B73,'[3]ACT DEN1'!$G$2:$S$143,8,FALSE)</f>
        <v>0</v>
      </c>
      <c r="AG73" s="97">
        <f>VLOOKUP($B73,'[3]ACT DEN1'!$G$2:$S$143,9,FALSE)</f>
        <v>0</v>
      </c>
      <c r="AH73" s="97">
        <f>VLOOKUP($B73,'[3]ACT DEN1'!$G$2:$S$143,10,FALSE)</f>
        <v>0</v>
      </c>
      <c r="AI73" s="97">
        <f>VLOOKUP($B73,'[3]ACT DEN1'!$G$2:$S$143,11,FALSE)</f>
        <v>0</v>
      </c>
      <c r="AJ73" s="96">
        <f>VLOOKUP($B73,'[3]ACT DEN1'!$G$2:$S$143,12,FALSE)</f>
        <v>0</v>
      </c>
      <c r="AK73" s="96"/>
      <c r="AL73" s="6">
        <f t="shared" si="13"/>
        <v>1</v>
      </c>
      <c r="AM73" s="97">
        <f>VLOOKUP($B73,'[3]ACT DEN1'!$AB$2:$AN$119,2,FALSE)</f>
        <v>0</v>
      </c>
      <c r="AN73" s="97">
        <f>VLOOKUP($B73,'[3]ACT DEN1'!$AB$2:$AN$119,3,FALSE)</f>
        <v>0</v>
      </c>
      <c r="AO73" s="97">
        <f>VLOOKUP($B73,'[3]ACT DEN1'!$AB$2:$AN$119,4,FALSE)</f>
        <v>0</v>
      </c>
      <c r="AP73" s="97">
        <f>VLOOKUP($B73,'[3]ACT DEN1'!$AB$2:$AN$119,5,FALSE)</f>
        <v>0</v>
      </c>
      <c r="AQ73" s="97">
        <f>VLOOKUP($B73,'[3]ACT DEN1'!$AB$2:$AN$119,6,FALSE)</f>
        <v>0</v>
      </c>
      <c r="AR73" s="97">
        <f>VLOOKUP($B73,'[3]ACT DEN1'!$AB$2:$AN$119,7,FALSE)</f>
        <v>0</v>
      </c>
      <c r="AS73" s="97">
        <f>VLOOKUP($B73,'[3]ACT DEN1'!$AB$2:$AN$119,8,FALSE)</f>
        <v>0</v>
      </c>
      <c r="AT73" s="97">
        <f>VLOOKUP($B73,'[3]ACT DEN1'!$AB$2:$AN$119,9,FALSE)</f>
        <v>0</v>
      </c>
      <c r="AU73" s="97">
        <f>VLOOKUP($B73,'[3]ACT DEN1'!$AB$2:$AN$119,10,FALSE)</f>
        <v>1</v>
      </c>
      <c r="AV73" s="97">
        <f>VLOOKUP($B73,'[3]ACT DEN1'!$AB$2:$AN$119,11,FALSE)</f>
        <v>0</v>
      </c>
      <c r="AW73" s="97">
        <f>VLOOKUP($B73,'[3]ACT DEN1'!$AB$2:$AN$119,12,FALSE)</f>
        <v>0</v>
      </c>
      <c r="AX73" s="97"/>
      <c r="AY73" s="6">
        <f t="shared" si="5"/>
        <v>1</v>
      </c>
    </row>
    <row r="74" spans="1:51" s="65" customFormat="1" ht="15" thickBot="1" x14ac:dyDescent="0.25">
      <c r="A74" s="1" t="s">
        <v>131</v>
      </c>
      <c r="B74" s="99" t="s">
        <v>127</v>
      </c>
      <c r="C74" s="63"/>
      <c r="D74" s="99"/>
      <c r="E74" s="97">
        <f>VLOOKUP($B74,[1]NUM1!$G$2:$T$157,2,FALSE)</f>
        <v>0</v>
      </c>
      <c r="F74" s="97">
        <f>VLOOKUP($B74,[1]NUM1!$G$2:$T$157,3,FALSE)</f>
        <v>0</v>
      </c>
      <c r="G74" s="97">
        <f>VLOOKUP($B74,[1]NUM1!$G$2:$T$157,4,FALSE)</f>
        <v>2</v>
      </c>
      <c r="H74" s="97">
        <f>VLOOKUP($B74,[1]NUM1!$G$2:$T$157,5,FALSE)</f>
        <v>3</v>
      </c>
      <c r="I74" s="97">
        <f>VLOOKUP($B74,[1]NUM1!$G$2:$T$157,6,FALSE)</f>
        <v>4</v>
      </c>
      <c r="J74" s="97">
        <f>VLOOKUP($B74,[1]NUM1!$G$2:$T$157,7,FALSE)</f>
        <v>5</v>
      </c>
      <c r="K74" s="97">
        <f>VLOOKUP($B74,[1]NUM1!$G$2:$T$157,8,FALSE)</f>
        <v>2</v>
      </c>
      <c r="L74" s="97">
        <f>VLOOKUP($B74,[1]NUM1!$G$2:$T$157,9,FALSE)</f>
        <v>0</v>
      </c>
      <c r="M74" s="97">
        <f>VLOOKUP($B74,[1]NUM1!$G$2:$T$157,10,FALSE)</f>
        <v>2</v>
      </c>
      <c r="N74" s="97">
        <f>VLOOKUP($B74,[1]NUM1!$G$2:$T$157,11,FALSE)</f>
        <v>4</v>
      </c>
      <c r="O74" s="96">
        <f>VLOOKUP($B74,[1]NUM1!$G$2:$T$157,12,FALSE)</f>
        <v>4</v>
      </c>
      <c r="P74" s="96">
        <f>VLOOKUP($B74,[1]NUM1!$G$2:$T$157,13,FALSE)</f>
        <v>0</v>
      </c>
      <c r="Q74" s="6">
        <f>SUM(E74:P74)</f>
        <v>26</v>
      </c>
      <c r="R74" s="4"/>
      <c r="S74" s="6">
        <v>2</v>
      </c>
      <c r="T74" s="9">
        <f t="shared" si="11"/>
        <v>2</v>
      </c>
      <c r="U74" s="6">
        <f>VLOOKUP($B74,[2]DEN1!$G$2:$I$157,2,FALSE)</f>
        <v>1</v>
      </c>
      <c r="V74" s="3">
        <f>+U74+(AF74+AG74)-(AS74+AT74)</f>
        <v>1</v>
      </c>
      <c r="W74" s="3">
        <f t="shared" si="3"/>
        <v>1</v>
      </c>
      <c r="X74" s="6">
        <f>VLOOKUP($B74,[1]DEN1!$G$2:$I$159,2,FALSE)</f>
        <v>2</v>
      </c>
      <c r="Y74" s="11"/>
      <c r="Z74" s="97">
        <f>VLOOKUP($B74,'[3]ACT DEN1'!$G$2:$S$143,2,FALSE)</f>
        <v>0</v>
      </c>
      <c r="AA74" s="97">
        <f>VLOOKUP($B74,'[3]ACT DEN1'!$G$2:$S$143,3,FALSE)</f>
        <v>0</v>
      </c>
      <c r="AB74" s="97">
        <f>VLOOKUP($B74,'[3]ACT DEN1'!$G$2:$S$143,4,FALSE)</f>
        <v>0</v>
      </c>
      <c r="AC74" s="97">
        <f>VLOOKUP($B74,'[3]ACT DEN1'!$G$2:$S$143,5,FALSE)</f>
        <v>0</v>
      </c>
      <c r="AD74" s="97">
        <f>VLOOKUP($B74,'[3]ACT DEN1'!$G$2:$S$143,6,FALSE)</f>
        <v>0</v>
      </c>
      <c r="AE74" s="97">
        <f>VLOOKUP($B74,'[3]ACT DEN1'!$G$2:$S$143,7,FALSE)</f>
        <v>0</v>
      </c>
      <c r="AF74" s="97">
        <f>VLOOKUP($B74,'[3]ACT DEN1'!$G$2:$S$143,8,FALSE)</f>
        <v>0</v>
      </c>
      <c r="AG74" s="97">
        <f>VLOOKUP($B74,'[3]ACT DEN1'!$G$2:$S$143,9,FALSE)</f>
        <v>0</v>
      </c>
      <c r="AH74" s="97">
        <f>VLOOKUP($B74,'[3]ACT DEN1'!$G$2:$S$143,10,FALSE)</f>
        <v>0</v>
      </c>
      <c r="AI74" s="97">
        <f>VLOOKUP($B74,'[3]ACT DEN1'!$G$2:$S$143,11,FALSE)</f>
        <v>0</v>
      </c>
      <c r="AJ74" s="96">
        <f>VLOOKUP($B74,'[3]ACT DEN1'!$G$2:$S$143,12,FALSE)</f>
        <v>0</v>
      </c>
      <c r="AK74" s="96"/>
      <c r="AL74" s="6">
        <f t="shared" si="13"/>
        <v>0</v>
      </c>
      <c r="AM74" s="97">
        <f>VLOOKUP($B74,'[3]ACT DEN1'!$AB$2:$AN$119,2,FALSE)</f>
        <v>0</v>
      </c>
      <c r="AN74" s="97">
        <f>VLOOKUP($B74,'[3]ACT DEN1'!$AB$2:$AN$119,3,FALSE)</f>
        <v>0</v>
      </c>
      <c r="AO74" s="97">
        <f>VLOOKUP($B74,'[3]ACT DEN1'!$AB$2:$AN$119,4,FALSE)</f>
        <v>0</v>
      </c>
      <c r="AP74" s="97">
        <f>VLOOKUP($B74,'[3]ACT DEN1'!$AB$2:$AN$119,5,FALSE)</f>
        <v>0</v>
      </c>
      <c r="AQ74" s="97">
        <f>VLOOKUP($B74,'[3]ACT DEN1'!$AB$2:$AN$119,6,FALSE)</f>
        <v>0</v>
      </c>
      <c r="AR74" s="97">
        <f>VLOOKUP($B74,'[3]ACT DEN1'!$AB$2:$AN$119,7,FALSE)</f>
        <v>0</v>
      </c>
      <c r="AS74" s="97">
        <f>VLOOKUP($B74,'[3]ACT DEN1'!$AB$2:$AN$119,8,FALSE)</f>
        <v>0</v>
      </c>
      <c r="AT74" s="97">
        <f>VLOOKUP($B74,'[3]ACT DEN1'!$AB$2:$AN$119,9,FALSE)</f>
        <v>0</v>
      </c>
      <c r="AU74" s="97">
        <f>VLOOKUP($B74,'[3]ACT DEN1'!$AB$2:$AN$119,10,FALSE)</f>
        <v>0</v>
      </c>
      <c r="AV74" s="97">
        <f>VLOOKUP($B74,'[3]ACT DEN1'!$AB$2:$AN$119,11,FALSE)</f>
        <v>0</v>
      </c>
      <c r="AW74" s="97">
        <f>VLOOKUP($B74,'[3]ACT DEN1'!$AB$2:$AN$119,12,FALSE)</f>
        <v>0</v>
      </c>
      <c r="AX74" s="97"/>
      <c r="AY74" s="6">
        <f t="shared" si="5"/>
        <v>0</v>
      </c>
    </row>
    <row r="75" spans="1:51" s="65" customFormat="1" ht="15" thickBot="1" x14ac:dyDescent="0.25">
      <c r="A75" s="1" t="s">
        <v>131</v>
      </c>
      <c r="B75" s="99" t="s">
        <v>128</v>
      </c>
      <c r="C75" s="63"/>
      <c r="D75" s="99"/>
      <c r="E75" s="97">
        <f>VLOOKUP($B75,[1]NUM1!$G$2:$T$157,2,FALSE)</f>
        <v>1</v>
      </c>
      <c r="F75" s="97">
        <f>VLOOKUP($B75,[1]NUM1!$G$2:$T$157,3,FALSE)</f>
        <v>0</v>
      </c>
      <c r="G75" s="97">
        <f>VLOOKUP($B75,[1]NUM1!$G$2:$T$157,4,FALSE)</f>
        <v>10</v>
      </c>
      <c r="H75" s="97">
        <f>VLOOKUP($B75,[1]NUM1!$G$2:$T$157,5,FALSE)</f>
        <v>2</v>
      </c>
      <c r="I75" s="97">
        <f>VLOOKUP($B75,[1]NUM1!$G$2:$T$157,6,FALSE)</f>
        <v>1</v>
      </c>
      <c r="J75" s="97">
        <f>VLOOKUP($B75,[1]NUM1!$G$2:$T$157,7,FALSE)</f>
        <v>6</v>
      </c>
      <c r="K75" s="97">
        <f>VLOOKUP($B75,[1]NUM1!$G$2:$T$157,8,FALSE)</f>
        <v>0</v>
      </c>
      <c r="L75" s="97">
        <f>VLOOKUP($B75,[1]NUM1!$G$2:$T$157,9,FALSE)</f>
        <v>1</v>
      </c>
      <c r="M75" s="97">
        <f>VLOOKUP($B75,[1]NUM1!$G$2:$T$157,10,FALSE)</f>
        <v>3</v>
      </c>
      <c r="N75" s="97">
        <f>VLOOKUP($B75,[1]NUM1!$G$2:$T$157,11,FALSE)</f>
        <v>3</v>
      </c>
      <c r="O75" s="96">
        <f>VLOOKUP($B75,[1]NUM1!$G$2:$T$157,12,FALSE)</f>
        <v>0</v>
      </c>
      <c r="P75" s="96">
        <f>VLOOKUP($B75,[1]NUM1!$G$2:$T$157,13,FALSE)</f>
        <v>0</v>
      </c>
      <c r="Q75" s="6">
        <f>SUM(E75:P75)</f>
        <v>27</v>
      </c>
      <c r="R75" s="4"/>
      <c r="S75" s="6">
        <v>3</v>
      </c>
      <c r="T75" s="9">
        <f t="shared" si="11"/>
        <v>3</v>
      </c>
      <c r="U75" s="6">
        <f>VLOOKUP($B75,[2]DEN1!$G$2:$I$157,2,FALSE)</f>
        <v>4</v>
      </c>
      <c r="V75" s="3">
        <f>+U75+(AF75+AG75)-(AS75+AT75)</f>
        <v>4</v>
      </c>
      <c r="W75" s="3">
        <f t="shared" si="3"/>
        <v>4</v>
      </c>
      <c r="X75" s="6">
        <f>VLOOKUP($B75,[1]DEN1!$G$2:$I$159,2,FALSE)</f>
        <v>6</v>
      </c>
      <c r="Y75" s="11"/>
      <c r="Z75" s="97">
        <f>VLOOKUP($B75,'[3]ACT DEN1'!$G$2:$S$143,2,FALSE)</f>
        <v>0</v>
      </c>
      <c r="AA75" s="97">
        <f>VLOOKUP($B75,'[3]ACT DEN1'!$G$2:$S$143,3,FALSE)</f>
        <v>0</v>
      </c>
      <c r="AB75" s="97">
        <f>VLOOKUP($B75,'[3]ACT DEN1'!$G$2:$S$143,4,FALSE)</f>
        <v>0</v>
      </c>
      <c r="AC75" s="97">
        <f>VLOOKUP($B75,'[3]ACT DEN1'!$G$2:$S$143,5,FALSE)</f>
        <v>0</v>
      </c>
      <c r="AD75" s="97">
        <f>VLOOKUP($B75,'[3]ACT DEN1'!$G$2:$S$143,6,FALSE)</f>
        <v>0</v>
      </c>
      <c r="AE75" s="97">
        <f>VLOOKUP($B75,'[3]ACT DEN1'!$G$2:$S$143,7,FALSE)</f>
        <v>0</v>
      </c>
      <c r="AF75" s="97">
        <f>VLOOKUP($B75,'[3]ACT DEN1'!$G$2:$S$143,8,FALSE)</f>
        <v>0</v>
      </c>
      <c r="AG75" s="97">
        <f>VLOOKUP($B75,'[3]ACT DEN1'!$G$2:$S$143,9,FALSE)</f>
        <v>0</v>
      </c>
      <c r="AH75" s="97">
        <f>VLOOKUP($B75,'[3]ACT DEN1'!$G$2:$S$143,10,FALSE)</f>
        <v>0</v>
      </c>
      <c r="AI75" s="97">
        <f>VLOOKUP($B75,'[3]ACT DEN1'!$G$2:$S$143,11,FALSE)</f>
        <v>0</v>
      </c>
      <c r="AJ75" s="96">
        <f>VLOOKUP($B75,'[3]ACT DEN1'!$G$2:$S$143,12,FALSE)</f>
        <v>0</v>
      </c>
      <c r="AK75" s="96"/>
      <c r="AL75" s="6">
        <f t="shared" si="13"/>
        <v>0</v>
      </c>
      <c r="AM75" s="97">
        <f>VLOOKUP($B75,'[3]ACT DEN1'!$AB$2:$AN$119,2,FALSE)</f>
        <v>0</v>
      </c>
      <c r="AN75" s="97">
        <f>VLOOKUP($B75,'[3]ACT DEN1'!$AB$2:$AN$119,3,FALSE)</f>
        <v>0</v>
      </c>
      <c r="AO75" s="97">
        <f>VLOOKUP($B75,'[3]ACT DEN1'!$AB$2:$AN$119,4,FALSE)</f>
        <v>0</v>
      </c>
      <c r="AP75" s="97">
        <f>VLOOKUP($B75,'[3]ACT DEN1'!$AB$2:$AN$119,5,FALSE)</f>
        <v>0</v>
      </c>
      <c r="AQ75" s="97">
        <f>VLOOKUP($B75,'[3]ACT DEN1'!$AB$2:$AN$119,6,FALSE)</f>
        <v>0</v>
      </c>
      <c r="AR75" s="102">
        <f>VLOOKUP($B75,'[3]ACT DEN1'!$AB$2:$AN$119,7,FALSE)</f>
        <v>0</v>
      </c>
      <c r="AS75" s="102">
        <f>VLOOKUP($B75,'[3]ACT DEN1'!$AB$2:$AN$119,8,FALSE)</f>
        <v>0</v>
      </c>
      <c r="AT75" s="102">
        <f>VLOOKUP($B75,'[3]ACT DEN1'!$AB$2:$AN$119,9,FALSE)</f>
        <v>0</v>
      </c>
      <c r="AU75" s="102">
        <f>VLOOKUP($B75,'[3]ACT DEN1'!$AB$2:$AN$119,10,FALSE)</f>
        <v>0</v>
      </c>
      <c r="AV75" s="102">
        <f>VLOOKUP($B75,'[3]ACT DEN1'!$AB$2:$AN$119,11,FALSE)</f>
        <v>0</v>
      </c>
      <c r="AW75" s="102">
        <f>VLOOKUP($B75,'[3]ACT DEN1'!$AB$2:$AN$119,12,FALSE)</f>
        <v>0</v>
      </c>
      <c r="AX75" s="102"/>
      <c r="AY75" s="6">
        <f t="shared" si="5"/>
        <v>0</v>
      </c>
    </row>
    <row r="76" spans="1:51" s="65" customFormat="1" ht="15" thickBot="1" x14ac:dyDescent="0.25">
      <c r="A76" s="1" t="s">
        <v>131</v>
      </c>
      <c r="B76" s="99" t="s">
        <v>129</v>
      </c>
      <c r="C76" s="63"/>
      <c r="D76" s="99"/>
      <c r="E76" s="97">
        <f>VLOOKUP($B76,[1]NUM1!$G$2:$T$157,2,FALSE)</f>
        <v>0</v>
      </c>
      <c r="F76" s="97">
        <f>VLOOKUP($B76,[1]NUM1!$G$2:$T$157,3,FALSE)</f>
        <v>1</v>
      </c>
      <c r="G76" s="97">
        <f>VLOOKUP($B76,[1]NUM1!$G$2:$T$157,4,FALSE)</f>
        <v>2</v>
      </c>
      <c r="H76" s="97">
        <f>VLOOKUP($B76,[1]NUM1!$G$2:$T$157,5,FALSE)</f>
        <v>0</v>
      </c>
      <c r="I76" s="97">
        <f>VLOOKUP($B76,[1]NUM1!$G$2:$T$157,6,FALSE)</f>
        <v>0</v>
      </c>
      <c r="J76" s="97">
        <f>VLOOKUP($B76,[1]NUM1!$G$2:$T$157,7,FALSE)</f>
        <v>2</v>
      </c>
      <c r="K76" s="97">
        <f>VLOOKUP($B76,[1]NUM1!$G$2:$T$157,8,FALSE)</f>
        <v>2</v>
      </c>
      <c r="L76" s="97">
        <f>VLOOKUP($B76,[1]NUM1!$G$2:$T$157,9,FALSE)</f>
        <v>2</v>
      </c>
      <c r="M76" s="97">
        <f>VLOOKUP($B76,[1]NUM1!$G$2:$T$157,10,FALSE)</f>
        <v>1</v>
      </c>
      <c r="N76" s="97">
        <f>VLOOKUP($B76,[1]NUM1!$G$2:$T$157,11,FALSE)</f>
        <v>0</v>
      </c>
      <c r="O76" s="96">
        <f>VLOOKUP($B76,[1]NUM1!$G$2:$T$157,12,FALSE)</f>
        <v>0</v>
      </c>
      <c r="P76" s="96">
        <f>VLOOKUP($B76,[1]NUM1!$G$2:$T$157,13,FALSE)</f>
        <v>0</v>
      </c>
      <c r="Q76" s="6">
        <f>SUM(E76:P76)</f>
        <v>10</v>
      </c>
      <c r="R76" s="4"/>
      <c r="S76" s="6">
        <v>2</v>
      </c>
      <c r="T76" s="9">
        <f>+S76+(Z76+AA76+AB76)-(AM76+AN76+AO76)</f>
        <v>2</v>
      </c>
      <c r="U76" s="6">
        <f>VLOOKUP($B76,[2]DEN1!$G$2:$I$157,2,FALSE)</f>
        <v>3</v>
      </c>
      <c r="V76" s="3">
        <f>+U76+(AF76+AG76)-(AS76+AT76)</f>
        <v>3</v>
      </c>
      <c r="W76" s="3">
        <f t="shared" si="3"/>
        <v>3</v>
      </c>
      <c r="X76" s="6">
        <f>VLOOKUP($B76,[1]DEN1!$G$2:$I$159,2,FALSE)</f>
        <v>2</v>
      </c>
      <c r="Y76" s="11"/>
      <c r="Z76" s="97">
        <f>VLOOKUP($B76,'[3]ACT DEN1'!$G$2:$S$143,2,FALSE)</f>
        <v>0</v>
      </c>
      <c r="AA76" s="97">
        <f>VLOOKUP($B76,'[3]ACT DEN1'!$G$2:$S$143,3,FALSE)</f>
        <v>0</v>
      </c>
      <c r="AB76" s="97">
        <f>VLOOKUP($B76,'[3]ACT DEN1'!$G$2:$S$143,4,FALSE)</f>
        <v>0</v>
      </c>
      <c r="AC76" s="97">
        <f>VLOOKUP($B76,'[3]ACT DEN1'!$G$2:$S$143,5,FALSE)</f>
        <v>0</v>
      </c>
      <c r="AD76" s="97">
        <f>VLOOKUP($B76,'[3]ACT DEN1'!$G$2:$S$143,6,FALSE)</f>
        <v>1</v>
      </c>
      <c r="AE76" s="97">
        <f>VLOOKUP($B76,'[3]ACT DEN1'!$G$2:$S$143,7,FALSE)</f>
        <v>0</v>
      </c>
      <c r="AF76" s="97">
        <f>VLOOKUP($B76,'[3]ACT DEN1'!$G$2:$S$143,8,FALSE)</f>
        <v>0</v>
      </c>
      <c r="AG76" s="97">
        <f>VLOOKUP($B76,'[3]ACT DEN1'!$G$2:$S$143,9,FALSE)</f>
        <v>0</v>
      </c>
      <c r="AH76" s="97">
        <f>VLOOKUP($B76,'[3]ACT DEN1'!$G$2:$S$143,10,FALSE)</f>
        <v>0</v>
      </c>
      <c r="AI76" s="97">
        <f>VLOOKUP($B76,'[3]ACT DEN1'!$G$2:$S$143,11,FALSE)</f>
        <v>0</v>
      </c>
      <c r="AJ76" s="96">
        <f>VLOOKUP($B76,'[3]ACT DEN1'!$G$2:$S$143,12,FALSE)</f>
        <v>0</v>
      </c>
      <c r="AK76" s="96"/>
      <c r="AL76" s="6">
        <f t="shared" ref="AL76:AL139" si="36">SUM(Z76:AK76)</f>
        <v>1</v>
      </c>
      <c r="AM76" s="97"/>
      <c r="AN76" s="97"/>
      <c r="AO76" s="97"/>
      <c r="AP76" s="97"/>
      <c r="AQ76" s="97"/>
      <c r="AR76" s="97"/>
      <c r="AS76" s="97"/>
      <c r="AT76" s="97"/>
      <c r="AU76" s="97"/>
      <c r="AV76" s="97"/>
      <c r="AW76" s="97"/>
      <c r="AX76" s="97"/>
      <c r="AY76" s="6">
        <f t="shared" ref="AY76:AY139" si="37">SUM(AM76:AX76)</f>
        <v>0</v>
      </c>
    </row>
    <row r="77" spans="1:51" s="65" customFormat="1" ht="15" thickBot="1" x14ac:dyDescent="0.25">
      <c r="A77" s="1" t="s">
        <v>131</v>
      </c>
      <c r="B77" s="99" t="s">
        <v>130</v>
      </c>
      <c r="C77" s="63"/>
      <c r="D77" s="99"/>
      <c r="E77" s="97">
        <f>VLOOKUP($B77,[1]NUM1!$G$2:$T$157,2,FALSE)</f>
        <v>3</v>
      </c>
      <c r="F77" s="97">
        <f>VLOOKUP($B77,[1]NUM1!$G$2:$T$157,3,FALSE)</f>
        <v>0</v>
      </c>
      <c r="G77" s="97">
        <f>VLOOKUP($B77,[1]NUM1!$G$2:$T$157,4,FALSE)</f>
        <v>1</v>
      </c>
      <c r="H77" s="97">
        <f>VLOOKUP($B77,[1]NUM1!$G$2:$T$157,5,FALSE)</f>
        <v>2</v>
      </c>
      <c r="I77" s="97">
        <f>VLOOKUP($B77,[1]NUM1!$G$2:$T$157,6,FALSE)</f>
        <v>3</v>
      </c>
      <c r="J77" s="97">
        <f>VLOOKUP($B77,[1]NUM1!$G$2:$T$157,7,FALSE)</f>
        <v>3</v>
      </c>
      <c r="K77" s="97">
        <f>VLOOKUP($B77,[1]NUM1!$G$2:$T$157,8,FALSE)</f>
        <v>0</v>
      </c>
      <c r="L77" s="97">
        <f>VLOOKUP($B77,[1]NUM1!$G$2:$T$157,9,FALSE)</f>
        <v>0</v>
      </c>
      <c r="M77" s="97">
        <f>VLOOKUP($B77,[1]NUM1!$G$2:$T$157,10,FALSE)</f>
        <v>1</v>
      </c>
      <c r="N77" s="97">
        <f>VLOOKUP($B77,[1]NUM1!$G$2:$T$157,11,FALSE)</f>
        <v>0</v>
      </c>
      <c r="O77" s="96">
        <f>VLOOKUP($B77,[1]NUM1!$G$2:$T$157,12,FALSE)</f>
        <v>3</v>
      </c>
      <c r="P77" s="96">
        <f>VLOOKUP($B77,[1]NUM1!$G$2:$T$157,13,FALSE)</f>
        <v>14</v>
      </c>
      <c r="Q77" s="6">
        <f>SUM(E77:P77)</f>
        <v>30</v>
      </c>
      <c r="R77" s="4"/>
      <c r="S77" s="6">
        <v>0</v>
      </c>
      <c r="T77" s="9">
        <f>+S77+(Z77+AA77+AB77)-(AM77+AN77+AO77)</f>
        <v>0</v>
      </c>
      <c r="U77" s="6">
        <f>VLOOKUP($B77,[2]DEN1!$G$2:$I$157,2,FALSE)</f>
        <v>0</v>
      </c>
      <c r="V77" s="3">
        <f>+U77+(AF77+AG77)-(AS77+AT77)</f>
        <v>0</v>
      </c>
      <c r="W77" s="3">
        <f>+U77+(AF77+AG77+AH77+AI77)-(AS77+AT77+AU77+AV77)</f>
        <v>0</v>
      </c>
      <c r="X77" s="6">
        <f>VLOOKUP($B77,[1]DEN1!$G$2:$I$159,2,FALSE)</f>
        <v>0</v>
      </c>
      <c r="Y77" s="11"/>
      <c r="Z77" s="97">
        <f>VLOOKUP($B77,'[3]ACT DEN1'!$G$2:$S$143,2,FALSE)</f>
        <v>0</v>
      </c>
      <c r="AA77" s="97">
        <f>VLOOKUP($B77,'[3]ACT DEN1'!$G$2:$S$143,3,FALSE)</f>
        <v>0</v>
      </c>
      <c r="AB77" s="97">
        <f>VLOOKUP($B77,'[3]ACT DEN1'!$G$2:$S$143,4,FALSE)</f>
        <v>0</v>
      </c>
      <c r="AC77" s="97">
        <f>VLOOKUP($B77,'[3]ACT DEN1'!$G$2:$S$143,5,FALSE)</f>
        <v>0</v>
      </c>
      <c r="AD77" s="97">
        <f>VLOOKUP($B77,'[3]ACT DEN1'!$G$2:$S$143,6,FALSE)</f>
        <v>0</v>
      </c>
      <c r="AE77" s="97">
        <f>VLOOKUP($B77,'[3]ACT DEN1'!$G$2:$S$143,7,FALSE)</f>
        <v>0</v>
      </c>
      <c r="AF77" s="97">
        <f>VLOOKUP($B77,'[3]ACT DEN1'!$G$2:$S$143,8,FALSE)</f>
        <v>0</v>
      </c>
      <c r="AG77" s="97">
        <f>VLOOKUP($B77,'[3]ACT DEN1'!$G$2:$S$143,9,FALSE)</f>
        <v>0</v>
      </c>
      <c r="AH77" s="97">
        <f>VLOOKUP($B77,'[3]ACT DEN1'!$G$2:$S$143,10,FALSE)</f>
        <v>0</v>
      </c>
      <c r="AI77" s="97">
        <f>VLOOKUP($B77,'[3]ACT DEN1'!$G$2:$S$143,11,FALSE)</f>
        <v>0</v>
      </c>
      <c r="AJ77" s="96">
        <f>VLOOKUP($B77,'[3]ACT DEN1'!$G$2:$S$143,12,FALSE)</f>
        <v>0</v>
      </c>
      <c r="AK77" s="96"/>
      <c r="AL77" s="6">
        <f t="shared" si="36"/>
        <v>0</v>
      </c>
      <c r="AM77" s="97">
        <f>VLOOKUP($B77,'[3]ACT DEN1'!$AB$2:$AN$119,2,FALSE)</f>
        <v>0</v>
      </c>
      <c r="AN77" s="97">
        <f>VLOOKUP($B77,'[3]ACT DEN1'!$AB$2:$AN$119,3,FALSE)</f>
        <v>0</v>
      </c>
      <c r="AO77" s="97">
        <f>VLOOKUP($B77,'[3]ACT DEN1'!$AB$2:$AN$119,4,FALSE)</f>
        <v>0</v>
      </c>
      <c r="AP77" s="97">
        <f>VLOOKUP($B77,'[3]ACT DEN1'!$AB$2:$AN$119,5,FALSE)</f>
        <v>0</v>
      </c>
      <c r="AQ77" s="97">
        <f>VLOOKUP($B77,'[3]ACT DEN1'!$AB$2:$AN$119,6,FALSE)</f>
        <v>0</v>
      </c>
      <c r="AR77" s="102">
        <f>VLOOKUP($B77,'[3]ACT DEN1'!$AB$2:$AN$119,7,FALSE)</f>
        <v>0</v>
      </c>
      <c r="AS77" s="102">
        <f>VLOOKUP($B77,'[3]ACT DEN1'!$AB$2:$AN$119,8,FALSE)</f>
        <v>0</v>
      </c>
      <c r="AT77" s="102">
        <f>VLOOKUP($B77,'[3]ACT DEN1'!$AB$2:$AN$119,9,FALSE)</f>
        <v>0</v>
      </c>
      <c r="AU77" s="102">
        <f>VLOOKUP($B77,'[3]ACT DEN1'!$AB$2:$AN$119,10,FALSE)</f>
        <v>0</v>
      </c>
      <c r="AV77" s="102">
        <f>VLOOKUP($B77,'[3]ACT DEN1'!$AB$2:$AN$119,11,FALSE)</f>
        <v>0</v>
      </c>
      <c r="AW77" s="102">
        <f>VLOOKUP($B77,'[3]ACT DEN1'!$AB$2:$AN$119,12,FALSE)</f>
        <v>0</v>
      </c>
      <c r="AX77" s="102"/>
      <c r="AY77" s="6">
        <f t="shared" si="37"/>
        <v>0</v>
      </c>
    </row>
    <row r="78" spans="1:51" s="65" customFormat="1" ht="15" thickBot="1" x14ac:dyDescent="0.25">
      <c r="A78" s="233" t="s">
        <v>223</v>
      </c>
      <c r="B78" s="234"/>
      <c r="C78" s="45">
        <f>+D78/Metas!G111</f>
        <v>1.0447761194029852</v>
      </c>
      <c r="D78" s="19">
        <f>+Q78/R78</f>
        <v>0.18805970149253731</v>
      </c>
      <c r="E78" s="14">
        <f t="shared" ref="E78:P78" si="38">SUM(E73:E77)</f>
        <v>5</v>
      </c>
      <c r="F78" s="14">
        <f t="shared" si="38"/>
        <v>4</v>
      </c>
      <c r="G78" s="14">
        <f t="shared" si="38"/>
        <v>33</v>
      </c>
      <c r="H78" s="14">
        <f t="shared" si="38"/>
        <v>9</v>
      </c>
      <c r="I78" s="14">
        <f t="shared" si="38"/>
        <v>10</v>
      </c>
      <c r="J78" s="14">
        <f t="shared" si="38"/>
        <v>29</v>
      </c>
      <c r="K78" s="14">
        <f t="shared" si="38"/>
        <v>7</v>
      </c>
      <c r="L78" s="14">
        <f t="shared" si="38"/>
        <v>5</v>
      </c>
      <c r="M78" s="14">
        <f t="shared" si="38"/>
        <v>13</v>
      </c>
      <c r="N78" s="14">
        <f t="shared" si="38"/>
        <v>15</v>
      </c>
      <c r="O78" s="14">
        <f t="shared" si="38"/>
        <v>45</v>
      </c>
      <c r="P78" s="182">
        <f t="shared" si="38"/>
        <v>14</v>
      </c>
      <c r="Q78" s="14">
        <f>SUM(Q73:Q77)</f>
        <v>189</v>
      </c>
      <c r="R78" s="15">
        <f>+Y78-X78</f>
        <v>1005</v>
      </c>
      <c r="S78" s="13">
        <f t="shared" ref="S78:X78" si="39">SUM(S73:S77)</f>
        <v>16</v>
      </c>
      <c r="T78" s="13">
        <f t="shared" si="39"/>
        <v>16</v>
      </c>
      <c r="U78" s="13">
        <f t="shared" si="39"/>
        <v>17</v>
      </c>
      <c r="V78" s="13">
        <f t="shared" si="39"/>
        <v>17</v>
      </c>
      <c r="W78" s="13">
        <f t="shared" si="39"/>
        <v>16</v>
      </c>
      <c r="X78" s="13">
        <f t="shared" si="39"/>
        <v>19</v>
      </c>
      <c r="Y78" s="16">
        <v>1024</v>
      </c>
      <c r="Z78" s="13">
        <f>SUM(Z73:Z77)</f>
        <v>0</v>
      </c>
      <c r="AA78" s="13">
        <f t="shared" ref="AA78:AK78" si="40">SUM(AA73:AA77)</f>
        <v>0</v>
      </c>
      <c r="AB78" s="13">
        <f t="shared" si="40"/>
        <v>0</v>
      </c>
      <c r="AC78" s="13">
        <f t="shared" si="40"/>
        <v>0</v>
      </c>
      <c r="AD78" s="13">
        <f t="shared" si="40"/>
        <v>1</v>
      </c>
      <c r="AE78" s="13">
        <f t="shared" si="40"/>
        <v>1</v>
      </c>
      <c r="AF78" s="13">
        <f t="shared" si="40"/>
        <v>0</v>
      </c>
      <c r="AG78" s="13">
        <f t="shared" si="40"/>
        <v>0</v>
      </c>
      <c r="AH78" s="13">
        <f t="shared" si="40"/>
        <v>0</v>
      </c>
      <c r="AI78" s="13">
        <f t="shared" si="40"/>
        <v>0</v>
      </c>
      <c r="AJ78" s="13">
        <f t="shared" si="40"/>
        <v>0</v>
      </c>
      <c r="AK78" s="13">
        <f t="shared" si="40"/>
        <v>0</v>
      </c>
      <c r="AL78" s="13">
        <f t="shared" si="36"/>
        <v>2</v>
      </c>
      <c r="AM78" s="13">
        <f t="shared" ref="AM78:AX78" si="41">SUM(AM73:AM77)</f>
        <v>0</v>
      </c>
      <c r="AN78" s="13">
        <f t="shared" si="41"/>
        <v>0</v>
      </c>
      <c r="AO78" s="13">
        <f t="shared" si="41"/>
        <v>0</v>
      </c>
      <c r="AP78" s="13">
        <f t="shared" si="41"/>
        <v>0</v>
      </c>
      <c r="AQ78" s="13">
        <f t="shared" si="41"/>
        <v>0</v>
      </c>
      <c r="AR78" s="13">
        <f t="shared" si="41"/>
        <v>0</v>
      </c>
      <c r="AS78" s="13">
        <f t="shared" si="41"/>
        <v>0</v>
      </c>
      <c r="AT78" s="13">
        <f t="shared" si="41"/>
        <v>0</v>
      </c>
      <c r="AU78" s="13">
        <f t="shared" si="41"/>
        <v>1</v>
      </c>
      <c r="AV78" s="13">
        <f t="shared" si="41"/>
        <v>0</v>
      </c>
      <c r="AW78" s="13">
        <f t="shared" si="41"/>
        <v>0</v>
      </c>
      <c r="AX78" s="13">
        <f t="shared" si="41"/>
        <v>0</v>
      </c>
      <c r="AY78" s="13">
        <f t="shared" si="37"/>
        <v>1</v>
      </c>
    </row>
    <row r="79" spans="1:51" s="65" customFormat="1" ht="15" thickBot="1" x14ac:dyDescent="0.25">
      <c r="A79" s="1" t="s">
        <v>142</v>
      </c>
      <c r="B79" s="99" t="s">
        <v>132</v>
      </c>
      <c r="C79" s="63"/>
      <c r="D79" s="99"/>
      <c r="E79" s="97">
        <f>VLOOKUP($B79,[1]NUM1!$G$2:$T$157,2,FALSE)</f>
        <v>13</v>
      </c>
      <c r="F79" s="97">
        <f>VLOOKUP($B79,[1]NUM1!$G$2:$T$157,3,FALSE)</f>
        <v>31</v>
      </c>
      <c r="G79" s="97">
        <f>VLOOKUP($B79,[1]NUM1!$G$2:$T$157,4,FALSE)</f>
        <v>15</v>
      </c>
      <c r="H79" s="97">
        <f>VLOOKUP($B79,[1]NUM1!$G$2:$T$157,5,FALSE)</f>
        <v>40</v>
      </c>
      <c r="I79" s="97">
        <f>VLOOKUP($B79,[1]NUM1!$G$2:$T$157,6,FALSE)</f>
        <v>19</v>
      </c>
      <c r="J79" s="97">
        <f>VLOOKUP($B79,[1]NUM1!$G$2:$T$157,7,FALSE)</f>
        <v>14</v>
      </c>
      <c r="K79" s="97">
        <f>VLOOKUP($B79,[1]NUM1!$G$2:$T$157,8,FALSE)</f>
        <v>21</v>
      </c>
      <c r="L79" s="97">
        <f>VLOOKUP($B79,[1]NUM1!$G$2:$T$157,9,FALSE)</f>
        <v>13</v>
      </c>
      <c r="M79" s="97">
        <f>VLOOKUP($B79,[1]NUM1!$G$2:$T$157,10,FALSE)</f>
        <v>16</v>
      </c>
      <c r="N79" s="97">
        <f>VLOOKUP($B79,[1]NUM1!$G$2:$T$157,11,FALSE)</f>
        <v>19</v>
      </c>
      <c r="O79" s="96">
        <f>VLOOKUP($B79,[1]NUM1!$G$2:$T$157,12,FALSE)</f>
        <v>14</v>
      </c>
      <c r="P79" s="96">
        <f>VLOOKUP($B79,[1]NUM1!$G$2:$T$157,13,FALSE)</f>
        <v>12</v>
      </c>
      <c r="Q79" s="6">
        <f t="shared" ref="Q79:Q88" si="42">SUM(E79:P79)</f>
        <v>227</v>
      </c>
      <c r="R79" s="4"/>
      <c r="S79" s="6">
        <v>23</v>
      </c>
      <c r="T79" s="9">
        <f t="shared" ref="T79:T88" si="43">+S79+(Z79+AA79+AB79)-(AM79+AN79+AO79)</f>
        <v>26</v>
      </c>
      <c r="U79" s="6">
        <f>VLOOKUP($B79,[2]DEN1!$G$2:$I$157,2,FALSE)</f>
        <v>23</v>
      </c>
      <c r="V79" s="3">
        <f t="shared" ref="V79:V88" si="44">+U79+(AF79+AG79)-(AS79+AT79)</f>
        <v>27</v>
      </c>
      <c r="W79" s="3">
        <f t="shared" ref="W79:W88" si="45">+U79+(AF79+AG79+AH79+AI79)-(AS79+AT79+AU79+AV79)</f>
        <v>30</v>
      </c>
      <c r="X79" s="6">
        <f>VLOOKUP($B79,[1]DEN1!$G$2:$I$159,2,FALSE)</f>
        <v>27</v>
      </c>
      <c r="Y79" s="11"/>
      <c r="Z79" s="97">
        <f>VLOOKUP($B79,'[3]ACT DEN1'!$G$2:$S$143,2,FALSE)</f>
        <v>1</v>
      </c>
      <c r="AA79" s="97">
        <f>VLOOKUP($B79,'[3]ACT DEN1'!$G$2:$S$143,3,FALSE)</f>
        <v>1</v>
      </c>
      <c r="AB79" s="97">
        <f>VLOOKUP($B79,'[3]ACT DEN1'!$G$2:$S$143,4,FALSE)</f>
        <v>1</v>
      </c>
      <c r="AC79" s="97">
        <f>VLOOKUP($B79,'[3]ACT DEN1'!$G$2:$S$143,5,FALSE)</f>
        <v>1</v>
      </c>
      <c r="AD79" s="97">
        <f>VLOOKUP($B79,'[3]ACT DEN1'!$G$2:$S$143,6,FALSE)</f>
        <v>2</v>
      </c>
      <c r="AE79" s="97">
        <f>VLOOKUP($B79,'[3]ACT DEN1'!$G$2:$S$143,7,FALSE)</f>
        <v>1</v>
      </c>
      <c r="AF79" s="97">
        <f>VLOOKUP($B79,'[3]ACT DEN1'!$G$2:$S$143,8,FALSE)</f>
        <v>2</v>
      </c>
      <c r="AG79" s="97">
        <f>VLOOKUP($B79,'[3]ACT DEN1'!$G$2:$S$143,9,FALSE)</f>
        <v>2</v>
      </c>
      <c r="AH79" s="97">
        <f>VLOOKUP($B79,'[3]ACT DEN1'!$G$2:$S$143,10,FALSE)</f>
        <v>2</v>
      </c>
      <c r="AI79" s="97">
        <f>VLOOKUP($B79,'[3]ACT DEN1'!$G$2:$S$143,11,FALSE)</f>
        <v>1</v>
      </c>
      <c r="AJ79" s="96">
        <f>VLOOKUP($B79,'[3]ACT DEN1'!$G$2:$S$143,12,FALSE)</f>
        <v>1</v>
      </c>
      <c r="AK79" s="2"/>
      <c r="AL79" s="6">
        <f t="shared" si="36"/>
        <v>15</v>
      </c>
      <c r="AM79" s="97">
        <f>VLOOKUP($B79,'[3]ACT DEN1'!$AB$2:$AN$119,2,FALSE)</f>
        <v>0</v>
      </c>
      <c r="AN79" s="97">
        <f>VLOOKUP($B79,'[3]ACT DEN1'!$AB$2:$AN$119,3,FALSE)</f>
        <v>0</v>
      </c>
      <c r="AO79" s="97">
        <f>VLOOKUP($B79,'[3]ACT DEN1'!$AB$2:$AN$119,4,FALSE)</f>
        <v>0</v>
      </c>
      <c r="AP79" s="97">
        <f>VLOOKUP($B79,'[3]ACT DEN1'!$AB$2:$AN$119,5,FALSE)</f>
        <v>0</v>
      </c>
      <c r="AQ79" s="97">
        <f>VLOOKUP($B79,'[3]ACT DEN1'!$AB$2:$AN$119,6,FALSE)</f>
        <v>0</v>
      </c>
      <c r="AR79" s="97">
        <f>VLOOKUP($B79,'[3]ACT DEN1'!$AB$2:$AN$119,7,FALSE)</f>
        <v>0</v>
      </c>
      <c r="AS79" s="97">
        <f>VLOOKUP($B79,'[3]ACT DEN1'!$AB$2:$AN$119,8,FALSE)</f>
        <v>0</v>
      </c>
      <c r="AT79" s="97">
        <f>VLOOKUP($B79,'[3]ACT DEN1'!$AB$2:$AN$119,9,FALSE)</f>
        <v>0</v>
      </c>
      <c r="AU79" s="97">
        <f>VLOOKUP($B79,'[3]ACT DEN1'!$AB$2:$AN$119,10,FALSE)</f>
        <v>0</v>
      </c>
      <c r="AV79" s="97">
        <f>VLOOKUP($B79,'[3]ACT DEN1'!$AB$2:$AN$119,11,FALSE)</f>
        <v>0</v>
      </c>
      <c r="AW79" s="97">
        <f>VLOOKUP($B79,'[3]ACT DEN1'!$AB$2:$AN$119,12,FALSE)</f>
        <v>0</v>
      </c>
      <c r="AX79" s="97"/>
      <c r="AY79" s="6">
        <f t="shared" si="37"/>
        <v>0</v>
      </c>
    </row>
    <row r="80" spans="1:51" s="65" customFormat="1" ht="15" thickBot="1" x14ac:dyDescent="0.25">
      <c r="A80" s="1" t="s">
        <v>142</v>
      </c>
      <c r="B80" s="99" t="s">
        <v>133</v>
      </c>
      <c r="C80" s="63"/>
      <c r="D80" s="99"/>
      <c r="E80" s="97">
        <f>VLOOKUP($B80,[1]NUM1!$G$2:$T$157,2,FALSE)</f>
        <v>1</v>
      </c>
      <c r="F80" s="97">
        <f>VLOOKUP($B80,[1]NUM1!$G$2:$T$157,3,FALSE)</f>
        <v>1</v>
      </c>
      <c r="G80" s="97">
        <f>VLOOKUP($B80,[1]NUM1!$G$2:$T$157,4,FALSE)</f>
        <v>5</v>
      </c>
      <c r="H80" s="97">
        <f>VLOOKUP($B80,[1]NUM1!$G$2:$T$157,5,FALSE)</f>
        <v>2</v>
      </c>
      <c r="I80" s="97">
        <f>VLOOKUP($B80,[1]NUM1!$G$2:$T$157,6,FALSE)</f>
        <v>4</v>
      </c>
      <c r="J80" s="97">
        <f>VLOOKUP($B80,[1]NUM1!$G$2:$T$157,7,FALSE)</f>
        <v>3</v>
      </c>
      <c r="K80" s="97">
        <f>VLOOKUP($B80,[1]NUM1!$G$2:$T$157,8,FALSE)</f>
        <v>4</v>
      </c>
      <c r="L80" s="97">
        <f>VLOOKUP($B80,[1]NUM1!$G$2:$T$157,9,FALSE)</f>
        <v>3</v>
      </c>
      <c r="M80" s="97">
        <f>VLOOKUP($B80,[1]NUM1!$G$2:$T$157,10,FALSE)</f>
        <v>3</v>
      </c>
      <c r="N80" s="97">
        <f>VLOOKUP($B80,[1]NUM1!$G$2:$T$157,11,FALSE)</f>
        <v>2</v>
      </c>
      <c r="O80" s="96">
        <f>VLOOKUP($B80,[1]NUM1!$G$2:$T$157,12,FALSE)</f>
        <v>4</v>
      </c>
      <c r="P80" s="96">
        <f>VLOOKUP($B80,[1]NUM1!$G$2:$T$157,13,FALSE)</f>
        <v>3</v>
      </c>
      <c r="Q80" s="6">
        <f t="shared" si="42"/>
        <v>35</v>
      </c>
      <c r="R80" s="4"/>
      <c r="S80" s="6">
        <v>6</v>
      </c>
      <c r="T80" s="9">
        <f t="shared" si="43"/>
        <v>6</v>
      </c>
      <c r="U80" s="6">
        <f>VLOOKUP($B80,[2]DEN1!$G$2:$I$157,2,FALSE)</f>
        <v>6</v>
      </c>
      <c r="V80" s="3">
        <f t="shared" si="44"/>
        <v>6</v>
      </c>
      <c r="W80" s="3">
        <f t="shared" si="45"/>
        <v>6</v>
      </c>
      <c r="X80" s="6">
        <f>VLOOKUP($B80,[1]DEN1!$G$2:$I$159,2,FALSE)</f>
        <v>6</v>
      </c>
      <c r="Y80" s="11"/>
      <c r="Z80" s="97">
        <f>VLOOKUP($B80,'[3]ACT DEN1'!$G$2:$S$143,2,FALSE)</f>
        <v>0</v>
      </c>
      <c r="AA80" s="97">
        <f>VLOOKUP($B80,'[3]ACT DEN1'!$G$2:$S$143,3,FALSE)</f>
        <v>0</v>
      </c>
      <c r="AB80" s="97">
        <f>VLOOKUP($B80,'[3]ACT DEN1'!$G$2:$S$143,4,FALSE)</f>
        <v>0</v>
      </c>
      <c r="AC80" s="97">
        <f>VLOOKUP($B80,'[3]ACT DEN1'!$G$2:$S$143,5,FALSE)</f>
        <v>0</v>
      </c>
      <c r="AD80" s="97">
        <f>VLOOKUP($B80,'[3]ACT DEN1'!$G$2:$S$143,6,FALSE)</f>
        <v>1</v>
      </c>
      <c r="AE80" s="97">
        <f>VLOOKUP($B80,'[3]ACT DEN1'!$G$2:$S$143,7,FALSE)</f>
        <v>0</v>
      </c>
      <c r="AF80" s="97">
        <f>VLOOKUP($B80,'[3]ACT DEN1'!$G$2:$S$143,8,FALSE)</f>
        <v>0</v>
      </c>
      <c r="AG80" s="97">
        <f>VLOOKUP($B80,'[3]ACT DEN1'!$G$2:$S$143,9,FALSE)</f>
        <v>0</v>
      </c>
      <c r="AH80" s="97">
        <f>VLOOKUP($B80,'[3]ACT DEN1'!$G$2:$S$143,10,FALSE)</f>
        <v>0</v>
      </c>
      <c r="AI80" s="97">
        <f>VLOOKUP($B80,'[3]ACT DEN1'!$G$2:$S$143,11,FALSE)</f>
        <v>0</v>
      </c>
      <c r="AJ80" s="96">
        <f>VLOOKUP($B80,'[3]ACT DEN1'!$G$2:$S$143,12,FALSE)</f>
        <v>0</v>
      </c>
      <c r="AK80" s="2"/>
      <c r="AL80" s="6">
        <f t="shared" si="36"/>
        <v>1</v>
      </c>
      <c r="AM80" s="97">
        <f>VLOOKUP($B80,'[3]ACT DEN1'!$AB$2:$AN$119,2,FALSE)</f>
        <v>0</v>
      </c>
      <c r="AN80" s="97">
        <f>VLOOKUP($B80,'[3]ACT DEN1'!$AB$2:$AN$119,3,FALSE)</f>
        <v>0</v>
      </c>
      <c r="AO80" s="97">
        <f>VLOOKUP($B80,'[3]ACT DEN1'!$AB$2:$AN$119,4,FALSE)</f>
        <v>0</v>
      </c>
      <c r="AP80" s="97">
        <f>VLOOKUP($B80,'[3]ACT DEN1'!$AB$2:$AN$119,5,FALSE)</f>
        <v>0</v>
      </c>
      <c r="AQ80" s="97">
        <f>VLOOKUP($B80,'[3]ACT DEN1'!$AB$2:$AN$119,6,FALSE)</f>
        <v>0</v>
      </c>
      <c r="AR80" s="97">
        <f>VLOOKUP($B80,'[3]ACT DEN1'!$AB$2:$AN$119,7,FALSE)</f>
        <v>0</v>
      </c>
      <c r="AS80" s="97">
        <f>VLOOKUP($B80,'[3]ACT DEN1'!$AB$2:$AN$119,8,FALSE)</f>
        <v>0</v>
      </c>
      <c r="AT80" s="97">
        <f>VLOOKUP($B80,'[3]ACT DEN1'!$AB$2:$AN$119,9,FALSE)</f>
        <v>0</v>
      </c>
      <c r="AU80" s="97">
        <f>VLOOKUP($B80,'[3]ACT DEN1'!$AB$2:$AN$119,10,FALSE)</f>
        <v>0</v>
      </c>
      <c r="AV80" s="97">
        <f>VLOOKUP($B80,'[3]ACT DEN1'!$AB$2:$AN$119,11,FALSE)</f>
        <v>0</v>
      </c>
      <c r="AW80" s="97">
        <f>VLOOKUP($B80,'[3]ACT DEN1'!$AB$2:$AN$119,12,FALSE)</f>
        <v>0</v>
      </c>
      <c r="AX80" s="97"/>
      <c r="AY80" s="6">
        <f t="shared" si="37"/>
        <v>0</v>
      </c>
    </row>
    <row r="81" spans="1:51" s="65" customFormat="1" ht="15" thickBot="1" x14ac:dyDescent="0.25">
      <c r="A81" s="1" t="s">
        <v>142</v>
      </c>
      <c r="B81" s="99" t="s">
        <v>134</v>
      </c>
      <c r="C81" s="63"/>
      <c r="D81" s="99"/>
      <c r="E81" s="97">
        <f>VLOOKUP($B81,[1]NUM1!$G$2:$T$157,2,FALSE)</f>
        <v>0</v>
      </c>
      <c r="F81" s="97">
        <f>VLOOKUP($B81,[1]NUM1!$G$2:$T$157,3,FALSE)</f>
        <v>1</v>
      </c>
      <c r="G81" s="97">
        <f>VLOOKUP($B81,[1]NUM1!$G$2:$T$157,4,FALSE)</f>
        <v>0</v>
      </c>
      <c r="H81" s="97">
        <f>VLOOKUP($B81,[1]NUM1!$G$2:$T$157,5,FALSE)</f>
        <v>1</v>
      </c>
      <c r="I81" s="97">
        <f>VLOOKUP($B81,[1]NUM1!$G$2:$T$157,6,FALSE)</f>
        <v>2</v>
      </c>
      <c r="J81" s="97">
        <f>VLOOKUP($B81,[1]NUM1!$G$2:$T$157,7,FALSE)</f>
        <v>0</v>
      </c>
      <c r="K81" s="97">
        <f>VLOOKUP($B81,[1]NUM1!$G$2:$T$157,8,FALSE)</f>
        <v>1</v>
      </c>
      <c r="L81" s="97">
        <f>VLOOKUP($B81,[1]NUM1!$G$2:$T$157,9,FALSE)</f>
        <v>1</v>
      </c>
      <c r="M81" s="97">
        <f>VLOOKUP($B81,[1]NUM1!$G$2:$T$157,10,FALSE)</f>
        <v>1</v>
      </c>
      <c r="N81" s="97">
        <f>VLOOKUP($B81,[1]NUM1!$G$2:$T$157,11,FALSE)</f>
        <v>1</v>
      </c>
      <c r="O81" s="96">
        <f>VLOOKUP($B81,[1]NUM1!$G$2:$T$157,12,FALSE)</f>
        <v>1</v>
      </c>
      <c r="P81" s="96">
        <f>VLOOKUP($B81,[1]NUM1!$G$2:$T$157,13,FALSE)</f>
        <v>1</v>
      </c>
      <c r="Q81" s="6">
        <f t="shared" si="42"/>
        <v>10</v>
      </c>
      <c r="R81" s="4"/>
      <c r="S81" s="6">
        <v>1</v>
      </c>
      <c r="T81" s="9">
        <f t="shared" si="43"/>
        <v>1</v>
      </c>
      <c r="U81" s="6">
        <f>VLOOKUP($B81,[2]DEN1!$G$2:$I$157,2,FALSE)</f>
        <v>1</v>
      </c>
      <c r="V81" s="3">
        <f t="shared" si="44"/>
        <v>1</v>
      </c>
      <c r="W81" s="3">
        <f t="shared" si="45"/>
        <v>1</v>
      </c>
      <c r="X81" s="6">
        <f>VLOOKUP($B81,[1]DEN1!$G$2:$I$159,2,FALSE)</f>
        <v>1</v>
      </c>
      <c r="Y81" s="11"/>
      <c r="Z81" s="97">
        <f>VLOOKUP($B81,'[3]ACT DEN1'!$G$2:$S$143,2,FALSE)</f>
        <v>0</v>
      </c>
      <c r="AA81" s="97">
        <f>VLOOKUP($B81,'[3]ACT DEN1'!$G$2:$S$143,3,FALSE)</f>
        <v>0</v>
      </c>
      <c r="AB81" s="97">
        <f>VLOOKUP($B81,'[3]ACT DEN1'!$G$2:$S$143,4,FALSE)</f>
        <v>0</v>
      </c>
      <c r="AC81" s="97">
        <f>VLOOKUP($B81,'[3]ACT DEN1'!$G$2:$S$143,5,FALSE)</f>
        <v>0</v>
      </c>
      <c r="AD81" s="97">
        <f>VLOOKUP($B81,'[3]ACT DEN1'!$G$2:$S$143,6,FALSE)</f>
        <v>0</v>
      </c>
      <c r="AE81" s="97">
        <f>VLOOKUP($B81,'[3]ACT DEN1'!$G$2:$S$143,7,FALSE)</f>
        <v>0</v>
      </c>
      <c r="AF81" s="97">
        <f>VLOOKUP($B81,'[3]ACT DEN1'!$G$2:$S$143,8,FALSE)</f>
        <v>0</v>
      </c>
      <c r="AG81" s="97">
        <f>VLOOKUP($B81,'[3]ACT DEN1'!$G$2:$S$143,9,FALSE)</f>
        <v>0</v>
      </c>
      <c r="AH81" s="97">
        <f>VLOOKUP($B81,'[3]ACT DEN1'!$G$2:$S$143,10,FALSE)</f>
        <v>0</v>
      </c>
      <c r="AI81" s="97">
        <f>VLOOKUP($B81,'[3]ACT DEN1'!$G$2:$S$143,11,FALSE)</f>
        <v>0</v>
      </c>
      <c r="AJ81" s="96">
        <f>VLOOKUP($B81,'[3]ACT DEN1'!$G$2:$S$143,12,FALSE)</f>
        <v>0</v>
      </c>
      <c r="AK81" s="2"/>
      <c r="AL81" s="6">
        <f t="shared" si="36"/>
        <v>0</v>
      </c>
      <c r="AM81" s="102">
        <f>VLOOKUP($B81,'[3]ACT DEN1'!$AB$2:$AN$119,2,FALSE)</f>
        <v>0</v>
      </c>
      <c r="AN81" s="102">
        <f>VLOOKUP($B81,'[3]ACT DEN1'!$AB$2:$AN$119,3,FALSE)</f>
        <v>0</v>
      </c>
      <c r="AO81" s="102">
        <f>VLOOKUP($B81,'[3]ACT DEN1'!$AB$2:$AN$119,4,FALSE)</f>
        <v>0</v>
      </c>
      <c r="AP81" s="102">
        <f>VLOOKUP($B81,'[3]ACT DEN1'!$AB$2:$AN$119,5,FALSE)</f>
        <v>0</v>
      </c>
      <c r="AQ81" s="102">
        <f>VLOOKUP($B81,'[3]ACT DEN1'!$AB$2:$AN$119,6,FALSE)</f>
        <v>0</v>
      </c>
      <c r="AR81" s="102">
        <f>VLOOKUP($B81,'[3]ACT DEN1'!$AB$2:$AN$119,7,FALSE)</f>
        <v>0</v>
      </c>
      <c r="AS81" s="102">
        <f>VLOOKUP($B81,'[3]ACT DEN1'!$AB$2:$AN$119,8,FALSE)</f>
        <v>0</v>
      </c>
      <c r="AT81" s="102">
        <f>VLOOKUP($B81,'[3]ACT DEN1'!$AB$2:$AN$119,9,FALSE)</f>
        <v>0</v>
      </c>
      <c r="AU81" s="102">
        <f>VLOOKUP($B81,'[3]ACT DEN1'!$AB$2:$AN$119,10,FALSE)</f>
        <v>0</v>
      </c>
      <c r="AV81" s="102">
        <f>VLOOKUP($B81,'[3]ACT DEN1'!$AB$2:$AN$119,11,FALSE)</f>
        <v>0</v>
      </c>
      <c r="AW81" s="102">
        <f>VLOOKUP($B81,'[3]ACT DEN1'!$AB$2:$AN$119,12,FALSE)</f>
        <v>0</v>
      </c>
      <c r="AX81" s="102"/>
      <c r="AY81" s="6">
        <f t="shared" si="37"/>
        <v>0</v>
      </c>
    </row>
    <row r="82" spans="1:51" s="65" customFormat="1" ht="15" thickBot="1" x14ac:dyDescent="0.25">
      <c r="A82" s="1" t="s">
        <v>142</v>
      </c>
      <c r="B82" s="99" t="s">
        <v>135</v>
      </c>
      <c r="C82" s="63"/>
      <c r="D82" s="99"/>
      <c r="E82" s="97">
        <f>VLOOKUP($B82,[1]NUM1!$G$2:$T$157,2,FALSE)</f>
        <v>3</v>
      </c>
      <c r="F82" s="97">
        <f>VLOOKUP($B82,[1]NUM1!$G$2:$T$157,3,FALSE)</f>
        <v>1</v>
      </c>
      <c r="G82" s="97">
        <f>VLOOKUP($B82,[1]NUM1!$G$2:$T$157,4,FALSE)</f>
        <v>1</v>
      </c>
      <c r="H82" s="97">
        <f>VLOOKUP($B82,[1]NUM1!$G$2:$T$157,5,FALSE)</f>
        <v>2</v>
      </c>
      <c r="I82" s="97">
        <f>VLOOKUP($B82,[1]NUM1!$G$2:$T$157,6,FALSE)</f>
        <v>4</v>
      </c>
      <c r="J82" s="97">
        <f>VLOOKUP($B82,[1]NUM1!$G$2:$T$157,7,FALSE)</f>
        <v>3</v>
      </c>
      <c r="K82" s="97">
        <f>VLOOKUP($B82,[1]NUM1!$G$2:$T$157,8,FALSE)</f>
        <v>1</v>
      </c>
      <c r="L82" s="97">
        <f>VLOOKUP($B82,[1]NUM1!$G$2:$T$157,9,FALSE)</f>
        <v>2</v>
      </c>
      <c r="M82" s="97">
        <f>VLOOKUP($B82,[1]NUM1!$G$2:$T$157,10,FALSE)</f>
        <v>3</v>
      </c>
      <c r="N82" s="97">
        <f>VLOOKUP($B82,[1]NUM1!$G$2:$T$157,11,FALSE)</f>
        <v>2</v>
      </c>
      <c r="O82" s="96">
        <f>VLOOKUP($B82,[1]NUM1!$G$2:$T$157,12,FALSE)</f>
        <v>3</v>
      </c>
      <c r="P82" s="96">
        <f>VLOOKUP($B82,[1]NUM1!$G$2:$T$157,13,FALSE)</f>
        <v>3</v>
      </c>
      <c r="Q82" s="6">
        <f t="shared" si="42"/>
        <v>28</v>
      </c>
      <c r="R82" s="4"/>
      <c r="S82" s="6">
        <v>3</v>
      </c>
      <c r="T82" s="9">
        <f t="shared" si="43"/>
        <v>3</v>
      </c>
      <c r="U82" s="6">
        <f>VLOOKUP($B82,[2]DEN1!$G$2:$I$157,2,FALSE)</f>
        <v>3</v>
      </c>
      <c r="V82" s="3">
        <f t="shared" si="44"/>
        <v>4</v>
      </c>
      <c r="W82" s="3">
        <f t="shared" si="45"/>
        <v>4</v>
      </c>
      <c r="X82" s="6">
        <f>VLOOKUP($B82,[1]DEN1!$G$2:$I$159,2,FALSE)</f>
        <v>3</v>
      </c>
      <c r="Y82" s="11"/>
      <c r="Z82" s="97">
        <f>VLOOKUP($B82,'[3]ACT DEN1'!$G$2:$S$143,2,FALSE)</f>
        <v>0</v>
      </c>
      <c r="AA82" s="97">
        <f>VLOOKUP($B82,'[3]ACT DEN1'!$G$2:$S$143,3,FALSE)</f>
        <v>0</v>
      </c>
      <c r="AB82" s="97">
        <f>VLOOKUP($B82,'[3]ACT DEN1'!$G$2:$S$143,4,FALSE)</f>
        <v>0</v>
      </c>
      <c r="AC82" s="97">
        <f>VLOOKUP($B82,'[3]ACT DEN1'!$G$2:$S$143,5,FALSE)</f>
        <v>0</v>
      </c>
      <c r="AD82" s="97">
        <f>VLOOKUP($B82,'[3]ACT DEN1'!$G$2:$S$143,6,FALSE)</f>
        <v>0</v>
      </c>
      <c r="AE82" s="97">
        <f>VLOOKUP($B82,'[3]ACT DEN1'!$G$2:$S$143,7,FALSE)</f>
        <v>0</v>
      </c>
      <c r="AF82" s="97">
        <f>VLOOKUP($B82,'[3]ACT DEN1'!$G$2:$S$143,8,FALSE)</f>
        <v>0</v>
      </c>
      <c r="AG82" s="97">
        <f>VLOOKUP($B82,'[3]ACT DEN1'!$G$2:$S$143,9,FALSE)</f>
        <v>1</v>
      </c>
      <c r="AH82" s="97">
        <f>VLOOKUP($B82,'[3]ACT DEN1'!$G$2:$S$143,10,FALSE)</f>
        <v>0</v>
      </c>
      <c r="AI82" s="97">
        <f>VLOOKUP($B82,'[3]ACT DEN1'!$G$2:$S$143,11,FALSE)</f>
        <v>0</v>
      </c>
      <c r="AJ82" s="96">
        <f>VLOOKUP($B82,'[3]ACT DEN1'!$G$2:$S$143,12,FALSE)</f>
        <v>0</v>
      </c>
      <c r="AK82" s="2"/>
      <c r="AL82" s="6">
        <f t="shared" si="36"/>
        <v>1</v>
      </c>
      <c r="AM82" s="97">
        <f>VLOOKUP($B82,'[3]ACT DEN1'!$AB$2:$AN$119,2,FALSE)</f>
        <v>0</v>
      </c>
      <c r="AN82" s="97">
        <f>VLOOKUP($B82,'[3]ACT DEN1'!$AB$2:$AN$119,3,FALSE)</f>
        <v>0</v>
      </c>
      <c r="AO82" s="97">
        <f>VLOOKUP($B82,'[3]ACT DEN1'!$AB$2:$AN$119,4,FALSE)</f>
        <v>0</v>
      </c>
      <c r="AP82" s="97">
        <f>VLOOKUP($B82,'[3]ACT DEN1'!$AB$2:$AN$119,5,FALSE)</f>
        <v>0</v>
      </c>
      <c r="AQ82" s="97">
        <f>VLOOKUP($B82,'[3]ACT DEN1'!$AB$2:$AN$119,6,FALSE)</f>
        <v>0</v>
      </c>
      <c r="AR82" s="97">
        <f>VLOOKUP($B82,'[3]ACT DEN1'!$AB$2:$AN$119,7,FALSE)</f>
        <v>0</v>
      </c>
      <c r="AS82" s="97">
        <f>VLOOKUP($B82,'[3]ACT DEN1'!$AB$2:$AN$119,8,FALSE)</f>
        <v>0</v>
      </c>
      <c r="AT82" s="97">
        <f>VLOOKUP($B82,'[3]ACT DEN1'!$AB$2:$AN$119,9,FALSE)</f>
        <v>0</v>
      </c>
      <c r="AU82" s="97">
        <f>VLOOKUP($B82,'[3]ACT DEN1'!$AB$2:$AN$119,10,FALSE)</f>
        <v>0</v>
      </c>
      <c r="AV82" s="97">
        <f>VLOOKUP($B82,'[3]ACT DEN1'!$AB$2:$AN$119,11,FALSE)</f>
        <v>0</v>
      </c>
      <c r="AW82" s="97">
        <f>VLOOKUP($B82,'[3]ACT DEN1'!$AB$2:$AN$119,12,FALSE)</f>
        <v>0</v>
      </c>
      <c r="AX82" s="97"/>
      <c r="AY82" s="6">
        <f t="shared" si="37"/>
        <v>0</v>
      </c>
    </row>
    <row r="83" spans="1:51" s="65" customFormat="1" ht="15" thickBot="1" x14ac:dyDescent="0.25">
      <c r="A83" s="1" t="s">
        <v>142</v>
      </c>
      <c r="B83" s="99" t="s">
        <v>136</v>
      </c>
      <c r="C83" s="63"/>
      <c r="D83" s="99"/>
      <c r="E83" s="97">
        <f>VLOOKUP($B83,[1]NUM1!$G$2:$T$157,2,FALSE)</f>
        <v>3</v>
      </c>
      <c r="F83" s="97">
        <f>VLOOKUP($B83,[1]NUM1!$G$2:$T$157,3,FALSE)</f>
        <v>1</v>
      </c>
      <c r="G83" s="97">
        <f>VLOOKUP($B83,[1]NUM1!$G$2:$T$157,4,FALSE)</f>
        <v>3</v>
      </c>
      <c r="H83" s="97">
        <f>VLOOKUP($B83,[1]NUM1!$G$2:$T$157,5,FALSE)</f>
        <v>3</v>
      </c>
      <c r="I83" s="97">
        <f>VLOOKUP($B83,[1]NUM1!$G$2:$T$157,6,FALSE)</f>
        <v>3</v>
      </c>
      <c r="J83" s="97">
        <f>VLOOKUP($B83,[1]NUM1!$G$2:$T$157,7,FALSE)</f>
        <v>2</v>
      </c>
      <c r="K83" s="97">
        <f>VLOOKUP($B83,[1]NUM1!$G$2:$T$157,8,FALSE)</f>
        <v>5</v>
      </c>
      <c r="L83" s="97">
        <f>VLOOKUP($B83,[1]NUM1!$G$2:$T$157,9,FALSE)</f>
        <v>3</v>
      </c>
      <c r="M83" s="97">
        <f>VLOOKUP($B83,[1]NUM1!$G$2:$T$157,10,FALSE)</f>
        <v>2</v>
      </c>
      <c r="N83" s="97">
        <f>VLOOKUP($B83,[1]NUM1!$G$2:$T$157,11,FALSE)</f>
        <v>6</v>
      </c>
      <c r="O83" s="96">
        <f>VLOOKUP($B83,[1]NUM1!$G$2:$T$157,12,FALSE)</f>
        <v>2</v>
      </c>
      <c r="P83" s="96">
        <f>VLOOKUP($B83,[1]NUM1!$G$2:$T$157,13,FALSE)</f>
        <v>5</v>
      </c>
      <c r="Q83" s="6">
        <f t="shared" si="42"/>
        <v>38</v>
      </c>
      <c r="R83" s="4"/>
      <c r="S83" s="6">
        <v>6</v>
      </c>
      <c r="T83" s="9">
        <f t="shared" si="43"/>
        <v>6</v>
      </c>
      <c r="U83" s="6">
        <f>VLOOKUP($B83,[2]DEN1!$G$2:$I$157,2,FALSE)</f>
        <v>5</v>
      </c>
      <c r="V83" s="3">
        <f t="shared" si="44"/>
        <v>5</v>
      </c>
      <c r="W83" s="3">
        <f t="shared" si="45"/>
        <v>5</v>
      </c>
      <c r="X83" s="6">
        <f>VLOOKUP($B83,[1]DEN1!$G$2:$I$159,2,FALSE)</f>
        <v>4</v>
      </c>
      <c r="Y83" s="11"/>
      <c r="Z83" s="97">
        <f>VLOOKUP($B83,'[3]ACT DEN1'!$G$2:$S$143,2,FALSE)</f>
        <v>0</v>
      </c>
      <c r="AA83" s="97">
        <f>VLOOKUP($B83,'[3]ACT DEN1'!$G$2:$S$143,3,FALSE)</f>
        <v>0</v>
      </c>
      <c r="AB83" s="97">
        <f>VLOOKUP($B83,'[3]ACT DEN1'!$G$2:$S$143,4,FALSE)</f>
        <v>0</v>
      </c>
      <c r="AC83" s="97">
        <f>VLOOKUP($B83,'[3]ACT DEN1'!$G$2:$S$143,5,FALSE)</f>
        <v>0</v>
      </c>
      <c r="AD83" s="97">
        <f>VLOOKUP($B83,'[3]ACT DEN1'!$G$2:$S$143,6,FALSE)</f>
        <v>0</v>
      </c>
      <c r="AE83" s="97">
        <f>VLOOKUP($B83,'[3]ACT DEN1'!$G$2:$S$143,7,FALSE)</f>
        <v>0</v>
      </c>
      <c r="AF83" s="97">
        <f>VLOOKUP($B83,'[3]ACT DEN1'!$G$2:$S$143,8,FALSE)</f>
        <v>0</v>
      </c>
      <c r="AG83" s="97">
        <f>VLOOKUP($B83,'[3]ACT DEN1'!$G$2:$S$143,9,FALSE)</f>
        <v>0</v>
      </c>
      <c r="AH83" s="97">
        <f>VLOOKUP($B83,'[3]ACT DEN1'!$G$2:$S$143,10,FALSE)</f>
        <v>0</v>
      </c>
      <c r="AI83" s="97">
        <f>VLOOKUP($B83,'[3]ACT DEN1'!$G$2:$S$143,11,FALSE)</f>
        <v>0</v>
      </c>
      <c r="AJ83" s="96">
        <f>VLOOKUP($B83,'[3]ACT DEN1'!$G$2:$S$143,12,FALSE)</f>
        <v>0</v>
      </c>
      <c r="AK83" s="2"/>
      <c r="AL83" s="6">
        <f t="shared" si="36"/>
        <v>0</v>
      </c>
      <c r="AM83" s="102">
        <f>VLOOKUP($B83,'[3]ACT DEN1'!$AB$2:$AN$119,2,FALSE)</f>
        <v>0</v>
      </c>
      <c r="AN83" s="102">
        <f>VLOOKUP($B83,'[3]ACT DEN1'!$AB$2:$AN$119,3,FALSE)</f>
        <v>0</v>
      </c>
      <c r="AO83" s="102">
        <f>VLOOKUP($B83,'[3]ACT DEN1'!$AB$2:$AN$119,4,FALSE)</f>
        <v>0</v>
      </c>
      <c r="AP83" s="102">
        <f>VLOOKUP($B83,'[3]ACT DEN1'!$AB$2:$AN$119,5,FALSE)</f>
        <v>0</v>
      </c>
      <c r="AQ83" s="102">
        <f>VLOOKUP($B83,'[3]ACT DEN1'!$AB$2:$AN$119,6,FALSE)</f>
        <v>0</v>
      </c>
      <c r="AR83" s="102">
        <f>VLOOKUP($B83,'[3]ACT DEN1'!$AB$2:$AN$119,7,FALSE)</f>
        <v>0</v>
      </c>
      <c r="AS83" s="102">
        <f>VLOOKUP($B83,'[3]ACT DEN1'!$AB$2:$AN$119,8,FALSE)</f>
        <v>0</v>
      </c>
      <c r="AT83" s="102">
        <f>VLOOKUP($B83,'[3]ACT DEN1'!$AB$2:$AN$119,9,FALSE)</f>
        <v>0</v>
      </c>
      <c r="AU83" s="102">
        <f>VLOOKUP($B83,'[3]ACT DEN1'!$AB$2:$AN$119,10,FALSE)</f>
        <v>0</v>
      </c>
      <c r="AV83" s="102">
        <f>VLOOKUP($B83,'[3]ACT DEN1'!$AB$2:$AN$119,11,FALSE)</f>
        <v>0</v>
      </c>
      <c r="AW83" s="102">
        <f>VLOOKUP($B83,'[3]ACT DEN1'!$AB$2:$AN$119,12,FALSE)</f>
        <v>0</v>
      </c>
      <c r="AX83" s="102"/>
      <c r="AY83" s="6">
        <f t="shared" si="37"/>
        <v>0</v>
      </c>
    </row>
    <row r="84" spans="1:51" s="65" customFormat="1" ht="15" thickBot="1" x14ac:dyDescent="0.25">
      <c r="A84" s="1" t="s">
        <v>142</v>
      </c>
      <c r="B84" s="99" t="s">
        <v>137</v>
      </c>
      <c r="C84" s="63"/>
      <c r="D84" s="99"/>
      <c r="E84" s="97">
        <f>VLOOKUP($B84,[1]NUM1!$G$2:$T$157,2,FALSE)</f>
        <v>0</v>
      </c>
      <c r="F84" s="97">
        <f>VLOOKUP($B84,[1]NUM1!$G$2:$T$157,3,FALSE)</f>
        <v>2</v>
      </c>
      <c r="G84" s="97">
        <f>VLOOKUP($B84,[1]NUM1!$G$2:$T$157,4,FALSE)</f>
        <v>1</v>
      </c>
      <c r="H84" s="97">
        <f>VLOOKUP($B84,[1]NUM1!$G$2:$T$157,5,FALSE)</f>
        <v>0</v>
      </c>
      <c r="I84" s="97">
        <f>VLOOKUP($B84,[1]NUM1!$G$2:$T$157,6,FALSE)</f>
        <v>0</v>
      </c>
      <c r="J84" s="97">
        <f>VLOOKUP($B84,[1]NUM1!$G$2:$T$157,7,FALSE)</f>
        <v>2</v>
      </c>
      <c r="K84" s="97">
        <f>VLOOKUP($B84,[1]NUM1!$G$2:$T$157,8,FALSE)</f>
        <v>0</v>
      </c>
      <c r="L84" s="97">
        <f>VLOOKUP($B84,[1]NUM1!$G$2:$T$157,9,FALSE)</f>
        <v>6</v>
      </c>
      <c r="M84" s="97">
        <f>VLOOKUP($B84,[1]NUM1!$G$2:$T$157,10,FALSE)</f>
        <v>0</v>
      </c>
      <c r="N84" s="97">
        <f>VLOOKUP($B84,[1]NUM1!$G$2:$T$157,11,FALSE)</f>
        <v>10</v>
      </c>
      <c r="O84" s="96">
        <f>VLOOKUP($B84,[1]NUM1!$G$2:$T$157,12,FALSE)</f>
        <v>1</v>
      </c>
      <c r="P84" s="96">
        <f>VLOOKUP($B84,[1]NUM1!$G$2:$T$157,13,FALSE)</f>
        <v>3</v>
      </c>
      <c r="Q84" s="6">
        <f t="shared" si="42"/>
        <v>25</v>
      </c>
      <c r="R84" s="4"/>
      <c r="S84" s="6">
        <v>1</v>
      </c>
      <c r="T84" s="9">
        <f t="shared" si="43"/>
        <v>0</v>
      </c>
      <c r="U84" s="6">
        <f>VLOOKUP($B84,[2]DEN1!$G$2:$I$157,2,FALSE)</f>
        <v>0</v>
      </c>
      <c r="V84" s="3">
        <f t="shared" si="44"/>
        <v>0</v>
      </c>
      <c r="W84" s="3">
        <f t="shared" si="45"/>
        <v>0</v>
      </c>
      <c r="X84" s="6">
        <f>VLOOKUP($B84,[1]DEN1!$G$2:$I$159,2,FALSE)</f>
        <v>0</v>
      </c>
      <c r="Y84" s="11"/>
      <c r="Z84" s="97">
        <f>VLOOKUP($B84,'[3]ACT DEN1'!$G$2:$S$143,2,FALSE)</f>
        <v>0</v>
      </c>
      <c r="AA84" s="97">
        <f>VLOOKUP($B84,'[3]ACT DEN1'!$G$2:$S$143,3,FALSE)</f>
        <v>0</v>
      </c>
      <c r="AB84" s="97">
        <f>VLOOKUP($B84,'[3]ACT DEN1'!$G$2:$S$143,4,FALSE)</f>
        <v>0</v>
      </c>
      <c r="AC84" s="97">
        <f>VLOOKUP($B84,'[3]ACT DEN1'!$G$2:$S$143,5,FALSE)</f>
        <v>0</v>
      </c>
      <c r="AD84" s="97">
        <f>VLOOKUP($B84,'[3]ACT DEN1'!$G$2:$S$143,6,FALSE)</f>
        <v>0</v>
      </c>
      <c r="AE84" s="97">
        <f>VLOOKUP($B84,'[3]ACT DEN1'!$G$2:$S$143,7,FALSE)</f>
        <v>0</v>
      </c>
      <c r="AF84" s="97">
        <f>VLOOKUP($B84,'[3]ACT DEN1'!$G$2:$S$143,8,FALSE)</f>
        <v>0</v>
      </c>
      <c r="AG84" s="97">
        <f>VLOOKUP($B84,'[3]ACT DEN1'!$G$2:$S$143,9,FALSE)</f>
        <v>0</v>
      </c>
      <c r="AH84" s="97">
        <f>VLOOKUP($B84,'[3]ACT DEN1'!$G$2:$S$143,10,FALSE)</f>
        <v>0</v>
      </c>
      <c r="AI84" s="97">
        <f>VLOOKUP($B84,'[3]ACT DEN1'!$G$2:$S$143,11,FALSE)</f>
        <v>0</v>
      </c>
      <c r="AJ84" s="96">
        <f>VLOOKUP($B84,'[3]ACT DEN1'!$G$2:$S$143,12,FALSE)</f>
        <v>0</v>
      </c>
      <c r="AK84" s="2"/>
      <c r="AL84" s="6">
        <f t="shared" si="36"/>
        <v>0</v>
      </c>
      <c r="AM84" s="97">
        <f>VLOOKUP($B84,'[3]ACT DEN1'!$AB$2:$AN$119,2,FALSE)</f>
        <v>1</v>
      </c>
      <c r="AN84" s="97">
        <f>VLOOKUP($B84,'[3]ACT DEN1'!$AB$2:$AN$119,3,FALSE)</f>
        <v>0</v>
      </c>
      <c r="AO84" s="97">
        <f>VLOOKUP($B84,'[3]ACT DEN1'!$AB$2:$AN$119,4,FALSE)</f>
        <v>0</v>
      </c>
      <c r="AP84" s="97">
        <f>VLOOKUP($B84,'[3]ACT DEN1'!$AB$2:$AN$119,5,FALSE)</f>
        <v>0</v>
      </c>
      <c r="AQ84" s="97">
        <f>VLOOKUP($B84,'[3]ACT DEN1'!$AB$2:$AN$119,6,FALSE)</f>
        <v>0</v>
      </c>
      <c r="AR84" s="97">
        <f>VLOOKUP($B84,'[3]ACT DEN1'!$AB$2:$AN$119,7,FALSE)</f>
        <v>0</v>
      </c>
      <c r="AS84" s="97">
        <f>VLOOKUP($B84,'[3]ACT DEN1'!$AB$2:$AN$119,8,FALSE)</f>
        <v>0</v>
      </c>
      <c r="AT84" s="97">
        <f>VLOOKUP($B84,'[3]ACT DEN1'!$AB$2:$AN$119,9,FALSE)</f>
        <v>0</v>
      </c>
      <c r="AU84" s="97">
        <f>VLOOKUP($B84,'[3]ACT DEN1'!$AB$2:$AN$119,10,FALSE)</f>
        <v>0</v>
      </c>
      <c r="AV84" s="97">
        <f>VLOOKUP($B84,'[3]ACT DEN1'!$AB$2:$AN$119,11,FALSE)</f>
        <v>0</v>
      </c>
      <c r="AW84" s="97">
        <f>VLOOKUP($B84,'[3]ACT DEN1'!$AB$2:$AN$119,12,FALSE)</f>
        <v>0</v>
      </c>
      <c r="AX84" s="97"/>
      <c r="AY84" s="6">
        <f t="shared" si="37"/>
        <v>1</v>
      </c>
    </row>
    <row r="85" spans="1:51" s="65" customFormat="1" ht="15" thickBot="1" x14ac:dyDescent="0.25">
      <c r="A85" s="1" t="s">
        <v>142</v>
      </c>
      <c r="B85" s="99" t="s">
        <v>138</v>
      </c>
      <c r="C85" s="63"/>
      <c r="D85" s="99"/>
      <c r="E85" s="97">
        <f>VLOOKUP($B85,[1]NUM1!$G$2:$T$157,2,FALSE)</f>
        <v>0</v>
      </c>
      <c r="F85" s="97">
        <f>VLOOKUP($B85,[1]NUM1!$G$2:$T$157,3,FALSE)</f>
        <v>0</v>
      </c>
      <c r="G85" s="97">
        <f>VLOOKUP($B85,[1]NUM1!$G$2:$T$157,4,FALSE)</f>
        <v>1</v>
      </c>
      <c r="H85" s="97">
        <f>VLOOKUP($B85,[1]NUM1!$G$2:$T$157,5,FALSE)</f>
        <v>0</v>
      </c>
      <c r="I85" s="97">
        <f>VLOOKUP($B85,[1]NUM1!$G$2:$T$157,6,FALSE)</f>
        <v>2</v>
      </c>
      <c r="J85" s="97">
        <f>VLOOKUP($B85,[1]NUM1!$G$2:$T$157,7,FALSE)</f>
        <v>0</v>
      </c>
      <c r="K85" s="97">
        <f>VLOOKUP($B85,[1]NUM1!$G$2:$T$157,8,FALSE)</f>
        <v>0</v>
      </c>
      <c r="L85" s="97">
        <f>VLOOKUP($B85,[1]NUM1!$G$2:$T$157,9,FALSE)</f>
        <v>0</v>
      </c>
      <c r="M85" s="97">
        <f>VLOOKUP($B85,[1]NUM1!$G$2:$T$157,10,FALSE)</f>
        <v>0</v>
      </c>
      <c r="N85" s="97">
        <f>VLOOKUP($B85,[1]NUM1!$G$2:$T$157,11,FALSE)</f>
        <v>0</v>
      </c>
      <c r="O85" s="96">
        <f>VLOOKUP($B85,[1]NUM1!$G$2:$T$157,12,FALSE)</f>
        <v>2</v>
      </c>
      <c r="P85" s="96">
        <f>VLOOKUP($B85,[1]NUM1!$G$2:$T$157,13,FALSE)</f>
        <v>2</v>
      </c>
      <c r="Q85" s="6">
        <f t="shared" si="42"/>
        <v>7</v>
      </c>
      <c r="R85" s="4"/>
      <c r="S85" s="6">
        <v>2</v>
      </c>
      <c r="T85" s="9">
        <f t="shared" si="43"/>
        <v>2</v>
      </c>
      <c r="U85" s="6">
        <f>VLOOKUP($B85,[2]DEN1!$G$2:$I$157,2,FALSE)</f>
        <v>2</v>
      </c>
      <c r="V85" s="3">
        <f t="shared" si="44"/>
        <v>2</v>
      </c>
      <c r="W85" s="3">
        <f t="shared" si="45"/>
        <v>2</v>
      </c>
      <c r="X85" s="6">
        <f>VLOOKUP($B85,[1]DEN1!$G$2:$I$159,2,FALSE)</f>
        <v>3</v>
      </c>
      <c r="Y85" s="11"/>
      <c r="Z85" s="97">
        <f>VLOOKUP($B85,'[3]ACT DEN1'!$G$2:$S$143,2,FALSE)</f>
        <v>0</v>
      </c>
      <c r="AA85" s="97">
        <f>VLOOKUP($B85,'[3]ACT DEN1'!$G$2:$S$143,3,FALSE)</f>
        <v>0</v>
      </c>
      <c r="AB85" s="97">
        <f>VLOOKUP($B85,'[3]ACT DEN1'!$G$2:$S$143,4,FALSE)</f>
        <v>0</v>
      </c>
      <c r="AC85" s="97">
        <f>VLOOKUP($B85,'[3]ACT DEN1'!$G$2:$S$143,5,FALSE)</f>
        <v>0</v>
      </c>
      <c r="AD85" s="97">
        <f>VLOOKUP($B85,'[3]ACT DEN1'!$G$2:$S$143,6,FALSE)</f>
        <v>0</v>
      </c>
      <c r="AE85" s="97">
        <f>VLOOKUP($B85,'[3]ACT DEN1'!$G$2:$S$143,7,FALSE)</f>
        <v>0</v>
      </c>
      <c r="AF85" s="97">
        <f>VLOOKUP($B85,'[3]ACT DEN1'!$G$2:$S$143,8,FALSE)</f>
        <v>0</v>
      </c>
      <c r="AG85" s="97">
        <f>VLOOKUP($B85,'[3]ACT DEN1'!$G$2:$S$143,9,FALSE)</f>
        <v>0</v>
      </c>
      <c r="AH85" s="97">
        <f>VLOOKUP($B85,'[3]ACT DEN1'!$G$2:$S$143,10,FALSE)</f>
        <v>0</v>
      </c>
      <c r="AI85" s="97">
        <f>VLOOKUP($B85,'[3]ACT DEN1'!$G$2:$S$143,11,FALSE)</f>
        <v>0</v>
      </c>
      <c r="AJ85" s="96">
        <f>VLOOKUP($B85,'[3]ACT DEN1'!$G$2:$S$143,12,FALSE)</f>
        <v>0</v>
      </c>
      <c r="AK85" s="2"/>
      <c r="AL85" s="6">
        <f t="shared" si="36"/>
        <v>0</v>
      </c>
      <c r="AM85" s="97">
        <f>VLOOKUP($B85,'[3]ACT DEN1'!$AB$2:$AN$119,2,FALSE)</f>
        <v>0</v>
      </c>
      <c r="AN85" s="97">
        <f>VLOOKUP($B85,'[3]ACT DEN1'!$AB$2:$AN$119,3,FALSE)</f>
        <v>0</v>
      </c>
      <c r="AO85" s="97">
        <f>VLOOKUP($B85,'[3]ACT DEN1'!$AB$2:$AN$119,4,FALSE)</f>
        <v>0</v>
      </c>
      <c r="AP85" s="97">
        <f>VLOOKUP($B85,'[3]ACT DEN1'!$AB$2:$AN$119,5,FALSE)</f>
        <v>0</v>
      </c>
      <c r="AQ85" s="97">
        <f>VLOOKUP($B85,'[3]ACT DEN1'!$AB$2:$AN$119,6,FALSE)</f>
        <v>0</v>
      </c>
      <c r="AR85" s="97">
        <f>VLOOKUP($B85,'[3]ACT DEN1'!$AB$2:$AN$119,7,FALSE)</f>
        <v>0</v>
      </c>
      <c r="AS85" s="97">
        <f>VLOOKUP($B85,'[3]ACT DEN1'!$AB$2:$AN$119,8,FALSE)</f>
        <v>0</v>
      </c>
      <c r="AT85" s="97">
        <f>VLOOKUP($B85,'[3]ACT DEN1'!$AB$2:$AN$119,9,FALSE)</f>
        <v>0</v>
      </c>
      <c r="AU85" s="97">
        <f>VLOOKUP($B85,'[3]ACT DEN1'!$AB$2:$AN$119,10,FALSE)</f>
        <v>0</v>
      </c>
      <c r="AV85" s="97">
        <f>VLOOKUP($B85,'[3]ACT DEN1'!$AB$2:$AN$119,11,FALSE)</f>
        <v>0</v>
      </c>
      <c r="AW85" s="97">
        <f>VLOOKUP($B85,'[3]ACT DEN1'!$AB$2:$AN$119,12,FALSE)</f>
        <v>1</v>
      </c>
      <c r="AX85" s="97"/>
      <c r="AY85" s="6">
        <f t="shared" si="37"/>
        <v>1</v>
      </c>
    </row>
    <row r="86" spans="1:51" s="65" customFormat="1" ht="15" thickBot="1" x14ac:dyDescent="0.25">
      <c r="A86" s="1" t="s">
        <v>142</v>
      </c>
      <c r="B86" s="99" t="s">
        <v>139</v>
      </c>
      <c r="C86" s="63"/>
      <c r="D86" s="99"/>
      <c r="E86" s="97">
        <f>VLOOKUP($B86,[1]NUM1!$G$2:$T$157,2,FALSE)</f>
        <v>1</v>
      </c>
      <c r="F86" s="97">
        <f>VLOOKUP($B86,[1]NUM1!$G$2:$T$157,3,FALSE)</f>
        <v>0</v>
      </c>
      <c r="G86" s="97">
        <f>VLOOKUP($B86,[1]NUM1!$G$2:$T$157,4,FALSE)</f>
        <v>2</v>
      </c>
      <c r="H86" s="97">
        <f>VLOOKUP($B86,[1]NUM1!$G$2:$T$157,5,FALSE)</f>
        <v>3</v>
      </c>
      <c r="I86" s="97">
        <f>VLOOKUP($B86,[1]NUM1!$G$2:$T$157,6,FALSE)</f>
        <v>3</v>
      </c>
      <c r="J86" s="97">
        <f>VLOOKUP($B86,[1]NUM1!$G$2:$T$157,7,FALSE)</f>
        <v>5</v>
      </c>
      <c r="K86" s="97">
        <f>VLOOKUP($B86,[1]NUM1!$G$2:$T$157,8,FALSE)</f>
        <v>2</v>
      </c>
      <c r="L86" s="97">
        <f>VLOOKUP($B86,[1]NUM1!$G$2:$T$157,9,FALSE)</f>
        <v>4</v>
      </c>
      <c r="M86" s="97">
        <f>VLOOKUP($B86,[1]NUM1!$G$2:$T$157,10,FALSE)</f>
        <v>4</v>
      </c>
      <c r="N86" s="97">
        <f>VLOOKUP($B86,[1]NUM1!$G$2:$T$157,11,FALSE)</f>
        <v>2</v>
      </c>
      <c r="O86" s="96">
        <f>VLOOKUP($B86,[1]NUM1!$G$2:$T$157,12,FALSE)</f>
        <v>1</v>
      </c>
      <c r="P86" s="96">
        <f>VLOOKUP($B86,[1]NUM1!$G$2:$T$157,13,FALSE)</f>
        <v>0</v>
      </c>
      <c r="Q86" s="6">
        <f t="shared" si="42"/>
        <v>27</v>
      </c>
      <c r="R86" s="4"/>
      <c r="S86" s="6">
        <v>3</v>
      </c>
      <c r="T86" s="9">
        <f t="shared" si="43"/>
        <v>3</v>
      </c>
      <c r="U86" s="6">
        <f>VLOOKUP($B86,[2]DEN1!$G$2:$I$157,2,FALSE)</f>
        <v>4</v>
      </c>
      <c r="V86" s="3">
        <f t="shared" si="44"/>
        <v>4</v>
      </c>
      <c r="W86" s="3">
        <f t="shared" si="45"/>
        <v>5</v>
      </c>
      <c r="X86" s="6">
        <f>VLOOKUP($B86,[1]DEN1!$G$2:$I$159,2,FALSE)</f>
        <v>3</v>
      </c>
      <c r="Y86" s="11"/>
      <c r="Z86" s="97">
        <f>VLOOKUP($B86,'[3]ACT DEN1'!$G$2:$S$143,2,FALSE)</f>
        <v>0</v>
      </c>
      <c r="AA86" s="97">
        <f>VLOOKUP($B86,'[3]ACT DEN1'!$G$2:$S$143,3,FALSE)</f>
        <v>0</v>
      </c>
      <c r="AB86" s="97">
        <f>VLOOKUP($B86,'[3]ACT DEN1'!$G$2:$S$143,4,FALSE)</f>
        <v>0</v>
      </c>
      <c r="AC86" s="97">
        <f>VLOOKUP($B86,'[3]ACT DEN1'!$G$2:$S$143,5,FALSE)</f>
        <v>0</v>
      </c>
      <c r="AD86" s="97">
        <f>VLOOKUP($B86,'[3]ACT DEN1'!$G$2:$S$143,6,FALSE)</f>
        <v>0</v>
      </c>
      <c r="AE86" s="97">
        <f>VLOOKUP($B86,'[3]ACT DEN1'!$G$2:$S$143,7,FALSE)</f>
        <v>0</v>
      </c>
      <c r="AF86" s="97">
        <f>VLOOKUP($B86,'[3]ACT DEN1'!$G$2:$S$143,8,FALSE)</f>
        <v>0</v>
      </c>
      <c r="AG86" s="97">
        <f>VLOOKUP($B86,'[3]ACT DEN1'!$G$2:$S$143,9,FALSE)</f>
        <v>0</v>
      </c>
      <c r="AH86" s="97">
        <f>VLOOKUP($B86,'[3]ACT DEN1'!$G$2:$S$143,10,FALSE)</f>
        <v>0</v>
      </c>
      <c r="AI86" s="97">
        <f>VLOOKUP($B86,'[3]ACT DEN1'!$G$2:$S$143,11,FALSE)</f>
        <v>1</v>
      </c>
      <c r="AJ86" s="96">
        <f>VLOOKUP($B86,'[3]ACT DEN1'!$G$2:$S$143,12,FALSE)</f>
        <v>0</v>
      </c>
      <c r="AK86" s="2"/>
      <c r="AL86" s="6">
        <f t="shared" si="36"/>
        <v>1</v>
      </c>
      <c r="AM86" s="102">
        <f>VLOOKUP($B86,'[3]ACT DEN1'!$AB$2:$AN$119,2,FALSE)</f>
        <v>0</v>
      </c>
      <c r="AN86" s="102">
        <f>VLOOKUP($B86,'[3]ACT DEN1'!$AB$2:$AN$119,3,FALSE)</f>
        <v>0</v>
      </c>
      <c r="AO86" s="102">
        <f>VLOOKUP($B86,'[3]ACT DEN1'!$AB$2:$AN$119,4,FALSE)</f>
        <v>0</v>
      </c>
      <c r="AP86" s="102">
        <f>VLOOKUP($B86,'[3]ACT DEN1'!$AB$2:$AN$119,5,FALSE)</f>
        <v>0</v>
      </c>
      <c r="AQ86" s="102">
        <f>VLOOKUP($B86,'[3]ACT DEN1'!$AB$2:$AN$119,6,FALSE)</f>
        <v>0</v>
      </c>
      <c r="AR86" s="102">
        <f>VLOOKUP($B86,'[3]ACT DEN1'!$AB$2:$AN$119,7,FALSE)</f>
        <v>0</v>
      </c>
      <c r="AS86" s="102">
        <f>VLOOKUP($B86,'[3]ACT DEN1'!$AB$2:$AN$119,8,FALSE)</f>
        <v>0</v>
      </c>
      <c r="AT86" s="102">
        <f>VLOOKUP($B86,'[3]ACT DEN1'!$AB$2:$AN$119,9,FALSE)</f>
        <v>0</v>
      </c>
      <c r="AU86" s="102">
        <f>VLOOKUP($B86,'[3]ACT DEN1'!$AB$2:$AN$119,10,FALSE)</f>
        <v>0</v>
      </c>
      <c r="AV86" s="102">
        <f>VLOOKUP($B86,'[3]ACT DEN1'!$AB$2:$AN$119,11,FALSE)</f>
        <v>0</v>
      </c>
      <c r="AW86" s="102">
        <f>VLOOKUP($B86,'[3]ACT DEN1'!$AB$2:$AN$119,12,FALSE)</f>
        <v>0</v>
      </c>
      <c r="AX86" s="102"/>
      <c r="AY86" s="6">
        <f t="shared" si="37"/>
        <v>0</v>
      </c>
    </row>
    <row r="87" spans="1:51" s="65" customFormat="1" ht="15" thickBot="1" x14ac:dyDescent="0.25">
      <c r="A87" s="1" t="s">
        <v>142</v>
      </c>
      <c r="B87" s="99" t="s">
        <v>140</v>
      </c>
      <c r="C87" s="63"/>
      <c r="D87" s="99"/>
      <c r="E87" s="97">
        <f>VLOOKUP($B87,[1]NUM1!$G$2:$T$157,2,FALSE)</f>
        <v>1</v>
      </c>
      <c r="F87" s="97">
        <f>VLOOKUP($B87,[1]NUM1!$G$2:$T$157,3,FALSE)</f>
        <v>0</v>
      </c>
      <c r="G87" s="97">
        <f>VLOOKUP($B87,[1]NUM1!$G$2:$T$157,4,FALSE)</f>
        <v>1</v>
      </c>
      <c r="H87" s="97">
        <f>VLOOKUP($B87,[1]NUM1!$G$2:$T$157,5,FALSE)</f>
        <v>4</v>
      </c>
      <c r="I87" s="97">
        <f>VLOOKUP($B87,[1]NUM1!$G$2:$T$157,6,FALSE)</f>
        <v>1</v>
      </c>
      <c r="J87" s="97">
        <f>VLOOKUP($B87,[1]NUM1!$G$2:$T$157,7,FALSE)</f>
        <v>0</v>
      </c>
      <c r="K87" s="97">
        <f>VLOOKUP($B87,[1]NUM1!$G$2:$T$157,8,FALSE)</f>
        <v>1</v>
      </c>
      <c r="L87" s="97">
        <f>VLOOKUP($B87,[1]NUM1!$G$2:$T$157,9,FALSE)</f>
        <v>4</v>
      </c>
      <c r="M87" s="97">
        <f>VLOOKUP($B87,[1]NUM1!$G$2:$T$157,10,FALSE)</f>
        <v>1</v>
      </c>
      <c r="N87" s="97">
        <f>VLOOKUP($B87,[1]NUM1!$G$2:$T$157,11,FALSE)</f>
        <v>2</v>
      </c>
      <c r="O87" s="96">
        <f>VLOOKUP($B87,[1]NUM1!$G$2:$T$157,12,FALSE)</f>
        <v>2</v>
      </c>
      <c r="P87" s="96">
        <f>VLOOKUP($B87,[1]NUM1!$G$2:$T$157,13,FALSE)</f>
        <v>1</v>
      </c>
      <c r="Q87" s="6">
        <f t="shared" si="42"/>
        <v>18</v>
      </c>
      <c r="R87" s="4"/>
      <c r="S87" s="6">
        <v>4</v>
      </c>
      <c r="T87" s="9">
        <f t="shared" si="43"/>
        <v>4</v>
      </c>
      <c r="U87" s="6">
        <f>VLOOKUP($B87,[2]DEN1!$G$2:$I$157,2,FALSE)</f>
        <v>3</v>
      </c>
      <c r="V87" s="3">
        <f t="shared" si="44"/>
        <v>3</v>
      </c>
      <c r="W87" s="3">
        <f t="shared" si="45"/>
        <v>3</v>
      </c>
      <c r="X87" s="6">
        <f>VLOOKUP($B87,[1]DEN1!$G$2:$I$159,2,FALSE)</f>
        <v>3</v>
      </c>
      <c r="Y87" s="11"/>
      <c r="Z87" s="97">
        <f>VLOOKUP($B87,'[3]ACT DEN1'!$G$2:$S$143,2,FALSE)</f>
        <v>0</v>
      </c>
      <c r="AA87" s="97">
        <f>VLOOKUP($B87,'[3]ACT DEN1'!$G$2:$S$143,3,FALSE)</f>
        <v>0</v>
      </c>
      <c r="AB87" s="97">
        <f>VLOOKUP($B87,'[3]ACT DEN1'!$G$2:$S$143,4,FALSE)</f>
        <v>0</v>
      </c>
      <c r="AC87" s="97">
        <f>VLOOKUP($B87,'[3]ACT DEN1'!$G$2:$S$143,5,FALSE)</f>
        <v>0</v>
      </c>
      <c r="AD87" s="97">
        <f>VLOOKUP($B87,'[3]ACT DEN1'!$G$2:$S$143,6,FALSE)</f>
        <v>0</v>
      </c>
      <c r="AE87" s="97">
        <f>VLOOKUP($B87,'[3]ACT DEN1'!$G$2:$S$143,7,FALSE)</f>
        <v>0</v>
      </c>
      <c r="AF87" s="97">
        <f>VLOOKUP($B87,'[3]ACT DEN1'!$G$2:$S$143,8,FALSE)</f>
        <v>0</v>
      </c>
      <c r="AG87" s="97">
        <f>VLOOKUP($B87,'[3]ACT DEN1'!$G$2:$S$143,9,FALSE)</f>
        <v>0</v>
      </c>
      <c r="AH87" s="97">
        <f>VLOOKUP($B87,'[3]ACT DEN1'!$G$2:$S$143,10,FALSE)</f>
        <v>0</v>
      </c>
      <c r="AI87" s="97">
        <f>VLOOKUP($B87,'[3]ACT DEN1'!$G$2:$S$143,11,FALSE)</f>
        <v>0</v>
      </c>
      <c r="AJ87" s="96">
        <f>VLOOKUP($B87,'[3]ACT DEN1'!$G$2:$S$143,12,FALSE)</f>
        <v>0</v>
      </c>
      <c r="AK87" s="2"/>
      <c r="AL87" s="6">
        <f t="shared" si="36"/>
        <v>0</v>
      </c>
      <c r="AM87" s="97">
        <f>VLOOKUP($B87,'[3]ACT DEN1'!$AB$2:$AN$119,2,FALSE)</f>
        <v>0</v>
      </c>
      <c r="AN87" s="97">
        <f>VLOOKUP($B87,'[3]ACT DEN1'!$AB$2:$AN$119,3,FALSE)</f>
        <v>0</v>
      </c>
      <c r="AO87" s="97">
        <f>VLOOKUP($B87,'[3]ACT DEN1'!$AB$2:$AN$119,4,FALSE)</f>
        <v>0</v>
      </c>
      <c r="AP87" s="97">
        <f>VLOOKUP($B87,'[3]ACT DEN1'!$AB$2:$AN$119,5,FALSE)</f>
        <v>0</v>
      </c>
      <c r="AQ87" s="97">
        <f>VLOOKUP($B87,'[3]ACT DEN1'!$AB$2:$AN$119,6,FALSE)</f>
        <v>0</v>
      </c>
      <c r="AR87" s="97">
        <f>VLOOKUP($B87,'[3]ACT DEN1'!$AB$2:$AN$119,7,FALSE)</f>
        <v>0</v>
      </c>
      <c r="AS87" s="97">
        <f>VLOOKUP($B87,'[3]ACT DEN1'!$AB$2:$AN$119,8,FALSE)</f>
        <v>0</v>
      </c>
      <c r="AT87" s="97">
        <f>VLOOKUP($B87,'[3]ACT DEN1'!$AB$2:$AN$119,9,FALSE)</f>
        <v>0</v>
      </c>
      <c r="AU87" s="97">
        <f>VLOOKUP($B87,'[3]ACT DEN1'!$AB$2:$AN$119,10,FALSE)</f>
        <v>0</v>
      </c>
      <c r="AV87" s="97">
        <f>VLOOKUP($B87,'[3]ACT DEN1'!$AB$2:$AN$119,11,FALSE)</f>
        <v>0</v>
      </c>
      <c r="AW87" s="97">
        <f>VLOOKUP($B87,'[3]ACT DEN1'!$AB$2:$AN$119,12,FALSE)</f>
        <v>0</v>
      </c>
      <c r="AX87" s="97"/>
      <c r="AY87" s="6">
        <f t="shared" si="37"/>
        <v>0</v>
      </c>
    </row>
    <row r="88" spans="1:51" s="65" customFormat="1" ht="15" thickBot="1" x14ac:dyDescent="0.25">
      <c r="A88" s="1" t="s">
        <v>142</v>
      </c>
      <c r="B88" s="99" t="s">
        <v>141</v>
      </c>
      <c r="C88" s="63"/>
      <c r="D88" s="99"/>
      <c r="E88" s="97">
        <f>VLOOKUP($B88,[1]NUM1!$G$2:$T$157,2,FALSE)</f>
        <v>0</v>
      </c>
      <c r="F88" s="97">
        <f>VLOOKUP($B88,[1]NUM1!$G$2:$T$157,3,FALSE)</f>
        <v>2</v>
      </c>
      <c r="G88" s="97">
        <f>VLOOKUP($B88,[1]NUM1!$G$2:$T$157,4,FALSE)</f>
        <v>2</v>
      </c>
      <c r="H88" s="97">
        <f>VLOOKUP($B88,[1]NUM1!$G$2:$T$157,5,FALSE)</f>
        <v>6</v>
      </c>
      <c r="I88" s="97">
        <f>VLOOKUP($B88,[1]NUM1!$G$2:$T$157,6,FALSE)</f>
        <v>4</v>
      </c>
      <c r="J88" s="97">
        <f>VLOOKUP($B88,[1]NUM1!$G$2:$T$157,7,FALSE)</f>
        <v>1</v>
      </c>
      <c r="K88" s="97">
        <f>VLOOKUP($B88,[1]NUM1!$G$2:$T$157,8,FALSE)</f>
        <v>0</v>
      </c>
      <c r="L88" s="97">
        <f>VLOOKUP($B88,[1]NUM1!$G$2:$T$157,9,FALSE)</f>
        <v>0</v>
      </c>
      <c r="M88" s="97">
        <f>VLOOKUP($B88,[1]NUM1!$G$2:$T$157,10,FALSE)</f>
        <v>0</v>
      </c>
      <c r="N88" s="97">
        <f>VLOOKUP($B88,[1]NUM1!$G$2:$T$157,11,FALSE)</f>
        <v>0</v>
      </c>
      <c r="O88" s="96">
        <f>VLOOKUP($B88,[1]NUM1!$G$2:$T$157,12,FALSE)</f>
        <v>8</v>
      </c>
      <c r="P88" s="96">
        <f>VLOOKUP($B88,[1]NUM1!$G$2:$T$157,13,FALSE)</f>
        <v>1</v>
      </c>
      <c r="Q88" s="6">
        <f t="shared" si="42"/>
        <v>24</v>
      </c>
      <c r="R88" s="4"/>
      <c r="S88" s="6">
        <v>3</v>
      </c>
      <c r="T88" s="9">
        <f t="shared" si="43"/>
        <v>3</v>
      </c>
      <c r="U88" s="6">
        <f>VLOOKUP($B88,[2]DEN1!$G$2:$I$157,2,FALSE)</f>
        <v>4</v>
      </c>
      <c r="V88" s="3">
        <f t="shared" si="44"/>
        <v>5</v>
      </c>
      <c r="W88" s="3">
        <f t="shared" si="45"/>
        <v>5</v>
      </c>
      <c r="X88" s="6">
        <f>VLOOKUP($B88,[1]DEN1!$G$2:$I$159,2,FALSE)</f>
        <v>4</v>
      </c>
      <c r="Y88" s="11"/>
      <c r="Z88" s="97">
        <f>VLOOKUP($B88,'[3]ACT DEN1'!$G$2:$S$143,2,FALSE)</f>
        <v>0</v>
      </c>
      <c r="AA88" s="97">
        <f>VLOOKUP($B88,'[3]ACT DEN1'!$G$2:$S$143,3,FALSE)</f>
        <v>0</v>
      </c>
      <c r="AB88" s="97">
        <f>VLOOKUP($B88,'[3]ACT DEN1'!$G$2:$S$143,4,FALSE)</f>
        <v>0</v>
      </c>
      <c r="AC88" s="97">
        <f>VLOOKUP($B88,'[3]ACT DEN1'!$G$2:$S$143,5,FALSE)</f>
        <v>0</v>
      </c>
      <c r="AD88" s="97">
        <f>VLOOKUP($B88,'[3]ACT DEN1'!$G$2:$S$143,6,FALSE)</f>
        <v>0</v>
      </c>
      <c r="AE88" s="97">
        <f>VLOOKUP($B88,'[3]ACT DEN1'!$G$2:$S$143,7,FALSE)</f>
        <v>0</v>
      </c>
      <c r="AF88" s="97">
        <f>VLOOKUP($B88,'[3]ACT DEN1'!$G$2:$S$143,8,FALSE)</f>
        <v>1</v>
      </c>
      <c r="AG88" s="97">
        <f>VLOOKUP($B88,'[3]ACT DEN1'!$G$2:$S$143,9,FALSE)</f>
        <v>0</v>
      </c>
      <c r="AH88" s="97">
        <f>VLOOKUP($B88,'[3]ACT DEN1'!$G$2:$S$143,10,FALSE)</f>
        <v>0</v>
      </c>
      <c r="AI88" s="97">
        <f>VLOOKUP($B88,'[3]ACT DEN1'!$G$2:$S$143,11,FALSE)</f>
        <v>0</v>
      </c>
      <c r="AJ88" s="96">
        <f>VLOOKUP($B88,'[3]ACT DEN1'!$G$2:$S$143,12,FALSE)</f>
        <v>0</v>
      </c>
      <c r="AK88" s="2"/>
      <c r="AL88" s="6">
        <f t="shared" si="36"/>
        <v>1</v>
      </c>
      <c r="AM88" s="102">
        <f>VLOOKUP($B88,'[3]ACT DEN1'!$AB$2:$AN$119,2,FALSE)</f>
        <v>0</v>
      </c>
      <c r="AN88" s="102">
        <f>VLOOKUP($B88,'[3]ACT DEN1'!$AB$2:$AN$119,3,FALSE)</f>
        <v>0</v>
      </c>
      <c r="AO88" s="102">
        <f>VLOOKUP($B88,'[3]ACT DEN1'!$AB$2:$AN$119,4,FALSE)</f>
        <v>0</v>
      </c>
      <c r="AP88" s="102">
        <f>VLOOKUP($B88,'[3]ACT DEN1'!$AB$2:$AN$119,5,FALSE)</f>
        <v>0</v>
      </c>
      <c r="AQ88" s="102">
        <f>VLOOKUP($B88,'[3]ACT DEN1'!$AB$2:$AN$119,6,FALSE)</f>
        <v>0</v>
      </c>
      <c r="AR88" s="102">
        <f>VLOOKUP($B88,'[3]ACT DEN1'!$AB$2:$AN$119,7,FALSE)</f>
        <v>0</v>
      </c>
      <c r="AS88" s="102">
        <f>VLOOKUP($B88,'[3]ACT DEN1'!$AB$2:$AN$119,8,FALSE)</f>
        <v>0</v>
      </c>
      <c r="AT88" s="102">
        <f>VLOOKUP($B88,'[3]ACT DEN1'!$AB$2:$AN$119,9,FALSE)</f>
        <v>0</v>
      </c>
      <c r="AU88" s="102">
        <f>VLOOKUP($B88,'[3]ACT DEN1'!$AB$2:$AN$119,10,FALSE)</f>
        <v>0</v>
      </c>
      <c r="AV88" s="102">
        <f>VLOOKUP($B88,'[3]ACT DEN1'!$AB$2:$AN$119,11,FALSE)</f>
        <v>0</v>
      </c>
      <c r="AW88" s="102">
        <f>VLOOKUP($B88,'[3]ACT DEN1'!$AB$2:$AN$119,12,FALSE)</f>
        <v>0</v>
      </c>
      <c r="AX88" s="102"/>
      <c r="AY88" s="6">
        <f t="shared" si="37"/>
        <v>0</v>
      </c>
    </row>
    <row r="89" spans="1:51" s="65" customFormat="1" ht="15" thickBot="1" x14ac:dyDescent="0.25">
      <c r="A89" s="233" t="s">
        <v>224</v>
      </c>
      <c r="B89" s="234"/>
      <c r="C89" s="45">
        <f>+D89/Metas!G116</f>
        <v>1.0512452107279693</v>
      </c>
      <c r="D89" s="19">
        <f>+Q89/R89</f>
        <v>0.21024904214559387</v>
      </c>
      <c r="E89" s="14">
        <f t="shared" ref="E89:P89" si="46">SUM(E79:E88)</f>
        <v>22</v>
      </c>
      <c r="F89" s="14">
        <f t="shared" si="46"/>
        <v>39</v>
      </c>
      <c r="G89" s="14">
        <f t="shared" si="46"/>
        <v>31</v>
      </c>
      <c r="H89" s="14">
        <f t="shared" si="46"/>
        <v>61</v>
      </c>
      <c r="I89" s="14">
        <f t="shared" si="46"/>
        <v>42</v>
      </c>
      <c r="J89" s="14">
        <f t="shared" si="46"/>
        <v>30</v>
      </c>
      <c r="K89" s="14">
        <f t="shared" si="46"/>
        <v>35</v>
      </c>
      <c r="L89" s="14">
        <f t="shared" si="46"/>
        <v>36</v>
      </c>
      <c r="M89" s="14">
        <f t="shared" si="46"/>
        <v>30</v>
      </c>
      <c r="N89" s="14">
        <f t="shared" si="46"/>
        <v>44</v>
      </c>
      <c r="O89" s="14">
        <f t="shared" si="46"/>
        <v>38</v>
      </c>
      <c r="P89" s="182">
        <f t="shared" si="46"/>
        <v>31</v>
      </c>
      <c r="Q89" s="14">
        <f>SUM(Q79:Q88)</f>
        <v>439</v>
      </c>
      <c r="R89" s="15">
        <f>+Y89-X89</f>
        <v>2088</v>
      </c>
      <c r="S89" s="13">
        <f t="shared" ref="S89:X89" si="47">SUM(S79:S88)</f>
        <v>52</v>
      </c>
      <c r="T89" s="13">
        <f t="shared" si="47"/>
        <v>54</v>
      </c>
      <c r="U89" s="13">
        <f t="shared" si="47"/>
        <v>51</v>
      </c>
      <c r="V89" s="13">
        <f t="shared" si="47"/>
        <v>57</v>
      </c>
      <c r="W89" s="13">
        <f t="shared" si="47"/>
        <v>61</v>
      </c>
      <c r="X89" s="13">
        <f t="shared" si="47"/>
        <v>54</v>
      </c>
      <c r="Y89" s="16">
        <v>2142</v>
      </c>
      <c r="Z89" s="13">
        <f>SUM(Z79:Z88)</f>
        <v>1</v>
      </c>
      <c r="AA89" s="13">
        <f t="shared" ref="AA89:AK89" si="48">SUM(AA79:AA88)</f>
        <v>1</v>
      </c>
      <c r="AB89" s="13">
        <f t="shared" si="48"/>
        <v>1</v>
      </c>
      <c r="AC89" s="13">
        <f t="shared" si="48"/>
        <v>1</v>
      </c>
      <c r="AD89" s="13">
        <f t="shared" si="48"/>
        <v>3</v>
      </c>
      <c r="AE89" s="13">
        <f t="shared" si="48"/>
        <v>1</v>
      </c>
      <c r="AF89" s="13">
        <f t="shared" si="48"/>
        <v>3</v>
      </c>
      <c r="AG89" s="13">
        <f t="shared" si="48"/>
        <v>3</v>
      </c>
      <c r="AH89" s="13">
        <f t="shared" si="48"/>
        <v>2</v>
      </c>
      <c r="AI89" s="13">
        <f t="shared" si="48"/>
        <v>2</v>
      </c>
      <c r="AJ89" s="13">
        <f t="shared" si="48"/>
        <v>1</v>
      </c>
      <c r="AK89" s="13">
        <f t="shared" si="48"/>
        <v>0</v>
      </c>
      <c r="AL89" s="13">
        <f t="shared" si="36"/>
        <v>19</v>
      </c>
      <c r="AM89" s="13">
        <f t="shared" ref="AM89:AX89" si="49">SUM(AM79:AM88)</f>
        <v>1</v>
      </c>
      <c r="AN89" s="13">
        <f t="shared" si="49"/>
        <v>0</v>
      </c>
      <c r="AO89" s="13">
        <f t="shared" si="49"/>
        <v>0</v>
      </c>
      <c r="AP89" s="13">
        <f t="shared" si="49"/>
        <v>0</v>
      </c>
      <c r="AQ89" s="13">
        <f t="shared" si="49"/>
        <v>0</v>
      </c>
      <c r="AR89" s="13">
        <f t="shared" si="49"/>
        <v>0</v>
      </c>
      <c r="AS89" s="13">
        <f t="shared" si="49"/>
        <v>0</v>
      </c>
      <c r="AT89" s="13">
        <f t="shared" si="49"/>
        <v>0</v>
      </c>
      <c r="AU89" s="13">
        <f t="shared" si="49"/>
        <v>0</v>
      </c>
      <c r="AV89" s="13">
        <f t="shared" si="49"/>
        <v>0</v>
      </c>
      <c r="AW89" s="13">
        <f t="shared" si="49"/>
        <v>1</v>
      </c>
      <c r="AX89" s="13">
        <f t="shared" si="49"/>
        <v>0</v>
      </c>
      <c r="AY89" s="13">
        <f t="shared" si="37"/>
        <v>2</v>
      </c>
    </row>
    <row r="90" spans="1:51" s="65" customFormat="1" ht="15" thickBot="1" x14ac:dyDescent="0.25">
      <c r="A90" s="1" t="s">
        <v>159</v>
      </c>
      <c r="B90" s="99" t="s">
        <v>143</v>
      </c>
      <c r="C90" s="63"/>
      <c r="D90" s="99"/>
      <c r="E90" s="97">
        <f>VLOOKUP($B90,[1]NUM1!$G$2:$T$157,2,FALSE)</f>
        <v>23</v>
      </c>
      <c r="F90" s="97">
        <f>VLOOKUP($B90,[1]NUM1!$G$2:$T$157,3,FALSE)</f>
        <v>5</v>
      </c>
      <c r="G90" s="97">
        <f>VLOOKUP($B90,[1]NUM1!$G$2:$T$157,4,FALSE)</f>
        <v>61</v>
      </c>
      <c r="H90" s="97">
        <f>VLOOKUP($B90,[1]NUM1!$G$2:$T$157,5,FALSE)</f>
        <v>2</v>
      </c>
      <c r="I90" s="97">
        <f>VLOOKUP($B90,[1]NUM1!$G$2:$T$157,6,FALSE)</f>
        <v>18</v>
      </c>
      <c r="J90" s="97">
        <f>VLOOKUP($B90,[1]NUM1!$G$2:$T$157,7,FALSE)</f>
        <v>6</v>
      </c>
      <c r="K90" s="97">
        <f>VLOOKUP($B90,[1]NUM1!$G$2:$T$157,8,FALSE)</f>
        <v>16</v>
      </c>
      <c r="L90" s="97">
        <f>VLOOKUP($B90,[1]NUM1!$G$2:$T$157,9,FALSE)</f>
        <v>26</v>
      </c>
      <c r="M90" s="97">
        <f>VLOOKUP($B90,[1]NUM1!$G$2:$T$157,10,FALSE)</f>
        <v>2</v>
      </c>
      <c r="N90" s="97">
        <f>VLOOKUP($B90,[1]NUM1!$G$2:$T$157,11,FALSE)</f>
        <v>0</v>
      </c>
      <c r="O90" s="96">
        <f>VLOOKUP($B90,[1]NUM1!$G$2:$T$157,12,FALSE)</f>
        <v>12</v>
      </c>
      <c r="P90" s="96">
        <f>VLOOKUP($B90,[1]NUM1!$G$2:$T$157,13,FALSE)</f>
        <v>22</v>
      </c>
      <c r="Q90" s="6">
        <f t="shared" ref="Q90:Q105" si="50">SUM(E90:P90)</f>
        <v>193</v>
      </c>
      <c r="R90" s="4"/>
      <c r="S90" s="6">
        <v>36</v>
      </c>
      <c r="T90" s="9">
        <f t="shared" ref="T90:T105" si="51">+S90+(Z90+AA90+AB90)-(AM90+AN90+AO90)</f>
        <v>38</v>
      </c>
      <c r="U90" s="6">
        <f>VLOOKUP($B90,[2]DEN1!$G$2:$I$157,2,FALSE)</f>
        <v>40</v>
      </c>
      <c r="V90" s="3">
        <f t="shared" ref="V90:V105" si="52">+U90+(AF90+AG90)-(AS90+AT90)</f>
        <v>42</v>
      </c>
      <c r="W90" s="3">
        <f t="shared" ref="W90:W105" si="53">+U90+(AF90+AG90+AH90+AI90)-(AS90+AT90+AU90+AV90)</f>
        <v>42</v>
      </c>
      <c r="X90" s="6">
        <f>VLOOKUP($B90,[1]DEN1!$G$2:$I$159,2,FALSE)</f>
        <v>38</v>
      </c>
      <c r="Y90" s="11"/>
      <c r="Z90" s="97">
        <f>VLOOKUP($B90,'[3]ACT DEN1'!$G$2:$S$143,2,FALSE)</f>
        <v>0</v>
      </c>
      <c r="AA90" s="97">
        <f>VLOOKUP($B90,'[3]ACT DEN1'!$G$2:$S$143,3,FALSE)</f>
        <v>2</v>
      </c>
      <c r="AB90" s="97">
        <f>VLOOKUP($B90,'[3]ACT DEN1'!$G$2:$S$143,4,FALSE)</f>
        <v>0</v>
      </c>
      <c r="AC90" s="97">
        <f>VLOOKUP($B90,'[3]ACT DEN1'!$G$2:$S$143,5,FALSE)</f>
        <v>0</v>
      </c>
      <c r="AD90" s="97">
        <f>VLOOKUP($B90,'[3]ACT DEN1'!$G$2:$S$143,6,FALSE)</f>
        <v>0</v>
      </c>
      <c r="AE90" s="97">
        <f>VLOOKUP($B90,'[3]ACT DEN1'!$G$2:$S$143,7,FALSE)</f>
        <v>2</v>
      </c>
      <c r="AF90" s="97">
        <f>VLOOKUP($B90,'[3]ACT DEN1'!$G$2:$S$143,8,FALSE)</f>
        <v>1</v>
      </c>
      <c r="AG90" s="97">
        <f>VLOOKUP($B90,'[3]ACT DEN1'!$G$2:$S$143,9,FALSE)</f>
        <v>1</v>
      </c>
      <c r="AH90" s="97">
        <f>VLOOKUP($B90,'[3]ACT DEN1'!$G$2:$S$143,10,FALSE)</f>
        <v>0</v>
      </c>
      <c r="AI90" s="97">
        <f>VLOOKUP($B90,'[3]ACT DEN1'!$G$2:$S$143,11,FALSE)</f>
        <v>0</v>
      </c>
      <c r="AJ90" s="96">
        <f>VLOOKUP($B90,'[3]ACT DEN1'!$G$2:$S$143,12,FALSE)</f>
        <v>0</v>
      </c>
      <c r="AK90" s="2"/>
      <c r="AL90" s="6">
        <f t="shared" si="36"/>
        <v>6</v>
      </c>
      <c r="AM90" s="97">
        <f>VLOOKUP($B90,'[3]ACT DEN1'!$AB$2:$AN$119,2,FALSE)</f>
        <v>0</v>
      </c>
      <c r="AN90" s="97">
        <f>VLOOKUP($B90,'[3]ACT DEN1'!$AB$2:$AN$119,3,FALSE)</f>
        <v>0</v>
      </c>
      <c r="AO90" s="97">
        <f>VLOOKUP($B90,'[3]ACT DEN1'!$AB$2:$AN$119,4,FALSE)</f>
        <v>0</v>
      </c>
      <c r="AP90" s="97">
        <f>VLOOKUP($B90,'[3]ACT DEN1'!$AB$2:$AN$119,5,FALSE)</f>
        <v>0</v>
      </c>
      <c r="AQ90" s="97">
        <f>VLOOKUP($B90,'[3]ACT DEN1'!$AB$2:$AN$119,6,FALSE)</f>
        <v>0</v>
      </c>
      <c r="AR90" s="97">
        <f>VLOOKUP($B90,'[3]ACT DEN1'!$AB$2:$AN$119,7,FALSE)</f>
        <v>0</v>
      </c>
      <c r="AS90" s="97">
        <f>VLOOKUP($B90,'[3]ACT DEN1'!$AB$2:$AN$119,8,FALSE)</f>
        <v>0</v>
      </c>
      <c r="AT90" s="97">
        <f>VLOOKUP($B90,'[3]ACT DEN1'!$AB$2:$AN$119,9,FALSE)</f>
        <v>0</v>
      </c>
      <c r="AU90" s="97">
        <f>VLOOKUP($B90,'[3]ACT DEN1'!$AB$2:$AN$119,10,FALSE)</f>
        <v>0</v>
      </c>
      <c r="AV90" s="97">
        <f>VLOOKUP($B90,'[3]ACT DEN1'!$AB$2:$AN$119,11,FALSE)</f>
        <v>0</v>
      </c>
      <c r="AW90" s="97">
        <f>VLOOKUP($B90,'[3]ACT DEN1'!$AB$2:$AN$119,12,FALSE)</f>
        <v>0</v>
      </c>
      <c r="AX90" s="97"/>
      <c r="AY90" s="6">
        <f t="shared" si="37"/>
        <v>0</v>
      </c>
    </row>
    <row r="91" spans="1:51" s="65" customFormat="1" ht="15" thickBot="1" x14ac:dyDescent="0.25">
      <c r="A91" s="1" t="s">
        <v>159</v>
      </c>
      <c r="B91" s="99" t="s">
        <v>144</v>
      </c>
      <c r="C91" s="63"/>
      <c r="D91" s="99"/>
      <c r="E91" s="97">
        <f>VLOOKUP($B91,[1]NUM1!$G$2:$T$157,2,FALSE)</f>
        <v>123</v>
      </c>
      <c r="F91" s="97">
        <f>VLOOKUP($B91,[1]NUM1!$G$2:$T$157,3,FALSE)</f>
        <v>65</v>
      </c>
      <c r="G91" s="97">
        <f>VLOOKUP($B91,[1]NUM1!$G$2:$T$157,4,FALSE)</f>
        <v>130</v>
      </c>
      <c r="H91" s="97">
        <f>VLOOKUP($B91,[1]NUM1!$G$2:$T$157,5,FALSE)</f>
        <v>74</v>
      </c>
      <c r="I91" s="97">
        <f>VLOOKUP($B91,[1]NUM1!$G$2:$T$157,6,FALSE)</f>
        <v>81</v>
      </c>
      <c r="J91" s="97">
        <f>VLOOKUP($B91,[1]NUM1!$G$2:$T$157,7,FALSE)</f>
        <v>75</v>
      </c>
      <c r="K91" s="97">
        <f>VLOOKUP($B91,[1]NUM1!$G$2:$T$157,8,FALSE)</f>
        <v>87</v>
      </c>
      <c r="L91" s="97">
        <f>VLOOKUP($B91,[1]NUM1!$G$2:$T$157,9,FALSE)</f>
        <v>67</v>
      </c>
      <c r="M91" s="97">
        <f>VLOOKUP($B91,[1]NUM1!$G$2:$T$157,10,FALSE)</f>
        <v>100</v>
      </c>
      <c r="N91" s="97">
        <f>VLOOKUP($B91,[1]NUM1!$G$2:$T$157,11,FALSE)</f>
        <v>3</v>
      </c>
      <c r="O91" s="96">
        <f>VLOOKUP($B91,[1]NUM1!$G$2:$T$157,12,FALSE)</f>
        <v>1</v>
      </c>
      <c r="P91" s="96">
        <f>VLOOKUP($B91,[1]NUM1!$G$2:$T$157,13,FALSE)</f>
        <v>7</v>
      </c>
      <c r="Q91" s="6">
        <f t="shared" si="50"/>
        <v>813</v>
      </c>
      <c r="R91" s="4"/>
      <c r="S91" s="6">
        <v>56</v>
      </c>
      <c r="T91" s="9">
        <f t="shared" si="51"/>
        <v>60</v>
      </c>
      <c r="U91" s="6">
        <f>VLOOKUP($B91,[2]DEN1!$G$2:$I$157,2,FALSE)</f>
        <v>59</v>
      </c>
      <c r="V91" s="3">
        <f t="shared" si="52"/>
        <v>60</v>
      </c>
      <c r="W91" s="3">
        <f t="shared" si="53"/>
        <v>61</v>
      </c>
      <c r="X91" s="6">
        <f>VLOOKUP($B91,[1]DEN1!$G$2:$I$159,2,FALSE)</f>
        <v>63</v>
      </c>
      <c r="Y91" s="11"/>
      <c r="Z91" s="97">
        <f>VLOOKUP($B91,'[3]ACT DEN1'!$G$2:$S$143,2,FALSE)</f>
        <v>3</v>
      </c>
      <c r="AA91" s="97">
        <f>VLOOKUP($B91,'[3]ACT DEN1'!$G$2:$S$143,3,FALSE)</f>
        <v>1</v>
      </c>
      <c r="AB91" s="97">
        <f>VLOOKUP($B91,'[3]ACT DEN1'!$G$2:$S$143,4,FALSE)</f>
        <v>0</v>
      </c>
      <c r="AC91" s="97">
        <f>VLOOKUP($B91,'[3]ACT DEN1'!$G$2:$S$143,5,FALSE)</f>
        <v>2</v>
      </c>
      <c r="AD91" s="97">
        <f>VLOOKUP($B91,'[3]ACT DEN1'!$G$2:$S$143,6,FALSE)</f>
        <v>2</v>
      </c>
      <c r="AE91" s="97">
        <f>VLOOKUP($B91,'[3]ACT DEN1'!$G$2:$S$143,7,FALSE)</f>
        <v>1</v>
      </c>
      <c r="AF91" s="97">
        <f>VLOOKUP($B91,'[3]ACT DEN1'!$G$2:$S$143,8,FALSE)</f>
        <v>0</v>
      </c>
      <c r="AG91" s="97">
        <f>VLOOKUP($B91,'[3]ACT DEN1'!$G$2:$S$143,9,FALSE)</f>
        <v>1</v>
      </c>
      <c r="AH91" s="97">
        <f>VLOOKUP($B91,'[3]ACT DEN1'!$G$2:$S$143,10,FALSE)</f>
        <v>1</v>
      </c>
      <c r="AI91" s="97">
        <f>VLOOKUP($B91,'[3]ACT DEN1'!$G$2:$S$143,11,FALSE)</f>
        <v>0</v>
      </c>
      <c r="AJ91" s="96">
        <f>VLOOKUP($B91,'[3]ACT DEN1'!$G$2:$S$143,12,FALSE)</f>
        <v>1</v>
      </c>
      <c r="AK91" s="2"/>
      <c r="AL91" s="6">
        <f t="shared" si="36"/>
        <v>12</v>
      </c>
      <c r="AM91" s="97">
        <f>VLOOKUP($B91,'[3]ACT DEN1'!$AB$2:$AN$119,2,FALSE)</f>
        <v>0</v>
      </c>
      <c r="AN91" s="97">
        <f>VLOOKUP($B91,'[3]ACT DEN1'!$AB$2:$AN$119,3,FALSE)</f>
        <v>0</v>
      </c>
      <c r="AO91" s="97">
        <f>VLOOKUP($B91,'[3]ACT DEN1'!$AB$2:$AN$119,4,FALSE)</f>
        <v>0</v>
      </c>
      <c r="AP91" s="97">
        <f>VLOOKUP($B91,'[3]ACT DEN1'!$AB$2:$AN$119,5,FALSE)</f>
        <v>0</v>
      </c>
      <c r="AQ91" s="97">
        <f>VLOOKUP($B91,'[3]ACT DEN1'!$AB$2:$AN$119,6,FALSE)</f>
        <v>0</v>
      </c>
      <c r="AR91" s="97">
        <f>VLOOKUP($B91,'[3]ACT DEN1'!$AB$2:$AN$119,7,FALSE)</f>
        <v>0</v>
      </c>
      <c r="AS91" s="97">
        <f>VLOOKUP($B91,'[3]ACT DEN1'!$AB$2:$AN$119,8,FALSE)</f>
        <v>0</v>
      </c>
      <c r="AT91" s="97">
        <f>VLOOKUP($B91,'[3]ACT DEN1'!$AB$2:$AN$119,9,FALSE)</f>
        <v>0</v>
      </c>
      <c r="AU91" s="97">
        <f>VLOOKUP($B91,'[3]ACT DEN1'!$AB$2:$AN$119,10,FALSE)</f>
        <v>0</v>
      </c>
      <c r="AV91" s="97">
        <f>VLOOKUP($B91,'[3]ACT DEN1'!$AB$2:$AN$119,11,FALSE)</f>
        <v>0</v>
      </c>
      <c r="AW91" s="97">
        <f>VLOOKUP($B91,'[3]ACT DEN1'!$AB$2:$AN$119,12,FALSE)</f>
        <v>0</v>
      </c>
      <c r="AX91" s="97"/>
      <c r="AY91" s="6">
        <f t="shared" si="37"/>
        <v>0</v>
      </c>
    </row>
    <row r="92" spans="1:51" s="65" customFormat="1" ht="15" thickBot="1" x14ac:dyDescent="0.25">
      <c r="A92" s="1" t="s">
        <v>159</v>
      </c>
      <c r="B92" s="99" t="s">
        <v>145</v>
      </c>
      <c r="C92" s="63"/>
      <c r="D92" s="99"/>
      <c r="E92" s="97">
        <f>VLOOKUP($B92,[1]NUM1!$G$2:$T$157,2,FALSE)</f>
        <v>21</v>
      </c>
      <c r="F92" s="97">
        <f>VLOOKUP($B92,[1]NUM1!$G$2:$T$157,3,FALSE)</f>
        <v>47</v>
      </c>
      <c r="G92" s="97">
        <f>VLOOKUP($B92,[1]NUM1!$G$2:$T$157,4,FALSE)</f>
        <v>30</v>
      </c>
      <c r="H92" s="97">
        <f>VLOOKUP($B92,[1]NUM1!$G$2:$T$157,5,FALSE)</f>
        <v>45</v>
      </c>
      <c r="I92" s="97">
        <f>VLOOKUP($B92,[1]NUM1!$G$2:$T$157,6,FALSE)</f>
        <v>66</v>
      </c>
      <c r="J92" s="97">
        <f>VLOOKUP($B92,[1]NUM1!$G$2:$T$157,7,FALSE)</f>
        <v>167</v>
      </c>
      <c r="K92" s="97">
        <f>VLOOKUP($B92,[1]NUM1!$G$2:$T$157,8,FALSE)</f>
        <v>117</v>
      </c>
      <c r="L92" s="97">
        <f>VLOOKUP($B92,[1]NUM1!$G$2:$T$157,9,FALSE)</f>
        <v>53</v>
      </c>
      <c r="M92" s="97">
        <f>VLOOKUP($B92,[1]NUM1!$G$2:$T$157,10,FALSE)</f>
        <v>43</v>
      </c>
      <c r="N92" s="97">
        <f>VLOOKUP($B92,[1]NUM1!$G$2:$T$157,11,FALSE)+1</f>
        <v>74</v>
      </c>
      <c r="O92" s="96">
        <f>VLOOKUP($B92,[1]NUM1!$G$2:$T$157,12,FALSE)</f>
        <v>82</v>
      </c>
      <c r="P92" s="96">
        <f>VLOOKUP($B92,[1]NUM1!$G$2:$T$157,13,FALSE)</f>
        <v>259</v>
      </c>
      <c r="Q92" s="6">
        <f t="shared" si="50"/>
        <v>1004</v>
      </c>
      <c r="R92" s="4"/>
      <c r="S92" s="6">
        <v>100</v>
      </c>
      <c r="T92" s="9">
        <f t="shared" si="51"/>
        <v>102</v>
      </c>
      <c r="U92" s="6">
        <f>VLOOKUP($B92,[2]DEN1!$G$2:$I$157,2,FALSE)</f>
        <v>103</v>
      </c>
      <c r="V92" s="3">
        <f t="shared" si="52"/>
        <v>107</v>
      </c>
      <c r="W92" s="3">
        <f t="shared" si="53"/>
        <v>107</v>
      </c>
      <c r="X92" s="6">
        <f>VLOOKUP($B92,[1]DEN1!$G$2:$I$159,2,FALSE)+3</f>
        <v>100</v>
      </c>
      <c r="Y92" s="11"/>
      <c r="Z92" s="97">
        <f>VLOOKUP($B92,'[3]ACT DEN1'!$G$2:$S$143,2,FALSE)</f>
        <v>1</v>
      </c>
      <c r="AA92" s="97">
        <f>VLOOKUP($B92,'[3]ACT DEN1'!$G$2:$S$143,3,FALSE)</f>
        <v>0</v>
      </c>
      <c r="AB92" s="97">
        <f>VLOOKUP($B92,'[3]ACT DEN1'!$G$2:$S$143,4,FALSE)</f>
        <v>1</v>
      </c>
      <c r="AC92" s="97">
        <f>VLOOKUP($B92,'[3]ACT DEN1'!$G$2:$S$143,5,FALSE)</f>
        <v>3</v>
      </c>
      <c r="AD92" s="97">
        <f>VLOOKUP($B92,'[3]ACT DEN1'!$G$2:$S$143,6,FALSE)</f>
        <v>2</v>
      </c>
      <c r="AE92" s="97">
        <f>VLOOKUP($B92,'[3]ACT DEN1'!$G$2:$S$143,7,FALSE)</f>
        <v>0</v>
      </c>
      <c r="AF92" s="97">
        <f>VLOOKUP($B92,'[3]ACT DEN1'!$G$2:$S$143,8,FALSE)</f>
        <v>3</v>
      </c>
      <c r="AG92" s="97">
        <f>VLOOKUP($B92,'[3]ACT DEN1'!$G$2:$S$143,9,FALSE)</f>
        <v>2</v>
      </c>
      <c r="AH92" s="97">
        <f>VLOOKUP($B92,'[3]ACT DEN1'!$G$2:$S$143,10,FALSE)</f>
        <v>0</v>
      </c>
      <c r="AI92" s="97">
        <f>VLOOKUP($B92,'[3]ACT DEN1'!$G$2:$S$143,11,FALSE)</f>
        <v>0</v>
      </c>
      <c r="AJ92" s="96">
        <f>VLOOKUP($B92,'[3]ACT DEN1'!$G$2:$S$143,12,FALSE)</f>
        <v>0</v>
      </c>
      <c r="AK92" s="2"/>
      <c r="AL92" s="6">
        <f t="shared" si="36"/>
        <v>12</v>
      </c>
      <c r="AM92" s="102">
        <f>VLOOKUP($B92,'[3]ACT DEN1'!$AB$2:$AN$119,2,FALSE)</f>
        <v>0</v>
      </c>
      <c r="AN92" s="102">
        <f>VLOOKUP($B92,'[3]ACT DEN1'!$AB$2:$AN$119,3,FALSE)</f>
        <v>0</v>
      </c>
      <c r="AO92" s="102">
        <f>VLOOKUP($B92,'[3]ACT DEN1'!$AB$2:$AN$119,4,FALSE)</f>
        <v>0</v>
      </c>
      <c r="AP92" s="102">
        <f>VLOOKUP($B92,'[3]ACT DEN1'!$AB$2:$AN$119,5,FALSE)</f>
        <v>1</v>
      </c>
      <c r="AQ92" s="102">
        <f>VLOOKUP($B92,'[3]ACT DEN1'!$AB$2:$AN$119,6,FALSE)</f>
        <v>0</v>
      </c>
      <c r="AR92" s="102">
        <f>VLOOKUP($B92,'[3]ACT DEN1'!$AB$2:$AN$119,7,FALSE)</f>
        <v>2</v>
      </c>
      <c r="AS92" s="102">
        <f>VLOOKUP($B92,'[3]ACT DEN1'!$AB$2:$AN$119,8,FALSE)</f>
        <v>1</v>
      </c>
      <c r="AT92" s="102">
        <f>VLOOKUP($B92,'[3]ACT DEN1'!$AB$2:$AN$119,9,FALSE)</f>
        <v>0</v>
      </c>
      <c r="AU92" s="102">
        <f>VLOOKUP($B92,'[3]ACT DEN1'!$AB$2:$AN$119,10,FALSE)</f>
        <v>0</v>
      </c>
      <c r="AV92" s="102">
        <f>VLOOKUP($B92,'[3]ACT DEN1'!$AB$2:$AN$119,11,FALSE)</f>
        <v>0</v>
      </c>
      <c r="AW92" s="102">
        <f>VLOOKUP($B92,'[3]ACT DEN1'!$AB$2:$AN$119,12,FALSE)</f>
        <v>0</v>
      </c>
      <c r="AX92" s="102"/>
      <c r="AY92" s="6">
        <f t="shared" si="37"/>
        <v>4</v>
      </c>
    </row>
    <row r="93" spans="1:51" s="65" customFormat="1" ht="15" thickBot="1" x14ac:dyDescent="0.25">
      <c r="A93" s="1" t="s">
        <v>159</v>
      </c>
      <c r="B93" s="99" t="s">
        <v>146</v>
      </c>
      <c r="C93" s="63"/>
      <c r="D93" s="99"/>
      <c r="E93" s="97">
        <f>VLOOKUP($B93,[1]NUM1!$G$2:$T$157,2,FALSE)</f>
        <v>16</v>
      </c>
      <c r="F93" s="97">
        <f>VLOOKUP($B93,[1]NUM1!$G$2:$T$157,3,FALSE)</f>
        <v>16</v>
      </c>
      <c r="G93" s="97">
        <f>VLOOKUP($B93,[1]NUM1!$G$2:$T$157,4,FALSE)</f>
        <v>17</v>
      </c>
      <c r="H93" s="97">
        <f>VLOOKUP($B93,[1]NUM1!$G$2:$T$157,5,FALSE)</f>
        <v>14</v>
      </c>
      <c r="I93" s="97">
        <f>VLOOKUP($B93,[1]NUM1!$G$2:$T$157,6,FALSE)</f>
        <v>36</v>
      </c>
      <c r="J93" s="97">
        <f>VLOOKUP($B93,[1]NUM1!$G$2:$T$157,7,FALSE)</f>
        <v>3</v>
      </c>
      <c r="K93" s="97">
        <f>VLOOKUP($B93,[1]NUM1!$G$2:$T$157,8,FALSE)</f>
        <v>2</v>
      </c>
      <c r="L93" s="97">
        <f>VLOOKUP($B93,[1]NUM1!$G$2:$T$157,9,FALSE)</f>
        <v>7</v>
      </c>
      <c r="M93" s="97">
        <f>VLOOKUP($B93,[1]NUM1!$G$2:$T$157,10,FALSE)</f>
        <v>2</v>
      </c>
      <c r="N93" s="97">
        <f>VLOOKUP($B93,[1]NUM1!$G$2:$T$157,11,FALSE)</f>
        <v>3</v>
      </c>
      <c r="O93" s="96">
        <f>VLOOKUP($B93,[1]NUM1!$G$2:$T$157,12,FALSE)</f>
        <v>38</v>
      </c>
      <c r="P93" s="96">
        <f>VLOOKUP($B93,[1]NUM1!$G$2:$T$157,13,FALSE)</f>
        <v>26</v>
      </c>
      <c r="Q93" s="6">
        <f t="shared" si="50"/>
        <v>180</v>
      </c>
      <c r="R93" s="4"/>
      <c r="S93" s="6">
        <v>25</v>
      </c>
      <c r="T93" s="9">
        <f t="shared" si="51"/>
        <v>27</v>
      </c>
      <c r="U93" s="6">
        <f>VLOOKUP($B93,[2]DEN1!$G$2:$I$157,2,FALSE)</f>
        <v>25</v>
      </c>
      <c r="V93" s="3">
        <f t="shared" si="52"/>
        <v>25</v>
      </c>
      <c r="W93" s="3">
        <f t="shared" si="53"/>
        <v>26</v>
      </c>
      <c r="X93" s="6">
        <f>VLOOKUP($B93,[1]DEN1!$G$2:$I$159,2,FALSE)</f>
        <v>26</v>
      </c>
      <c r="Y93" s="11"/>
      <c r="Z93" s="97">
        <f>VLOOKUP($B93,'[3]ACT DEN1'!$G$2:$S$143,2,FALSE)</f>
        <v>0</v>
      </c>
      <c r="AA93" s="97">
        <f>VLOOKUP($B93,'[3]ACT DEN1'!$G$2:$S$143,3,FALSE)</f>
        <v>2</v>
      </c>
      <c r="AB93" s="97">
        <f>VLOOKUP($B93,'[3]ACT DEN1'!$G$2:$S$143,4,FALSE)</f>
        <v>0</v>
      </c>
      <c r="AC93" s="97">
        <f>VLOOKUP($B93,'[3]ACT DEN1'!$G$2:$S$143,5,FALSE)</f>
        <v>0</v>
      </c>
      <c r="AD93" s="97">
        <f>VLOOKUP($B93,'[3]ACT DEN1'!$G$2:$S$143,6,FALSE)</f>
        <v>0</v>
      </c>
      <c r="AE93" s="97">
        <f>VLOOKUP($B93,'[3]ACT DEN1'!$G$2:$S$143,7,FALSE)</f>
        <v>0</v>
      </c>
      <c r="AF93" s="97">
        <f>VLOOKUP($B93,'[3]ACT DEN1'!$G$2:$S$143,8,FALSE)</f>
        <v>0</v>
      </c>
      <c r="AG93" s="97">
        <f>VLOOKUP($B93,'[3]ACT DEN1'!$G$2:$S$143,9,FALSE)</f>
        <v>0</v>
      </c>
      <c r="AH93" s="97">
        <f>VLOOKUP($B93,'[3]ACT DEN1'!$G$2:$S$143,10,FALSE)</f>
        <v>1</v>
      </c>
      <c r="AI93" s="97">
        <f>VLOOKUP($B93,'[3]ACT DEN1'!$G$2:$S$143,11,FALSE)</f>
        <v>0</v>
      </c>
      <c r="AJ93" s="96">
        <f>VLOOKUP($B93,'[3]ACT DEN1'!$G$2:$S$143,12,FALSE)</f>
        <v>0</v>
      </c>
      <c r="AK93" s="2"/>
      <c r="AL93" s="6">
        <f t="shared" si="36"/>
        <v>3</v>
      </c>
      <c r="AM93" s="97">
        <f>VLOOKUP($B93,'[3]ACT DEN1'!$AB$2:$AN$119,2,FALSE)</f>
        <v>0</v>
      </c>
      <c r="AN93" s="97">
        <f>VLOOKUP($B93,'[3]ACT DEN1'!$AB$2:$AN$119,3,FALSE)</f>
        <v>0</v>
      </c>
      <c r="AO93" s="97">
        <f>VLOOKUP($B93,'[3]ACT DEN1'!$AB$2:$AN$119,4,FALSE)</f>
        <v>0</v>
      </c>
      <c r="AP93" s="97">
        <f>VLOOKUP($B93,'[3]ACT DEN1'!$AB$2:$AN$119,5,FALSE)</f>
        <v>0</v>
      </c>
      <c r="AQ93" s="97">
        <f>VLOOKUP($B93,'[3]ACT DEN1'!$AB$2:$AN$119,6,FALSE)</f>
        <v>0</v>
      </c>
      <c r="AR93" s="97">
        <f>VLOOKUP($B93,'[3]ACT DEN1'!$AB$2:$AN$119,7,FALSE)</f>
        <v>0</v>
      </c>
      <c r="AS93" s="97">
        <f>VLOOKUP($B93,'[3]ACT DEN1'!$AB$2:$AN$119,8,FALSE)</f>
        <v>0</v>
      </c>
      <c r="AT93" s="97">
        <f>VLOOKUP($B93,'[3]ACT DEN1'!$AB$2:$AN$119,9,FALSE)</f>
        <v>0</v>
      </c>
      <c r="AU93" s="97">
        <f>VLOOKUP($B93,'[3]ACT DEN1'!$AB$2:$AN$119,10,FALSE)</f>
        <v>0</v>
      </c>
      <c r="AV93" s="97">
        <f>VLOOKUP($B93,'[3]ACT DEN1'!$AB$2:$AN$119,11,FALSE)</f>
        <v>0</v>
      </c>
      <c r="AW93" s="97">
        <f>VLOOKUP($B93,'[3]ACT DEN1'!$AB$2:$AN$119,12,FALSE)</f>
        <v>0</v>
      </c>
      <c r="AX93" s="97"/>
      <c r="AY93" s="6">
        <f t="shared" si="37"/>
        <v>0</v>
      </c>
    </row>
    <row r="94" spans="1:51" s="65" customFormat="1" ht="15" thickBot="1" x14ac:dyDescent="0.25">
      <c r="A94" s="1" t="s">
        <v>159</v>
      </c>
      <c r="B94" s="99" t="s">
        <v>147</v>
      </c>
      <c r="C94" s="63"/>
      <c r="D94" s="99"/>
      <c r="E94" s="97">
        <f>VLOOKUP($B94,[1]NUM1!$G$2:$T$157,2,FALSE)</f>
        <v>0</v>
      </c>
      <c r="F94" s="97">
        <f>VLOOKUP($B94,[1]NUM1!$G$2:$T$157,3,FALSE)</f>
        <v>0</v>
      </c>
      <c r="G94" s="97">
        <f>VLOOKUP($B94,[1]NUM1!$G$2:$T$157,4,FALSE)</f>
        <v>0</v>
      </c>
      <c r="H94" s="97">
        <f>VLOOKUP($B94,[1]NUM1!$G$2:$T$157,5,FALSE)</f>
        <v>0</v>
      </c>
      <c r="I94" s="97">
        <f>VLOOKUP($B94,[1]NUM1!$G$2:$T$157,6,FALSE)</f>
        <v>0</v>
      </c>
      <c r="J94" s="97">
        <f>VLOOKUP($B94,[1]NUM1!$G$2:$T$157,7,FALSE)</f>
        <v>0</v>
      </c>
      <c r="K94" s="97">
        <f>VLOOKUP($B94,[1]NUM1!$G$2:$T$157,8,FALSE)</f>
        <v>0</v>
      </c>
      <c r="L94" s="97">
        <f>VLOOKUP($B94,[1]NUM1!$G$2:$T$157,9,FALSE)</f>
        <v>0</v>
      </c>
      <c r="M94" s="97">
        <f>VLOOKUP($B94,[1]NUM1!$G$2:$T$157,10,FALSE)</f>
        <v>0</v>
      </c>
      <c r="N94" s="97">
        <f>VLOOKUP($B94,[1]NUM1!$G$2:$T$157,11,FALSE)</f>
        <v>0</v>
      </c>
      <c r="O94" s="96">
        <f>VLOOKUP($B94,[1]NUM1!$G$2:$T$157,12,FALSE)</f>
        <v>0</v>
      </c>
      <c r="P94" s="96">
        <f>VLOOKUP($B94,[1]NUM1!$G$2:$T$157,13,FALSE)</f>
        <v>0</v>
      </c>
      <c r="Q94" s="6">
        <f t="shared" si="50"/>
        <v>0</v>
      </c>
      <c r="R94" s="4"/>
      <c r="S94" s="6">
        <v>7</v>
      </c>
      <c r="T94" s="9">
        <f t="shared" si="51"/>
        <v>8</v>
      </c>
      <c r="U94" s="6">
        <f>VLOOKUP($B94,[2]DEN1!$G$2:$I$157,2,FALSE)</f>
        <v>4</v>
      </c>
      <c r="V94" s="3">
        <f t="shared" si="52"/>
        <v>4</v>
      </c>
      <c r="W94" s="3">
        <f t="shared" si="53"/>
        <v>4</v>
      </c>
      <c r="X94" s="6">
        <f>VLOOKUP($B94,[1]DEN1!$G$2:$I$159,2,FALSE)</f>
        <v>3</v>
      </c>
      <c r="Y94" s="11"/>
      <c r="Z94" s="97">
        <f>VLOOKUP($B94,'[3]ACT DEN1'!$G$2:$S$143,2,FALSE)</f>
        <v>1</v>
      </c>
      <c r="AA94" s="97">
        <f>VLOOKUP($B94,'[3]ACT DEN1'!$G$2:$S$143,3,FALSE)</f>
        <v>0</v>
      </c>
      <c r="AB94" s="97">
        <f>VLOOKUP($B94,'[3]ACT DEN1'!$G$2:$S$143,4,FALSE)</f>
        <v>1</v>
      </c>
      <c r="AC94" s="97">
        <f>VLOOKUP($B94,'[3]ACT DEN1'!$G$2:$S$143,5,FALSE)</f>
        <v>0</v>
      </c>
      <c r="AD94" s="97">
        <f>VLOOKUP($B94,'[3]ACT DEN1'!$G$2:$S$143,6,FALSE)</f>
        <v>0</v>
      </c>
      <c r="AE94" s="97">
        <f>VLOOKUP($B94,'[3]ACT DEN1'!$G$2:$S$143,7,FALSE)</f>
        <v>0</v>
      </c>
      <c r="AF94" s="97">
        <f>VLOOKUP($B94,'[3]ACT DEN1'!$G$2:$S$143,8,FALSE)</f>
        <v>0</v>
      </c>
      <c r="AG94" s="97">
        <f>VLOOKUP($B94,'[3]ACT DEN1'!$G$2:$S$143,9,FALSE)</f>
        <v>0</v>
      </c>
      <c r="AH94" s="97">
        <f>VLOOKUP($B94,'[3]ACT DEN1'!$G$2:$S$143,10,FALSE)</f>
        <v>0</v>
      </c>
      <c r="AI94" s="97">
        <f>VLOOKUP($B94,'[3]ACT DEN1'!$G$2:$S$143,11,FALSE)</f>
        <v>0</v>
      </c>
      <c r="AJ94" s="96">
        <f>VLOOKUP($B94,'[3]ACT DEN1'!$G$2:$S$143,12,FALSE)</f>
        <v>0</v>
      </c>
      <c r="AK94" s="2"/>
      <c r="AL94" s="6">
        <f t="shared" si="36"/>
        <v>2</v>
      </c>
      <c r="AM94" s="97">
        <f>VLOOKUP($B94,'[3]ACT DEN1'!$AB$2:$AN$119,2,FALSE)</f>
        <v>0</v>
      </c>
      <c r="AN94" s="97">
        <f>VLOOKUP($B94,'[3]ACT DEN1'!$AB$2:$AN$119,3,FALSE)</f>
        <v>0</v>
      </c>
      <c r="AO94" s="97">
        <f>VLOOKUP($B94,'[3]ACT DEN1'!$AB$2:$AN$119,4,FALSE)</f>
        <v>1</v>
      </c>
      <c r="AP94" s="97">
        <f>VLOOKUP($B94,'[3]ACT DEN1'!$AB$2:$AN$119,5,FALSE)</f>
        <v>0</v>
      </c>
      <c r="AQ94" s="97">
        <f>VLOOKUP($B94,'[3]ACT DEN1'!$AB$2:$AN$119,6,FALSE)</f>
        <v>0</v>
      </c>
      <c r="AR94" s="97">
        <f>VLOOKUP($B94,'[3]ACT DEN1'!$AB$2:$AN$119,7,FALSE)</f>
        <v>0</v>
      </c>
      <c r="AS94" s="97">
        <f>VLOOKUP($B94,'[3]ACT DEN1'!$AB$2:$AN$119,8,FALSE)</f>
        <v>0</v>
      </c>
      <c r="AT94" s="97">
        <f>VLOOKUP($B94,'[3]ACT DEN1'!$AB$2:$AN$119,9,FALSE)</f>
        <v>0</v>
      </c>
      <c r="AU94" s="97">
        <f>VLOOKUP($B94,'[3]ACT DEN1'!$AB$2:$AN$119,10,FALSE)</f>
        <v>0</v>
      </c>
      <c r="AV94" s="97">
        <f>VLOOKUP($B94,'[3]ACT DEN1'!$AB$2:$AN$119,11,FALSE)</f>
        <v>0</v>
      </c>
      <c r="AW94" s="97">
        <f>VLOOKUP($B94,'[3]ACT DEN1'!$AB$2:$AN$119,12,FALSE)</f>
        <v>0</v>
      </c>
      <c r="AX94" s="97"/>
      <c r="AY94" s="6">
        <f t="shared" si="37"/>
        <v>1</v>
      </c>
    </row>
    <row r="95" spans="1:51" s="65" customFormat="1" ht="15" thickBot="1" x14ac:dyDescent="0.25">
      <c r="A95" s="1" t="s">
        <v>159</v>
      </c>
      <c r="B95" s="99" t="s">
        <v>148</v>
      </c>
      <c r="C95" s="63"/>
      <c r="D95" s="99"/>
      <c r="E95" s="97">
        <f>VLOOKUP($B95,[1]NUM1!$G$2:$T$157,2,FALSE)</f>
        <v>0</v>
      </c>
      <c r="F95" s="97">
        <f>VLOOKUP($B95,[1]NUM1!$G$2:$T$157,3,FALSE)</f>
        <v>1</v>
      </c>
      <c r="G95" s="97">
        <f>VLOOKUP($B95,[1]NUM1!$G$2:$T$157,4,FALSE)</f>
        <v>10</v>
      </c>
      <c r="H95" s="97">
        <f>VLOOKUP($B95,[1]NUM1!$G$2:$T$157,5,FALSE)</f>
        <v>1</v>
      </c>
      <c r="I95" s="97">
        <f>VLOOKUP($B95,[1]NUM1!$G$2:$T$157,6,FALSE)</f>
        <v>5</v>
      </c>
      <c r="J95" s="97">
        <f>VLOOKUP($B95,[1]NUM1!$G$2:$T$157,7,FALSE)</f>
        <v>8</v>
      </c>
      <c r="K95" s="97">
        <f>VLOOKUP($B95,[1]NUM1!$G$2:$T$157,8,FALSE)</f>
        <v>5</v>
      </c>
      <c r="L95" s="97">
        <f>VLOOKUP($B95,[1]NUM1!$G$2:$T$157,9,FALSE)</f>
        <v>41</v>
      </c>
      <c r="M95" s="97">
        <f>VLOOKUP($B95,[1]NUM1!$G$2:$T$157,10,FALSE)</f>
        <v>2</v>
      </c>
      <c r="N95" s="97">
        <f>VLOOKUP($B95,[1]NUM1!$G$2:$T$157,11,FALSE)</f>
        <v>1</v>
      </c>
      <c r="O95" s="96">
        <f>VLOOKUP($B95,[1]NUM1!$G$2:$T$157,12,FALSE)</f>
        <v>0</v>
      </c>
      <c r="P95" s="96">
        <f>VLOOKUP($B95,[1]NUM1!$G$2:$T$157,13,FALSE)</f>
        <v>0</v>
      </c>
      <c r="Q95" s="6">
        <f t="shared" si="50"/>
        <v>74</v>
      </c>
      <c r="R95" s="4"/>
      <c r="S95" s="6">
        <v>13</v>
      </c>
      <c r="T95" s="9">
        <f t="shared" si="51"/>
        <v>14</v>
      </c>
      <c r="U95" s="6">
        <f>VLOOKUP($B95,[2]DEN1!$G$2:$I$157,2,FALSE)</f>
        <v>14</v>
      </c>
      <c r="V95" s="3">
        <f t="shared" si="52"/>
        <v>14</v>
      </c>
      <c r="W95" s="3">
        <f t="shared" si="53"/>
        <v>14</v>
      </c>
      <c r="X95" s="6">
        <f>VLOOKUP($B95,[1]DEN1!$G$2:$I$159,2,FALSE)</f>
        <v>12</v>
      </c>
      <c r="Y95" s="11"/>
      <c r="Z95" s="97">
        <f>VLOOKUP($B95,'[3]ACT DEN1'!$G$2:$S$143,2,FALSE)</f>
        <v>1</v>
      </c>
      <c r="AA95" s="97">
        <f>VLOOKUP($B95,'[3]ACT DEN1'!$G$2:$S$143,3,FALSE)</f>
        <v>0</v>
      </c>
      <c r="AB95" s="97">
        <f>VLOOKUP($B95,'[3]ACT DEN1'!$G$2:$S$143,4,FALSE)</f>
        <v>0</v>
      </c>
      <c r="AC95" s="97">
        <f>VLOOKUP($B95,'[3]ACT DEN1'!$G$2:$S$143,5,FALSE)</f>
        <v>0</v>
      </c>
      <c r="AD95" s="97">
        <f>VLOOKUP($B95,'[3]ACT DEN1'!$G$2:$S$143,6,FALSE)</f>
        <v>0</v>
      </c>
      <c r="AE95" s="97">
        <f>VLOOKUP($B95,'[3]ACT DEN1'!$G$2:$S$143,7,FALSE)</f>
        <v>0</v>
      </c>
      <c r="AF95" s="97">
        <f>VLOOKUP($B95,'[3]ACT DEN1'!$G$2:$S$143,8,FALSE)</f>
        <v>0</v>
      </c>
      <c r="AG95" s="97">
        <f>VLOOKUP($B95,'[3]ACT DEN1'!$G$2:$S$143,9,FALSE)</f>
        <v>0</v>
      </c>
      <c r="AH95" s="97">
        <f>VLOOKUP($B95,'[3]ACT DEN1'!$G$2:$S$143,10,FALSE)</f>
        <v>0</v>
      </c>
      <c r="AI95" s="97">
        <f>VLOOKUP($B95,'[3]ACT DEN1'!$G$2:$S$143,11,FALSE)</f>
        <v>0</v>
      </c>
      <c r="AJ95" s="96">
        <f>VLOOKUP($B95,'[3]ACT DEN1'!$G$2:$S$143,12,FALSE)</f>
        <v>0</v>
      </c>
      <c r="AK95" s="2"/>
      <c r="AL95" s="6">
        <f t="shared" si="36"/>
        <v>1</v>
      </c>
      <c r="AM95" s="97">
        <f>VLOOKUP($B95,'[3]ACT DEN1'!$AB$2:$AN$119,2,FALSE)</f>
        <v>0</v>
      </c>
      <c r="AN95" s="97">
        <f>VLOOKUP($B95,'[3]ACT DEN1'!$AB$2:$AN$119,3,FALSE)</f>
        <v>0</v>
      </c>
      <c r="AO95" s="97">
        <f>VLOOKUP($B95,'[3]ACT DEN1'!$AB$2:$AN$119,4,FALSE)</f>
        <v>0</v>
      </c>
      <c r="AP95" s="97">
        <f>VLOOKUP($B95,'[3]ACT DEN1'!$AB$2:$AN$119,5,FALSE)</f>
        <v>0</v>
      </c>
      <c r="AQ95" s="97">
        <f>VLOOKUP($B95,'[3]ACT DEN1'!$AB$2:$AN$119,6,FALSE)</f>
        <v>0</v>
      </c>
      <c r="AR95" s="97">
        <f>VLOOKUP($B95,'[3]ACT DEN1'!$AB$2:$AN$119,7,FALSE)</f>
        <v>0</v>
      </c>
      <c r="AS95" s="97">
        <f>VLOOKUP($B95,'[3]ACT DEN1'!$AB$2:$AN$119,8,FALSE)</f>
        <v>0</v>
      </c>
      <c r="AT95" s="97">
        <f>VLOOKUP($B95,'[3]ACT DEN1'!$AB$2:$AN$119,9,FALSE)</f>
        <v>0</v>
      </c>
      <c r="AU95" s="97">
        <f>VLOOKUP($B95,'[3]ACT DEN1'!$AB$2:$AN$119,10,FALSE)</f>
        <v>0</v>
      </c>
      <c r="AV95" s="97">
        <f>VLOOKUP($B95,'[3]ACT DEN1'!$AB$2:$AN$119,11,FALSE)</f>
        <v>0</v>
      </c>
      <c r="AW95" s="97">
        <f>VLOOKUP($B95,'[3]ACT DEN1'!$AB$2:$AN$119,12,FALSE)</f>
        <v>0</v>
      </c>
      <c r="AX95" s="97"/>
      <c r="AY95" s="6">
        <f t="shared" si="37"/>
        <v>0</v>
      </c>
    </row>
    <row r="96" spans="1:51" s="65" customFormat="1" ht="15" thickBot="1" x14ac:dyDescent="0.25">
      <c r="A96" s="1" t="s">
        <v>159</v>
      </c>
      <c r="B96" s="99" t="s">
        <v>149</v>
      </c>
      <c r="C96" s="63"/>
      <c r="D96" s="99"/>
      <c r="E96" s="97">
        <f>VLOOKUP($B96,[1]NUM1!$G$2:$T$157,2,FALSE)</f>
        <v>0</v>
      </c>
      <c r="F96" s="97">
        <f>VLOOKUP($B96,[1]NUM1!$G$2:$T$157,3,FALSE)</f>
        <v>5</v>
      </c>
      <c r="G96" s="97">
        <f>VLOOKUP($B96,[1]NUM1!$G$2:$T$157,4,FALSE)</f>
        <v>0</v>
      </c>
      <c r="H96" s="97">
        <f>VLOOKUP($B96,[1]NUM1!$G$2:$T$157,5,FALSE)</f>
        <v>0</v>
      </c>
      <c r="I96" s="97">
        <f>VLOOKUP($B96,[1]NUM1!$G$2:$T$157,6,FALSE)</f>
        <v>2</v>
      </c>
      <c r="J96" s="97">
        <f>VLOOKUP($B96,[1]NUM1!$G$2:$T$157,7,FALSE)</f>
        <v>1</v>
      </c>
      <c r="K96" s="97">
        <f>VLOOKUP($B96,[1]NUM1!$G$2:$T$157,8,FALSE)</f>
        <v>1</v>
      </c>
      <c r="L96" s="97">
        <f>VLOOKUP($B96,[1]NUM1!$G$2:$T$157,9,FALSE)</f>
        <v>0</v>
      </c>
      <c r="M96" s="97">
        <f>VLOOKUP($B96,[1]NUM1!$G$2:$T$157,10,FALSE)</f>
        <v>0</v>
      </c>
      <c r="N96" s="97">
        <f>VLOOKUP($B96,[1]NUM1!$G$2:$T$157,11,FALSE)</f>
        <v>0</v>
      </c>
      <c r="O96" s="96">
        <f>VLOOKUP($B96,[1]NUM1!$G$2:$T$157,12,FALSE)</f>
        <v>0</v>
      </c>
      <c r="P96" s="96">
        <f>VLOOKUP($B96,[1]NUM1!$G$2:$T$157,13,FALSE)</f>
        <v>20</v>
      </c>
      <c r="Q96" s="6">
        <f t="shared" si="50"/>
        <v>29</v>
      </c>
      <c r="R96" s="4"/>
      <c r="S96" s="6">
        <v>6</v>
      </c>
      <c r="T96" s="9">
        <f t="shared" si="51"/>
        <v>6</v>
      </c>
      <c r="U96" s="6">
        <f>VLOOKUP($B96,[2]DEN1!$G$2:$I$157,2,FALSE)</f>
        <v>4</v>
      </c>
      <c r="V96" s="3">
        <f t="shared" si="52"/>
        <v>4</v>
      </c>
      <c r="W96" s="3">
        <f t="shared" si="53"/>
        <v>4</v>
      </c>
      <c r="X96" s="6">
        <f>VLOOKUP($B96,[1]DEN1!$G$2:$I$159,2,FALSE)</f>
        <v>4</v>
      </c>
      <c r="Y96" s="11"/>
      <c r="Z96" s="102">
        <f>VLOOKUP($B96,'[3]ACT DEN1'!$G$2:$S$143,2,FALSE)</f>
        <v>0</v>
      </c>
      <c r="AA96" s="102">
        <f>VLOOKUP($B96,'[3]ACT DEN1'!$G$2:$S$143,3,FALSE)</f>
        <v>0</v>
      </c>
      <c r="AB96" s="97">
        <f>VLOOKUP($B96,'[3]ACT DEN1'!$G$2:$S$143,4,FALSE)</f>
        <v>0</v>
      </c>
      <c r="AC96" s="97">
        <f>VLOOKUP($B96,'[3]ACT DEN1'!$G$2:$S$143,5,FALSE)</f>
        <v>0</v>
      </c>
      <c r="AD96" s="97">
        <f>VLOOKUP($B96,'[3]ACT DEN1'!$G$2:$S$143,6,FALSE)</f>
        <v>0</v>
      </c>
      <c r="AE96" s="97">
        <f>VLOOKUP($B96,'[3]ACT DEN1'!$G$2:$S$143,7,FALSE)</f>
        <v>0</v>
      </c>
      <c r="AF96" s="97">
        <f>VLOOKUP($B96,'[3]ACT DEN1'!$G$2:$S$143,8,FALSE)</f>
        <v>0</v>
      </c>
      <c r="AG96" s="97">
        <f>VLOOKUP($B96,'[3]ACT DEN1'!$G$2:$S$143,9,FALSE)</f>
        <v>0</v>
      </c>
      <c r="AH96" s="97">
        <f>VLOOKUP($B96,'[3]ACT DEN1'!$G$2:$S$143,10,FALSE)</f>
        <v>0</v>
      </c>
      <c r="AI96" s="97">
        <f>VLOOKUP($B96,'[3]ACT DEN1'!$G$2:$S$143,11,FALSE)</f>
        <v>0</v>
      </c>
      <c r="AJ96" s="96">
        <f>VLOOKUP($B96,'[3]ACT DEN1'!$G$2:$S$143,12,FALSE)</f>
        <v>0</v>
      </c>
      <c r="AK96" s="2"/>
      <c r="AL96" s="6">
        <f t="shared" si="36"/>
        <v>0</v>
      </c>
      <c r="AM96" s="102">
        <f>VLOOKUP($B96,'[3]ACT DEN1'!$AB$2:$AN$119,2,FALSE)</f>
        <v>0</v>
      </c>
      <c r="AN96" s="102">
        <f>VLOOKUP($B96,'[3]ACT DEN1'!$AB$2:$AN$119,3,FALSE)</f>
        <v>0</v>
      </c>
      <c r="AO96" s="102">
        <f>VLOOKUP($B96,'[3]ACT DEN1'!$AB$2:$AN$119,4,FALSE)</f>
        <v>0</v>
      </c>
      <c r="AP96" s="102">
        <f>VLOOKUP($B96,'[3]ACT DEN1'!$AB$2:$AN$119,5,FALSE)</f>
        <v>0</v>
      </c>
      <c r="AQ96" s="102">
        <f>VLOOKUP($B96,'[3]ACT DEN1'!$AB$2:$AN$119,6,FALSE)</f>
        <v>1</v>
      </c>
      <c r="AR96" s="102">
        <f>VLOOKUP($B96,'[3]ACT DEN1'!$AB$2:$AN$119,7,FALSE)</f>
        <v>0</v>
      </c>
      <c r="AS96" s="102">
        <f>VLOOKUP($B96,'[3]ACT DEN1'!$AB$2:$AN$119,8,FALSE)</f>
        <v>0</v>
      </c>
      <c r="AT96" s="102">
        <f>VLOOKUP($B96,'[3]ACT DEN1'!$AB$2:$AN$119,9,FALSE)</f>
        <v>0</v>
      </c>
      <c r="AU96" s="102">
        <f>VLOOKUP($B96,'[3]ACT DEN1'!$AB$2:$AN$119,10,FALSE)</f>
        <v>0</v>
      </c>
      <c r="AV96" s="102">
        <f>VLOOKUP($B96,'[3]ACT DEN1'!$AB$2:$AN$119,11,FALSE)</f>
        <v>0</v>
      </c>
      <c r="AW96" s="102">
        <f>VLOOKUP($B96,'[3]ACT DEN1'!$AB$2:$AN$119,12,FALSE)</f>
        <v>0</v>
      </c>
      <c r="AX96" s="102"/>
      <c r="AY96" s="6">
        <f t="shared" si="37"/>
        <v>1</v>
      </c>
    </row>
    <row r="97" spans="1:51" s="65" customFormat="1" ht="15" thickBot="1" x14ac:dyDescent="0.25">
      <c r="A97" s="1" t="s">
        <v>159</v>
      </c>
      <c r="B97" s="99" t="s">
        <v>150</v>
      </c>
      <c r="C97" s="63"/>
      <c r="D97" s="99"/>
      <c r="E97" s="97">
        <f>VLOOKUP($B97,[1]NUM1!$G$2:$T$157,2,FALSE)</f>
        <v>0</v>
      </c>
      <c r="F97" s="97">
        <f>VLOOKUP($B97,[1]NUM1!$G$2:$T$157,3,FALSE)</f>
        <v>0</v>
      </c>
      <c r="G97" s="97">
        <f>VLOOKUP($B97,[1]NUM1!$G$2:$T$157,4,FALSE)</f>
        <v>0</v>
      </c>
      <c r="H97" s="97">
        <f>VLOOKUP($B97,[1]NUM1!$G$2:$T$157,5,FALSE)</f>
        <v>0</v>
      </c>
      <c r="I97" s="97">
        <f>VLOOKUP($B97,[1]NUM1!$G$2:$T$157,6,FALSE)</f>
        <v>1</v>
      </c>
      <c r="J97" s="97">
        <f>VLOOKUP($B97,[1]NUM1!$G$2:$T$157,7,FALSE)</f>
        <v>0</v>
      </c>
      <c r="K97" s="97">
        <f>VLOOKUP($B97,[1]NUM1!$G$2:$T$157,8,FALSE)</f>
        <v>0</v>
      </c>
      <c r="L97" s="97">
        <f>VLOOKUP($B97,[1]NUM1!$G$2:$T$157,9,FALSE)</f>
        <v>0</v>
      </c>
      <c r="M97" s="97">
        <f>VLOOKUP($B97,[1]NUM1!$G$2:$T$157,10,FALSE)</f>
        <v>0</v>
      </c>
      <c r="N97" s="97">
        <f>VLOOKUP($B97,[1]NUM1!$G$2:$T$157,11,FALSE)</f>
        <v>0</v>
      </c>
      <c r="O97" s="96">
        <f>VLOOKUP($B97,[1]NUM1!$G$2:$T$157,12,FALSE)</f>
        <v>1</v>
      </c>
      <c r="P97" s="96">
        <f>VLOOKUP($B97,[1]NUM1!$G$2:$T$157,13,FALSE)</f>
        <v>0</v>
      </c>
      <c r="Q97" s="6">
        <f t="shared" si="50"/>
        <v>2</v>
      </c>
      <c r="R97" s="4"/>
      <c r="S97" s="6">
        <v>4</v>
      </c>
      <c r="T97" s="9">
        <f t="shared" si="51"/>
        <v>4</v>
      </c>
      <c r="U97" s="6">
        <f>VLOOKUP($B97,[2]DEN1!$G$2:$I$157,2,FALSE)</f>
        <v>2</v>
      </c>
      <c r="V97" s="3">
        <f t="shared" si="52"/>
        <v>2</v>
      </c>
      <c r="W97" s="3">
        <f t="shared" si="53"/>
        <v>3</v>
      </c>
      <c r="X97" s="6">
        <f>VLOOKUP($B97,[1]DEN1!$G$2:$I$159,2,FALSE)</f>
        <v>3</v>
      </c>
      <c r="Y97" s="11"/>
      <c r="Z97" s="97">
        <f>VLOOKUP($B97,'[3]ACT DEN1'!$G$2:$S$143,2,FALSE)</f>
        <v>0</v>
      </c>
      <c r="AA97" s="97">
        <f>VLOOKUP($B97,'[3]ACT DEN1'!$G$2:$S$143,3,FALSE)</f>
        <v>0</v>
      </c>
      <c r="AB97" s="97">
        <f>VLOOKUP($B97,'[3]ACT DEN1'!$G$2:$S$143,4,FALSE)</f>
        <v>0</v>
      </c>
      <c r="AC97" s="97">
        <f>VLOOKUP($B97,'[3]ACT DEN1'!$G$2:$S$143,5,FALSE)</f>
        <v>0</v>
      </c>
      <c r="AD97" s="97">
        <f>VLOOKUP($B97,'[3]ACT DEN1'!$G$2:$S$143,6,FALSE)</f>
        <v>0</v>
      </c>
      <c r="AE97" s="97">
        <f>VLOOKUP($B97,'[3]ACT DEN1'!$G$2:$S$143,7,FALSE)</f>
        <v>0</v>
      </c>
      <c r="AF97" s="97">
        <f>VLOOKUP($B97,'[3]ACT DEN1'!$G$2:$S$143,8,FALSE)</f>
        <v>0</v>
      </c>
      <c r="AG97" s="97">
        <f>VLOOKUP($B97,'[3]ACT DEN1'!$G$2:$S$143,9,FALSE)</f>
        <v>0</v>
      </c>
      <c r="AH97" s="97">
        <f>VLOOKUP($B97,'[3]ACT DEN1'!$G$2:$S$143,10,FALSE)</f>
        <v>1</v>
      </c>
      <c r="AI97" s="97">
        <f>VLOOKUP($B97,'[3]ACT DEN1'!$G$2:$S$143,11,FALSE)</f>
        <v>0</v>
      </c>
      <c r="AJ97" s="96">
        <f>VLOOKUP($B97,'[3]ACT DEN1'!$G$2:$S$143,12,FALSE)</f>
        <v>0</v>
      </c>
      <c r="AK97" s="2"/>
      <c r="AL97" s="6">
        <f t="shared" si="36"/>
        <v>1</v>
      </c>
      <c r="AM97" s="97">
        <f>VLOOKUP($B97,'[3]ACT DEN1'!$AB$2:$AN$119,2,FALSE)</f>
        <v>0</v>
      </c>
      <c r="AN97" s="97">
        <f>VLOOKUP($B97,'[3]ACT DEN1'!$AB$2:$AN$119,3,FALSE)</f>
        <v>0</v>
      </c>
      <c r="AO97" s="97">
        <f>VLOOKUP($B97,'[3]ACT DEN1'!$AB$2:$AN$119,4,FALSE)</f>
        <v>0</v>
      </c>
      <c r="AP97" s="97">
        <f>VLOOKUP($B97,'[3]ACT DEN1'!$AB$2:$AN$119,5,FALSE)</f>
        <v>0</v>
      </c>
      <c r="AQ97" s="97">
        <f>VLOOKUP($B97,'[3]ACT DEN1'!$AB$2:$AN$119,6,FALSE)</f>
        <v>0</v>
      </c>
      <c r="AR97" s="97">
        <f>VLOOKUP($B97,'[3]ACT DEN1'!$AB$2:$AN$119,7,FALSE)</f>
        <v>0</v>
      </c>
      <c r="AS97" s="97">
        <f>VLOOKUP($B97,'[3]ACT DEN1'!$AB$2:$AN$119,8,FALSE)</f>
        <v>0</v>
      </c>
      <c r="AT97" s="97">
        <f>VLOOKUP($B97,'[3]ACT DEN1'!$AB$2:$AN$119,9,FALSE)</f>
        <v>0</v>
      </c>
      <c r="AU97" s="97">
        <f>VLOOKUP($B97,'[3]ACT DEN1'!$AB$2:$AN$119,10,FALSE)</f>
        <v>0</v>
      </c>
      <c r="AV97" s="97">
        <f>VLOOKUP($B97,'[3]ACT DEN1'!$AB$2:$AN$119,11,FALSE)</f>
        <v>0</v>
      </c>
      <c r="AW97" s="97">
        <f>VLOOKUP($B97,'[3]ACT DEN1'!$AB$2:$AN$119,12,FALSE)</f>
        <v>0</v>
      </c>
      <c r="AX97" s="97"/>
      <c r="AY97" s="6">
        <f t="shared" si="37"/>
        <v>0</v>
      </c>
    </row>
    <row r="98" spans="1:51" s="65" customFormat="1" ht="15" thickBot="1" x14ac:dyDescent="0.25">
      <c r="A98" s="1" t="s">
        <v>159</v>
      </c>
      <c r="B98" s="99" t="s">
        <v>151</v>
      </c>
      <c r="C98" s="63"/>
      <c r="D98" s="99"/>
      <c r="E98" s="97">
        <f>VLOOKUP($B98,[1]NUM1!$G$2:$T$157,2,FALSE)</f>
        <v>0</v>
      </c>
      <c r="F98" s="97">
        <f>VLOOKUP($B98,[1]NUM1!$G$2:$T$157,3,FALSE)</f>
        <v>0</v>
      </c>
      <c r="G98" s="97">
        <f>VLOOKUP($B98,[1]NUM1!$G$2:$T$157,4,FALSE)</f>
        <v>4</v>
      </c>
      <c r="H98" s="97">
        <f>VLOOKUP($B98,[1]NUM1!$G$2:$T$157,5,FALSE)</f>
        <v>7</v>
      </c>
      <c r="I98" s="97">
        <f>VLOOKUP($B98,[1]NUM1!$G$2:$T$157,6,FALSE)</f>
        <v>9</v>
      </c>
      <c r="J98" s="97">
        <f>VLOOKUP($B98,[1]NUM1!$G$2:$T$157,7,FALSE)</f>
        <v>6</v>
      </c>
      <c r="K98" s="97">
        <f>VLOOKUP($B98,[1]NUM1!$G$2:$T$157,8,FALSE)</f>
        <v>20</v>
      </c>
      <c r="L98" s="97">
        <f>VLOOKUP($B98,[1]NUM1!$G$2:$T$157,9,FALSE)</f>
        <v>2</v>
      </c>
      <c r="M98" s="97">
        <f>VLOOKUP($B98,[1]NUM1!$G$2:$T$157,10,FALSE)</f>
        <v>11</v>
      </c>
      <c r="N98" s="97">
        <f>VLOOKUP($B98,[1]NUM1!$G$2:$T$157,11,FALSE)</f>
        <v>6</v>
      </c>
      <c r="O98" s="96">
        <f>VLOOKUP($B98,[1]NUM1!$G$2:$T$157,12,FALSE)</f>
        <v>3</v>
      </c>
      <c r="P98" s="96">
        <f>VLOOKUP($B98,[1]NUM1!$G$2:$T$157,13,FALSE)</f>
        <v>4</v>
      </c>
      <c r="Q98" s="6">
        <f t="shared" si="50"/>
        <v>72</v>
      </c>
      <c r="R98" s="4"/>
      <c r="S98" s="6">
        <v>7</v>
      </c>
      <c r="T98" s="9">
        <f t="shared" si="51"/>
        <v>7</v>
      </c>
      <c r="U98" s="6">
        <f>VLOOKUP($B98,[2]DEN1!$G$2:$I$157,2,FALSE)</f>
        <v>8</v>
      </c>
      <c r="V98" s="3">
        <f t="shared" si="52"/>
        <v>8</v>
      </c>
      <c r="W98" s="3">
        <f t="shared" si="53"/>
        <v>8</v>
      </c>
      <c r="X98" s="6">
        <f>VLOOKUP($B98,[1]DEN1!$G$2:$I$159,2,FALSE)</f>
        <v>5</v>
      </c>
      <c r="Y98" s="11"/>
      <c r="Z98" s="97">
        <f>VLOOKUP($B98,'[3]ACT DEN1'!$G$2:$S$143,2,FALSE)</f>
        <v>0</v>
      </c>
      <c r="AA98" s="97">
        <f>VLOOKUP($B98,'[3]ACT DEN1'!$G$2:$S$143,3,FALSE)</f>
        <v>0</v>
      </c>
      <c r="AB98" s="97">
        <f>VLOOKUP($B98,'[3]ACT DEN1'!$G$2:$S$143,4,FALSE)</f>
        <v>0</v>
      </c>
      <c r="AC98" s="97">
        <f>VLOOKUP($B98,'[3]ACT DEN1'!$G$2:$S$143,5,FALSE)</f>
        <v>0</v>
      </c>
      <c r="AD98" s="97">
        <f>VLOOKUP($B98,'[3]ACT DEN1'!$G$2:$S$143,6,FALSE)</f>
        <v>1</v>
      </c>
      <c r="AE98" s="97">
        <f>VLOOKUP($B98,'[3]ACT DEN1'!$G$2:$S$143,7,FALSE)</f>
        <v>0</v>
      </c>
      <c r="AF98" s="97">
        <f>VLOOKUP($B98,'[3]ACT DEN1'!$G$2:$S$143,8,FALSE)</f>
        <v>0</v>
      </c>
      <c r="AG98" s="97">
        <f>VLOOKUP($B98,'[3]ACT DEN1'!$G$2:$S$143,9,FALSE)</f>
        <v>0</v>
      </c>
      <c r="AH98" s="97">
        <f>VLOOKUP($B98,'[3]ACT DEN1'!$G$2:$S$143,10,FALSE)</f>
        <v>0</v>
      </c>
      <c r="AI98" s="97">
        <f>VLOOKUP($B98,'[3]ACT DEN1'!$G$2:$S$143,11,FALSE)</f>
        <v>0</v>
      </c>
      <c r="AJ98" s="96">
        <f>VLOOKUP($B98,'[3]ACT DEN1'!$G$2:$S$143,12,FALSE)</f>
        <v>0</v>
      </c>
      <c r="AK98" s="2"/>
      <c r="AL98" s="6">
        <f t="shared" si="36"/>
        <v>1</v>
      </c>
      <c r="AM98" s="97">
        <f>VLOOKUP($B98,'[3]ACT DEN1'!$AB$2:$AN$119,2,FALSE)</f>
        <v>0</v>
      </c>
      <c r="AN98" s="97">
        <f>VLOOKUP($B98,'[3]ACT DEN1'!$AB$2:$AN$119,3,FALSE)</f>
        <v>0</v>
      </c>
      <c r="AO98" s="97">
        <f>VLOOKUP($B98,'[3]ACT DEN1'!$AB$2:$AN$119,4,FALSE)</f>
        <v>0</v>
      </c>
      <c r="AP98" s="97">
        <f>VLOOKUP($B98,'[3]ACT DEN1'!$AB$2:$AN$119,5,FALSE)</f>
        <v>0</v>
      </c>
      <c r="AQ98" s="97">
        <f>VLOOKUP($B98,'[3]ACT DEN1'!$AB$2:$AN$119,6,FALSE)</f>
        <v>0</v>
      </c>
      <c r="AR98" s="97">
        <f>VLOOKUP($B98,'[3]ACT DEN1'!$AB$2:$AN$119,7,FALSE)</f>
        <v>1</v>
      </c>
      <c r="AS98" s="97">
        <f>VLOOKUP($B98,'[3]ACT DEN1'!$AB$2:$AN$119,8,FALSE)</f>
        <v>0</v>
      </c>
      <c r="AT98" s="97">
        <f>VLOOKUP($B98,'[3]ACT DEN1'!$AB$2:$AN$119,9,FALSE)</f>
        <v>0</v>
      </c>
      <c r="AU98" s="97">
        <f>VLOOKUP($B98,'[3]ACT DEN1'!$AB$2:$AN$119,10,FALSE)</f>
        <v>0</v>
      </c>
      <c r="AV98" s="97">
        <f>VLOOKUP($B98,'[3]ACT DEN1'!$AB$2:$AN$119,11,FALSE)</f>
        <v>0</v>
      </c>
      <c r="AW98" s="97">
        <f>VLOOKUP($B98,'[3]ACT DEN1'!$AB$2:$AN$119,12,FALSE)</f>
        <v>0</v>
      </c>
      <c r="AX98" s="97"/>
      <c r="AY98" s="6">
        <f t="shared" si="37"/>
        <v>1</v>
      </c>
    </row>
    <row r="99" spans="1:51" s="65" customFormat="1" ht="15" thickBot="1" x14ac:dyDescent="0.25">
      <c r="A99" s="1" t="s">
        <v>159</v>
      </c>
      <c r="B99" s="99" t="s">
        <v>152</v>
      </c>
      <c r="C99" s="63"/>
      <c r="D99" s="99"/>
      <c r="E99" s="97">
        <f>VLOOKUP($B99,[1]NUM1!$G$2:$T$157,2,FALSE)</f>
        <v>0</v>
      </c>
      <c r="F99" s="97">
        <f>VLOOKUP($B99,[1]NUM1!$G$2:$T$157,3,FALSE)</f>
        <v>0</v>
      </c>
      <c r="G99" s="97">
        <f>VLOOKUP($B99,[1]NUM1!$G$2:$T$157,4,FALSE)</f>
        <v>2</v>
      </c>
      <c r="H99" s="97">
        <f>VLOOKUP($B99,[1]NUM1!$G$2:$T$157,5,FALSE)</f>
        <v>0</v>
      </c>
      <c r="I99" s="97">
        <f>VLOOKUP($B99,[1]NUM1!$G$2:$T$157,6,FALSE)</f>
        <v>1</v>
      </c>
      <c r="J99" s="97">
        <f>VLOOKUP($B99,[1]NUM1!$G$2:$T$157,7,FALSE)</f>
        <v>4</v>
      </c>
      <c r="K99" s="97">
        <f>VLOOKUP($B99,[1]NUM1!$G$2:$T$157,8,FALSE)</f>
        <v>0</v>
      </c>
      <c r="L99" s="97">
        <f>VLOOKUP($B99,[1]NUM1!$G$2:$T$157,9,FALSE)</f>
        <v>0</v>
      </c>
      <c r="M99" s="97">
        <f>VLOOKUP($B99,[1]NUM1!$G$2:$T$157,10,FALSE)</f>
        <v>0</v>
      </c>
      <c r="N99" s="97">
        <f>VLOOKUP($B99,[1]NUM1!$G$2:$T$157,11,FALSE)</f>
        <v>0</v>
      </c>
      <c r="O99" s="96">
        <f>VLOOKUP($B99,[1]NUM1!$G$2:$T$157,12,FALSE)</f>
        <v>0</v>
      </c>
      <c r="P99" s="96">
        <f>VLOOKUP($B99,[1]NUM1!$G$2:$T$157,13,FALSE)</f>
        <v>1</v>
      </c>
      <c r="Q99" s="6">
        <f t="shared" si="50"/>
        <v>8</v>
      </c>
      <c r="R99" s="4"/>
      <c r="S99" s="6">
        <v>7</v>
      </c>
      <c r="T99" s="9">
        <f t="shared" si="51"/>
        <v>7</v>
      </c>
      <c r="U99" s="6">
        <f>VLOOKUP($B99,[2]DEN1!$G$2:$I$157,2,FALSE)</f>
        <v>7</v>
      </c>
      <c r="V99" s="3">
        <f t="shared" si="52"/>
        <v>7</v>
      </c>
      <c r="W99" s="3">
        <f t="shared" si="53"/>
        <v>7</v>
      </c>
      <c r="X99" s="6">
        <f>VLOOKUP($B99,[1]DEN1!$G$2:$I$159,2,FALSE)</f>
        <v>8</v>
      </c>
      <c r="Y99" s="11"/>
      <c r="Z99" s="97">
        <f>VLOOKUP($B99,'[3]ACT DEN1'!$G$2:$S$143,2,FALSE)</f>
        <v>0</v>
      </c>
      <c r="AA99" s="97">
        <f>VLOOKUP($B99,'[3]ACT DEN1'!$G$2:$S$143,3,FALSE)</f>
        <v>0</v>
      </c>
      <c r="AB99" s="97">
        <f>VLOOKUP($B99,'[3]ACT DEN1'!$G$2:$S$143,4,FALSE)</f>
        <v>0</v>
      </c>
      <c r="AC99" s="97">
        <f>VLOOKUP($B99,'[3]ACT DEN1'!$G$2:$S$143,5,FALSE)</f>
        <v>0</v>
      </c>
      <c r="AD99" s="97">
        <f>VLOOKUP($B99,'[3]ACT DEN1'!$G$2:$S$143,6,FALSE)</f>
        <v>0</v>
      </c>
      <c r="AE99" s="97">
        <f>VLOOKUP($B99,'[3]ACT DEN1'!$G$2:$S$143,7,FALSE)</f>
        <v>0</v>
      </c>
      <c r="AF99" s="97">
        <f>VLOOKUP($B99,'[3]ACT DEN1'!$G$2:$S$143,8,FALSE)</f>
        <v>0</v>
      </c>
      <c r="AG99" s="97">
        <f>VLOOKUP($B99,'[3]ACT DEN1'!$G$2:$S$143,9,FALSE)</f>
        <v>0</v>
      </c>
      <c r="AH99" s="97">
        <f>VLOOKUP($B99,'[3]ACT DEN1'!$G$2:$S$143,10,FALSE)</f>
        <v>0</v>
      </c>
      <c r="AI99" s="97">
        <f>VLOOKUP($B99,'[3]ACT DEN1'!$G$2:$S$143,11,FALSE)</f>
        <v>0</v>
      </c>
      <c r="AJ99" s="96">
        <f>VLOOKUP($B99,'[3]ACT DEN1'!$G$2:$S$143,12,FALSE)</f>
        <v>0</v>
      </c>
      <c r="AK99" s="2"/>
      <c r="AL99" s="6">
        <f t="shared" si="36"/>
        <v>0</v>
      </c>
      <c r="AM99" s="97">
        <f>VLOOKUP($B99,'[3]ACT DEN1'!$AB$2:$AN$119,2,FALSE)</f>
        <v>0</v>
      </c>
      <c r="AN99" s="97">
        <f>VLOOKUP($B99,'[3]ACT DEN1'!$AB$2:$AN$119,3,FALSE)</f>
        <v>0</v>
      </c>
      <c r="AO99" s="97">
        <f>VLOOKUP($B99,'[3]ACT DEN1'!$AB$2:$AN$119,4,FALSE)</f>
        <v>0</v>
      </c>
      <c r="AP99" s="97">
        <f>VLOOKUP($B99,'[3]ACT DEN1'!$AB$2:$AN$119,5,FALSE)</f>
        <v>0</v>
      </c>
      <c r="AQ99" s="97">
        <f>VLOOKUP($B99,'[3]ACT DEN1'!$AB$2:$AN$119,6,FALSE)</f>
        <v>0</v>
      </c>
      <c r="AR99" s="97">
        <f>VLOOKUP($B99,'[3]ACT DEN1'!$AB$2:$AN$119,7,FALSE)</f>
        <v>0</v>
      </c>
      <c r="AS99" s="97">
        <f>VLOOKUP($B99,'[3]ACT DEN1'!$AB$2:$AN$119,8,FALSE)</f>
        <v>0</v>
      </c>
      <c r="AT99" s="97">
        <f>VLOOKUP($B99,'[3]ACT DEN1'!$AB$2:$AN$119,9,FALSE)</f>
        <v>0</v>
      </c>
      <c r="AU99" s="97">
        <f>VLOOKUP($B99,'[3]ACT DEN1'!$AB$2:$AN$119,10,FALSE)</f>
        <v>0</v>
      </c>
      <c r="AV99" s="97">
        <f>VLOOKUP($B99,'[3]ACT DEN1'!$AB$2:$AN$119,11,FALSE)</f>
        <v>0</v>
      </c>
      <c r="AW99" s="97">
        <f>VLOOKUP($B99,'[3]ACT DEN1'!$AB$2:$AN$119,12,FALSE)</f>
        <v>0</v>
      </c>
      <c r="AX99" s="97"/>
      <c r="AY99" s="6">
        <f t="shared" si="37"/>
        <v>0</v>
      </c>
    </row>
    <row r="100" spans="1:51" s="65" customFormat="1" ht="15" thickBot="1" x14ac:dyDescent="0.25">
      <c r="A100" s="1" t="s">
        <v>159</v>
      </c>
      <c r="B100" s="99" t="s">
        <v>153</v>
      </c>
      <c r="C100" s="63"/>
      <c r="D100" s="99"/>
      <c r="E100" s="97">
        <f>VLOOKUP($B100,[1]NUM1!$G$2:$T$157,2,FALSE)</f>
        <v>0</v>
      </c>
      <c r="F100" s="97">
        <f>VLOOKUP($B100,[1]NUM1!$G$2:$T$157,3,FALSE)</f>
        <v>0</v>
      </c>
      <c r="G100" s="97">
        <f>VLOOKUP($B100,[1]NUM1!$G$2:$T$157,4,FALSE)</f>
        <v>1</v>
      </c>
      <c r="H100" s="97">
        <f>VLOOKUP($B100,[1]NUM1!$G$2:$T$157,5,FALSE)</f>
        <v>0</v>
      </c>
      <c r="I100" s="97">
        <f>VLOOKUP($B100,[1]NUM1!$G$2:$T$157,6,FALSE)</f>
        <v>0</v>
      </c>
      <c r="J100" s="97">
        <f>VLOOKUP($B100,[1]NUM1!$G$2:$T$157,7,FALSE)</f>
        <v>2</v>
      </c>
      <c r="K100" s="97">
        <f>VLOOKUP($B100,[1]NUM1!$G$2:$T$157,8,FALSE)</f>
        <v>0</v>
      </c>
      <c r="L100" s="97">
        <f>VLOOKUP($B100,[1]NUM1!$G$2:$T$157,9,FALSE)</f>
        <v>0</v>
      </c>
      <c r="M100" s="97">
        <f>VLOOKUP($B100,[1]NUM1!$G$2:$T$157,10,FALSE)</f>
        <v>0</v>
      </c>
      <c r="N100" s="97">
        <f>VLOOKUP($B100,[1]NUM1!$G$2:$T$157,11,FALSE)</f>
        <v>0</v>
      </c>
      <c r="O100" s="96">
        <f>VLOOKUP($B100,[1]NUM1!$G$2:$T$157,12,FALSE)</f>
        <v>0</v>
      </c>
      <c r="P100" s="96">
        <f>VLOOKUP($B100,[1]NUM1!$G$2:$T$157,13,FALSE)</f>
        <v>0</v>
      </c>
      <c r="Q100" s="6">
        <f t="shared" si="50"/>
        <v>3</v>
      </c>
      <c r="R100" s="4"/>
      <c r="S100" s="6">
        <v>8</v>
      </c>
      <c r="T100" s="9">
        <f t="shared" si="51"/>
        <v>8</v>
      </c>
      <c r="U100" s="6">
        <f>VLOOKUP($B100,[2]DEN1!$G$2:$I$157,2,FALSE)</f>
        <v>8</v>
      </c>
      <c r="V100" s="3">
        <f t="shared" si="52"/>
        <v>8</v>
      </c>
      <c r="W100" s="3">
        <f t="shared" si="53"/>
        <v>8</v>
      </c>
      <c r="X100" s="6">
        <f>VLOOKUP($B100,[1]DEN1!$G$2:$I$159,2,FALSE)</f>
        <v>8</v>
      </c>
      <c r="Y100" s="11"/>
      <c r="Z100" s="102">
        <f>VLOOKUP($B100,'[3]ACT DEN1'!$G$2:$S$143,2,FALSE)</f>
        <v>0</v>
      </c>
      <c r="AA100" s="102">
        <f>VLOOKUP($B100,'[3]ACT DEN1'!$G$2:$S$143,3,FALSE)</f>
        <v>0</v>
      </c>
      <c r="AB100" s="97">
        <f>VLOOKUP($B100,'[3]ACT DEN1'!$G$2:$S$143,4,FALSE)</f>
        <v>0</v>
      </c>
      <c r="AC100" s="97">
        <f>VLOOKUP($B100,'[3]ACT DEN1'!$G$2:$S$143,5,FALSE)</f>
        <v>0</v>
      </c>
      <c r="AD100" s="97">
        <f>VLOOKUP($B100,'[3]ACT DEN1'!$G$2:$S$143,6,FALSE)</f>
        <v>0</v>
      </c>
      <c r="AE100" s="97">
        <f>VLOOKUP($B100,'[3]ACT DEN1'!$G$2:$S$143,7,FALSE)</f>
        <v>0</v>
      </c>
      <c r="AF100" s="97">
        <f>VLOOKUP($B100,'[3]ACT DEN1'!$G$2:$S$143,8,FALSE)</f>
        <v>0</v>
      </c>
      <c r="AG100" s="97">
        <f>VLOOKUP($B100,'[3]ACT DEN1'!$G$2:$S$143,9,FALSE)</f>
        <v>0</v>
      </c>
      <c r="AH100" s="97">
        <f>VLOOKUP($B100,'[3]ACT DEN1'!$G$2:$S$143,10,FALSE)</f>
        <v>0</v>
      </c>
      <c r="AI100" s="97">
        <f>VLOOKUP($B100,'[3]ACT DEN1'!$G$2:$S$143,11,FALSE)</f>
        <v>0</v>
      </c>
      <c r="AJ100" s="96">
        <f>VLOOKUP($B100,'[3]ACT DEN1'!$G$2:$S$143,12,FALSE)</f>
        <v>0</v>
      </c>
      <c r="AK100" s="2"/>
      <c r="AL100" s="6">
        <f t="shared" si="36"/>
        <v>0</v>
      </c>
      <c r="AM100" s="102">
        <f>VLOOKUP($B100,'[3]ACT DEN1'!$AB$2:$AN$119,2,FALSE)</f>
        <v>0</v>
      </c>
      <c r="AN100" s="102">
        <f>VLOOKUP($B100,'[3]ACT DEN1'!$AB$2:$AN$119,3,FALSE)</f>
        <v>0</v>
      </c>
      <c r="AO100" s="102">
        <f>VLOOKUP($B100,'[3]ACT DEN1'!$AB$2:$AN$119,4,FALSE)</f>
        <v>0</v>
      </c>
      <c r="AP100" s="102">
        <f>VLOOKUP($B100,'[3]ACT DEN1'!$AB$2:$AN$119,5,FALSE)</f>
        <v>0</v>
      </c>
      <c r="AQ100" s="102">
        <f>VLOOKUP($B100,'[3]ACT DEN1'!$AB$2:$AN$119,6,FALSE)</f>
        <v>0</v>
      </c>
      <c r="AR100" s="102">
        <f>VLOOKUP($B100,'[3]ACT DEN1'!$AB$2:$AN$119,7,FALSE)</f>
        <v>0</v>
      </c>
      <c r="AS100" s="102">
        <f>VLOOKUP($B100,'[3]ACT DEN1'!$AB$2:$AN$119,8,FALSE)</f>
        <v>0</v>
      </c>
      <c r="AT100" s="102">
        <f>VLOOKUP($B100,'[3]ACT DEN1'!$AB$2:$AN$119,9,FALSE)</f>
        <v>0</v>
      </c>
      <c r="AU100" s="102">
        <f>VLOOKUP($B100,'[3]ACT DEN1'!$AB$2:$AN$119,10,FALSE)</f>
        <v>0</v>
      </c>
      <c r="AV100" s="102">
        <f>VLOOKUP($B100,'[3]ACT DEN1'!$AB$2:$AN$119,11,FALSE)</f>
        <v>0</v>
      </c>
      <c r="AW100" s="102">
        <f>VLOOKUP($B100,'[3]ACT DEN1'!$AB$2:$AN$119,12,FALSE)</f>
        <v>0</v>
      </c>
      <c r="AX100" s="102"/>
      <c r="AY100" s="6">
        <f t="shared" si="37"/>
        <v>0</v>
      </c>
    </row>
    <row r="101" spans="1:51" s="65" customFormat="1" ht="15" thickBot="1" x14ac:dyDescent="0.25">
      <c r="A101" s="1" t="s">
        <v>159</v>
      </c>
      <c r="B101" s="99" t="s">
        <v>154</v>
      </c>
      <c r="C101" s="63"/>
      <c r="D101" s="99"/>
      <c r="E101" s="97">
        <f>VLOOKUP($B101,[1]NUM1!$G$2:$T$157,2,FALSE)</f>
        <v>2</v>
      </c>
      <c r="F101" s="97">
        <f>VLOOKUP($B101,[1]NUM1!$G$2:$T$157,3,FALSE)</f>
        <v>4</v>
      </c>
      <c r="G101" s="97">
        <f>VLOOKUP($B101,[1]NUM1!$G$2:$T$157,4,FALSE)</f>
        <v>2</v>
      </c>
      <c r="H101" s="97">
        <f>VLOOKUP($B101,[1]NUM1!$G$2:$T$157,5,FALSE)</f>
        <v>2</v>
      </c>
      <c r="I101" s="97">
        <f>VLOOKUP($B101,[1]NUM1!$G$2:$T$157,6,FALSE)</f>
        <v>3</v>
      </c>
      <c r="J101" s="97">
        <f>VLOOKUP($B101,[1]NUM1!$G$2:$T$157,7,FALSE)</f>
        <v>5</v>
      </c>
      <c r="K101" s="97">
        <f>VLOOKUP($B101,[1]NUM1!$G$2:$T$157,8,FALSE)</f>
        <v>4</v>
      </c>
      <c r="L101" s="97">
        <f>VLOOKUP($B101,[1]NUM1!$G$2:$T$157,9,FALSE)</f>
        <v>0</v>
      </c>
      <c r="M101" s="97">
        <f>VLOOKUP($B101,[1]NUM1!$G$2:$T$157,10,FALSE)</f>
        <v>1</v>
      </c>
      <c r="N101" s="97">
        <f>VLOOKUP($B101,[1]NUM1!$G$2:$T$157,11,FALSE)</f>
        <v>0</v>
      </c>
      <c r="O101" s="96">
        <f>VLOOKUP($B101,[1]NUM1!$G$2:$T$157,12,FALSE)</f>
        <v>0</v>
      </c>
      <c r="P101" s="96">
        <f>VLOOKUP($B101,[1]NUM1!$G$2:$T$157,13,FALSE)</f>
        <v>0</v>
      </c>
      <c r="Q101" s="6">
        <f t="shared" si="50"/>
        <v>23</v>
      </c>
      <c r="R101" s="4"/>
      <c r="S101" s="6">
        <v>2</v>
      </c>
      <c r="T101" s="9">
        <f t="shared" si="51"/>
        <v>2</v>
      </c>
      <c r="U101" s="6">
        <f>VLOOKUP($B101,[2]DEN1!$G$2:$I$157,2,FALSE)</f>
        <v>2</v>
      </c>
      <c r="V101" s="3">
        <f t="shared" si="52"/>
        <v>3</v>
      </c>
      <c r="W101" s="3">
        <f t="shared" si="53"/>
        <v>2</v>
      </c>
      <c r="X101" s="6">
        <f>VLOOKUP($B101,[1]DEN1!$G$2:$I$159,2,FALSE)</f>
        <v>2</v>
      </c>
      <c r="Y101" s="11"/>
      <c r="Z101" s="102">
        <f>VLOOKUP($B101,'[3]ACT DEN1'!$G$2:$S$143,2,FALSE)</f>
        <v>0</v>
      </c>
      <c r="AA101" s="102">
        <f>VLOOKUP($B101,'[3]ACT DEN1'!$G$2:$S$143,3,FALSE)</f>
        <v>0</v>
      </c>
      <c r="AB101" s="97">
        <f>VLOOKUP($B101,'[3]ACT DEN1'!$G$2:$S$143,4,FALSE)</f>
        <v>0</v>
      </c>
      <c r="AC101" s="97">
        <f>VLOOKUP($B101,'[3]ACT DEN1'!$G$2:$S$143,5,FALSE)</f>
        <v>0</v>
      </c>
      <c r="AD101" s="97">
        <f>VLOOKUP($B101,'[3]ACT DEN1'!$G$2:$S$143,6,FALSE)</f>
        <v>0</v>
      </c>
      <c r="AE101" s="97">
        <f>VLOOKUP($B101,'[3]ACT DEN1'!$G$2:$S$143,7,FALSE)</f>
        <v>0</v>
      </c>
      <c r="AF101" s="97">
        <f>VLOOKUP($B101,'[3]ACT DEN1'!$G$2:$S$143,8,FALSE)</f>
        <v>0</v>
      </c>
      <c r="AG101" s="97">
        <f>VLOOKUP($B101,'[3]ACT DEN1'!$G$2:$S$143,9,FALSE)</f>
        <v>1</v>
      </c>
      <c r="AH101" s="97">
        <f>VLOOKUP($B101,'[3]ACT DEN1'!$G$2:$S$143,10,FALSE)</f>
        <v>0</v>
      </c>
      <c r="AI101" s="97">
        <f>VLOOKUP($B101,'[3]ACT DEN1'!$G$2:$S$143,11,FALSE)</f>
        <v>0</v>
      </c>
      <c r="AJ101" s="96">
        <f>VLOOKUP($B101,'[3]ACT DEN1'!$G$2:$S$143,12,FALSE)</f>
        <v>0</v>
      </c>
      <c r="AK101" s="2"/>
      <c r="AL101" s="6">
        <f t="shared" si="36"/>
        <v>1</v>
      </c>
      <c r="AM101" s="97">
        <f>VLOOKUP($B101,'[3]ACT DEN1'!$AB$2:$AN$119,2,FALSE)</f>
        <v>0</v>
      </c>
      <c r="AN101" s="97">
        <f>VLOOKUP($B101,'[3]ACT DEN1'!$AB$2:$AN$119,3,FALSE)</f>
        <v>0</v>
      </c>
      <c r="AO101" s="97">
        <f>VLOOKUP($B101,'[3]ACT DEN1'!$AB$2:$AN$119,4,FALSE)</f>
        <v>0</v>
      </c>
      <c r="AP101" s="97">
        <f>VLOOKUP($B101,'[3]ACT DEN1'!$AB$2:$AN$119,5,FALSE)</f>
        <v>0</v>
      </c>
      <c r="AQ101" s="97">
        <f>VLOOKUP($B101,'[3]ACT DEN1'!$AB$2:$AN$119,6,FALSE)</f>
        <v>0</v>
      </c>
      <c r="AR101" s="97">
        <f>VLOOKUP($B101,'[3]ACT DEN1'!$AB$2:$AN$119,7,FALSE)</f>
        <v>0</v>
      </c>
      <c r="AS101" s="97">
        <f>VLOOKUP($B101,'[3]ACT DEN1'!$AB$2:$AN$119,8,FALSE)</f>
        <v>0</v>
      </c>
      <c r="AT101" s="97">
        <f>VLOOKUP($B101,'[3]ACT DEN1'!$AB$2:$AN$119,9,FALSE)</f>
        <v>0</v>
      </c>
      <c r="AU101" s="97">
        <f>VLOOKUP($B101,'[3]ACT DEN1'!$AB$2:$AN$119,10,FALSE)</f>
        <v>1</v>
      </c>
      <c r="AV101" s="97">
        <f>VLOOKUP($B101,'[3]ACT DEN1'!$AB$2:$AN$119,11,FALSE)</f>
        <v>0</v>
      </c>
      <c r="AW101" s="97">
        <f>VLOOKUP($B101,'[3]ACT DEN1'!$AB$2:$AN$119,12,FALSE)</f>
        <v>0</v>
      </c>
      <c r="AX101" s="97"/>
      <c r="AY101" s="6">
        <f t="shared" si="37"/>
        <v>1</v>
      </c>
    </row>
    <row r="102" spans="1:51" s="65" customFormat="1" ht="15" thickBot="1" x14ac:dyDescent="0.25">
      <c r="A102" s="1" t="s">
        <v>159</v>
      </c>
      <c r="B102" s="99" t="s">
        <v>155</v>
      </c>
      <c r="C102" s="63"/>
      <c r="D102" s="99"/>
      <c r="E102" s="97">
        <f>VLOOKUP($B102,[1]NUM1!$G$2:$T$157,2,FALSE)</f>
        <v>6</v>
      </c>
      <c r="F102" s="97">
        <f>VLOOKUP($B102,[1]NUM1!$G$2:$T$157,3,FALSE)</f>
        <v>6</v>
      </c>
      <c r="G102" s="97">
        <f>VLOOKUP($B102,[1]NUM1!$G$2:$T$157,4,FALSE)</f>
        <v>3</v>
      </c>
      <c r="H102" s="97">
        <f>VLOOKUP($B102,[1]NUM1!$G$2:$T$157,5,FALSE)</f>
        <v>4</v>
      </c>
      <c r="I102" s="97">
        <f>VLOOKUP($B102,[1]NUM1!$G$2:$T$157,6,FALSE)</f>
        <v>5</v>
      </c>
      <c r="J102" s="97">
        <f>VLOOKUP($B102,[1]NUM1!$G$2:$T$157,7,FALSE)</f>
        <v>8</v>
      </c>
      <c r="K102" s="97">
        <f>VLOOKUP($B102,[1]NUM1!$G$2:$T$157,8,FALSE)</f>
        <v>1</v>
      </c>
      <c r="L102" s="97">
        <f>VLOOKUP($B102,[1]NUM1!$G$2:$T$157,9,FALSE)</f>
        <v>4</v>
      </c>
      <c r="M102" s="97">
        <f>VLOOKUP($B102,[1]NUM1!$G$2:$T$157,10,FALSE)</f>
        <v>8</v>
      </c>
      <c r="N102" s="97">
        <f>VLOOKUP($B102,[1]NUM1!$G$2:$T$157,11,FALSE)</f>
        <v>0</v>
      </c>
      <c r="O102" s="96">
        <f>VLOOKUP($B102,[1]NUM1!$G$2:$T$157,12,FALSE)</f>
        <v>10</v>
      </c>
      <c r="P102" s="96">
        <f>VLOOKUP($B102,[1]NUM1!$G$2:$T$157,13,FALSE)</f>
        <v>8</v>
      </c>
      <c r="Q102" s="6">
        <f t="shared" si="50"/>
        <v>63</v>
      </c>
      <c r="R102" s="4"/>
      <c r="S102" s="6">
        <v>7</v>
      </c>
      <c r="T102" s="9">
        <f t="shared" si="51"/>
        <v>8</v>
      </c>
      <c r="U102" s="6">
        <f>VLOOKUP($B102,[2]DEN1!$G$2:$I$157,2,FALSE)</f>
        <v>6</v>
      </c>
      <c r="V102" s="3">
        <f t="shared" si="52"/>
        <v>5</v>
      </c>
      <c r="W102" s="3">
        <f t="shared" si="53"/>
        <v>5</v>
      </c>
      <c r="X102" s="6">
        <f>VLOOKUP($B102,[1]DEN1!$G$2:$I$159,2,FALSE)</f>
        <v>6</v>
      </c>
      <c r="Y102" s="11"/>
      <c r="Z102" s="97">
        <f>VLOOKUP($B102,'[3]ACT DEN1'!$G$2:$S$143,2,FALSE)</f>
        <v>0</v>
      </c>
      <c r="AA102" s="97">
        <f>VLOOKUP($B102,'[3]ACT DEN1'!$G$2:$S$143,3,FALSE)</f>
        <v>1</v>
      </c>
      <c r="AB102" s="97">
        <f>VLOOKUP($B102,'[3]ACT DEN1'!$G$2:$S$143,4,FALSE)</f>
        <v>0</v>
      </c>
      <c r="AC102" s="97">
        <f>VLOOKUP($B102,'[3]ACT DEN1'!$G$2:$S$143,5,FALSE)</f>
        <v>0</v>
      </c>
      <c r="AD102" s="97">
        <f>VLOOKUP($B102,'[3]ACT DEN1'!$G$2:$S$143,6,FALSE)</f>
        <v>0</v>
      </c>
      <c r="AE102" s="97">
        <f>VLOOKUP($B102,'[3]ACT DEN1'!$G$2:$S$143,7,FALSE)</f>
        <v>0</v>
      </c>
      <c r="AF102" s="97">
        <f>VLOOKUP($B102,'[3]ACT DEN1'!$G$2:$S$143,8,FALSE)</f>
        <v>0</v>
      </c>
      <c r="AG102" s="97">
        <f>VLOOKUP($B102,'[3]ACT DEN1'!$G$2:$S$143,9,FALSE)</f>
        <v>0</v>
      </c>
      <c r="AH102" s="97">
        <f>VLOOKUP($B102,'[3]ACT DEN1'!$G$2:$S$143,10,FALSE)</f>
        <v>0</v>
      </c>
      <c r="AI102" s="97">
        <f>VLOOKUP($B102,'[3]ACT DEN1'!$G$2:$S$143,11,FALSE)</f>
        <v>0</v>
      </c>
      <c r="AJ102" s="96">
        <f>VLOOKUP($B102,'[3]ACT DEN1'!$G$2:$S$143,12,FALSE)</f>
        <v>0</v>
      </c>
      <c r="AK102" s="2"/>
      <c r="AL102" s="6">
        <f>SUM(Z102:AK102)</f>
        <v>1</v>
      </c>
      <c r="AM102" s="97">
        <f>VLOOKUP($B102,'[3]ACT DEN1'!$AB$2:$AN$119,2,FALSE)</f>
        <v>0</v>
      </c>
      <c r="AN102" s="97">
        <f>VLOOKUP($B102,'[3]ACT DEN1'!$AB$2:$AN$119,3,FALSE)</f>
        <v>0</v>
      </c>
      <c r="AO102" s="97">
        <f>VLOOKUP($B102,'[3]ACT DEN1'!$AB$2:$AN$119,4,FALSE)</f>
        <v>0</v>
      </c>
      <c r="AP102" s="97">
        <f>VLOOKUP($B102,'[3]ACT DEN1'!$AB$2:$AN$119,5,FALSE)</f>
        <v>0</v>
      </c>
      <c r="AQ102" s="97">
        <f>VLOOKUP($B102,'[3]ACT DEN1'!$AB$2:$AN$119,6,FALSE)</f>
        <v>0</v>
      </c>
      <c r="AR102" s="97">
        <f>VLOOKUP($B102,'[3]ACT DEN1'!$AB$2:$AN$119,7,FALSE)</f>
        <v>1</v>
      </c>
      <c r="AS102" s="97">
        <f>VLOOKUP($B102,'[3]ACT DEN1'!$AB$2:$AN$119,8,FALSE)</f>
        <v>0</v>
      </c>
      <c r="AT102" s="97">
        <f>VLOOKUP($B102,'[3]ACT DEN1'!$AB$2:$AN$119,9,FALSE)</f>
        <v>1</v>
      </c>
      <c r="AU102" s="97">
        <f>VLOOKUP($B102,'[3]ACT DEN1'!$AB$2:$AN$119,10,FALSE)</f>
        <v>0</v>
      </c>
      <c r="AV102" s="97">
        <f>VLOOKUP($B102,'[3]ACT DEN1'!$AB$2:$AN$119,11,FALSE)</f>
        <v>0</v>
      </c>
      <c r="AW102" s="97">
        <f>VLOOKUP($B102,'[3]ACT DEN1'!$AB$2:$AN$119,12,FALSE)</f>
        <v>0</v>
      </c>
      <c r="AX102" s="97"/>
      <c r="AY102" s="6">
        <f t="shared" si="37"/>
        <v>2</v>
      </c>
    </row>
    <row r="103" spans="1:51" s="65" customFormat="1" ht="15" thickBot="1" x14ac:dyDescent="0.25">
      <c r="A103" s="1" t="s">
        <v>159</v>
      </c>
      <c r="B103" s="99" t="s">
        <v>156</v>
      </c>
      <c r="C103" s="63"/>
      <c r="D103" s="99"/>
      <c r="E103" s="97">
        <f>VLOOKUP($B103,[1]NUM1!$G$2:$T$157,2,FALSE)</f>
        <v>0</v>
      </c>
      <c r="F103" s="97">
        <f>VLOOKUP($B103,[1]NUM1!$G$2:$T$157,3,FALSE)</f>
        <v>2</v>
      </c>
      <c r="G103" s="97">
        <f>VLOOKUP($B103,[1]NUM1!$G$2:$T$157,4,FALSE)</f>
        <v>2</v>
      </c>
      <c r="H103" s="97">
        <f>VLOOKUP($B103,[1]NUM1!$G$2:$T$157,5,FALSE)</f>
        <v>1</v>
      </c>
      <c r="I103" s="97">
        <f>VLOOKUP($B103,[1]NUM1!$G$2:$T$157,6,FALSE)</f>
        <v>3</v>
      </c>
      <c r="J103" s="97">
        <f>VLOOKUP($B103,[1]NUM1!$G$2:$T$157,7,FALSE)</f>
        <v>35</v>
      </c>
      <c r="K103" s="97">
        <f>VLOOKUP($B103,[1]NUM1!$G$2:$T$157,8,FALSE)</f>
        <v>12</v>
      </c>
      <c r="L103" s="97">
        <f>VLOOKUP($B103,[1]NUM1!$G$2:$T$157,9,FALSE)</f>
        <v>0</v>
      </c>
      <c r="M103" s="97">
        <f>VLOOKUP($B103,[1]NUM1!$G$2:$T$157,10,FALSE)</f>
        <v>14</v>
      </c>
      <c r="N103" s="97">
        <f>VLOOKUP($B103,[1]NUM1!$G$2:$T$157,11,FALSE)</f>
        <v>0</v>
      </c>
      <c r="O103" s="96">
        <f>VLOOKUP($B103,[1]NUM1!$G$2:$T$157,12,FALSE)</f>
        <v>2</v>
      </c>
      <c r="P103" s="96">
        <f>VLOOKUP($B103,[1]NUM1!$G$2:$T$157,13,FALSE)</f>
        <v>0</v>
      </c>
      <c r="Q103" s="6">
        <f t="shared" si="50"/>
        <v>71</v>
      </c>
      <c r="R103" s="4"/>
      <c r="S103" s="6">
        <v>16</v>
      </c>
      <c r="T103" s="9">
        <f t="shared" si="51"/>
        <v>16</v>
      </c>
      <c r="U103" s="6">
        <f>VLOOKUP($B103,[2]DEN1!$G$2:$I$157,2,FALSE)</f>
        <v>13</v>
      </c>
      <c r="V103" s="3">
        <f t="shared" si="52"/>
        <v>13</v>
      </c>
      <c r="W103" s="3">
        <f t="shared" si="53"/>
        <v>13</v>
      </c>
      <c r="X103" s="6">
        <f>VLOOKUP($B103,[1]DEN1!$G$2:$I$159,2,FALSE)</f>
        <v>15</v>
      </c>
      <c r="Y103" s="11"/>
      <c r="Z103" s="97">
        <f>VLOOKUP($B103,'[3]ACT DEN1'!$G$2:$S$143,2,FALSE)</f>
        <v>0</v>
      </c>
      <c r="AA103" s="97">
        <f>VLOOKUP($B103,'[3]ACT DEN1'!$G$2:$S$143,3,FALSE)</f>
        <v>0</v>
      </c>
      <c r="AB103" s="97">
        <f>VLOOKUP($B103,'[3]ACT DEN1'!$G$2:$S$143,4,FALSE)</f>
        <v>0</v>
      </c>
      <c r="AC103" s="97">
        <f>VLOOKUP($B103,'[3]ACT DEN1'!$G$2:$S$143,5,FALSE)</f>
        <v>0</v>
      </c>
      <c r="AD103" s="97">
        <f>VLOOKUP($B103,'[3]ACT DEN1'!$G$2:$S$143,6,FALSE)</f>
        <v>0</v>
      </c>
      <c r="AE103" s="97">
        <f>VLOOKUP($B103,'[3]ACT DEN1'!$G$2:$S$143,7,FALSE)</f>
        <v>0</v>
      </c>
      <c r="AF103" s="97">
        <f>VLOOKUP($B103,'[3]ACT DEN1'!$G$2:$S$143,8,FALSE)</f>
        <v>0</v>
      </c>
      <c r="AG103" s="97">
        <f>VLOOKUP($B103,'[3]ACT DEN1'!$G$2:$S$143,9,FALSE)</f>
        <v>0</v>
      </c>
      <c r="AH103" s="97">
        <f>VLOOKUP($B103,'[3]ACT DEN1'!$G$2:$S$143,10,FALSE)</f>
        <v>0</v>
      </c>
      <c r="AI103" s="97">
        <f>VLOOKUP($B103,'[3]ACT DEN1'!$G$2:$S$143,11,FALSE)</f>
        <v>0</v>
      </c>
      <c r="AJ103" s="96">
        <f>VLOOKUP($B103,'[3]ACT DEN1'!$G$2:$S$143,12,FALSE)</f>
        <v>1</v>
      </c>
      <c r="AK103" s="2"/>
      <c r="AL103" s="6">
        <f>SUM(Z103:AK103)</f>
        <v>1</v>
      </c>
      <c r="AM103" s="97">
        <f>VLOOKUP($B103,'[3]ACT DEN1'!$AB$2:$AN$119,2,FALSE)</f>
        <v>0</v>
      </c>
      <c r="AN103" s="97">
        <f>VLOOKUP($B103,'[3]ACT DEN1'!$AB$2:$AN$119,3,FALSE)</f>
        <v>0</v>
      </c>
      <c r="AO103" s="97">
        <f>VLOOKUP($B103,'[3]ACT DEN1'!$AB$2:$AN$119,4,FALSE)</f>
        <v>0</v>
      </c>
      <c r="AP103" s="97">
        <f>VLOOKUP($B103,'[3]ACT DEN1'!$AB$2:$AN$119,5,FALSE)</f>
        <v>0</v>
      </c>
      <c r="AQ103" s="97">
        <f>VLOOKUP($B103,'[3]ACT DEN1'!$AB$2:$AN$119,6,FALSE)</f>
        <v>1</v>
      </c>
      <c r="AR103" s="97">
        <f>VLOOKUP($B103,'[3]ACT DEN1'!$AB$2:$AN$119,7,FALSE)</f>
        <v>1</v>
      </c>
      <c r="AS103" s="97">
        <f>VLOOKUP($B103,'[3]ACT DEN1'!$AB$2:$AN$119,8,FALSE)</f>
        <v>0</v>
      </c>
      <c r="AT103" s="97">
        <f>VLOOKUP($B103,'[3]ACT DEN1'!$AB$2:$AN$119,9,FALSE)</f>
        <v>0</v>
      </c>
      <c r="AU103" s="97">
        <f>VLOOKUP($B103,'[3]ACT DEN1'!$AB$2:$AN$119,10,FALSE)</f>
        <v>0</v>
      </c>
      <c r="AV103" s="97">
        <f>VLOOKUP($B103,'[3]ACT DEN1'!$AB$2:$AN$119,11,FALSE)</f>
        <v>0</v>
      </c>
      <c r="AW103" s="97">
        <f>VLOOKUP($B103,'[3]ACT DEN1'!$AB$2:$AN$119,12,FALSE)</f>
        <v>0</v>
      </c>
      <c r="AX103" s="97"/>
      <c r="AY103" s="6">
        <f t="shared" si="37"/>
        <v>2</v>
      </c>
    </row>
    <row r="104" spans="1:51" s="65" customFormat="1" ht="15" thickBot="1" x14ac:dyDescent="0.25">
      <c r="A104" s="1" t="s">
        <v>159</v>
      </c>
      <c r="B104" s="99" t="s">
        <v>157</v>
      </c>
      <c r="C104" s="63"/>
      <c r="D104" s="99"/>
      <c r="E104" s="97">
        <f>VLOOKUP($B104,[1]NUM1!$G$2:$T$157,2,FALSE)</f>
        <v>5</v>
      </c>
      <c r="F104" s="97">
        <f>VLOOKUP($B104,[1]NUM1!$G$2:$T$157,3,FALSE)</f>
        <v>22</v>
      </c>
      <c r="G104" s="97">
        <f>VLOOKUP($B104,[1]NUM1!$G$2:$T$157,4,FALSE)</f>
        <v>21</v>
      </c>
      <c r="H104" s="97">
        <f>VLOOKUP($B104,[1]NUM1!$G$2:$T$157,5,FALSE)</f>
        <v>12</v>
      </c>
      <c r="I104" s="97">
        <f>VLOOKUP($B104,[1]NUM1!$G$2:$T$157,6,FALSE)</f>
        <v>14</v>
      </c>
      <c r="J104" s="97">
        <f>VLOOKUP($B104,[1]NUM1!$G$2:$T$157,7,FALSE)</f>
        <v>40</v>
      </c>
      <c r="K104" s="97">
        <f>VLOOKUP($B104,[1]NUM1!$G$2:$T$157,8,FALSE)</f>
        <v>14</v>
      </c>
      <c r="L104" s="97">
        <f>VLOOKUP($B104,[1]NUM1!$G$2:$T$157,9,FALSE)</f>
        <v>22</v>
      </c>
      <c r="M104" s="97">
        <f>VLOOKUP($B104,[1]NUM1!$G$2:$T$157,10,FALSE)</f>
        <v>6</v>
      </c>
      <c r="N104" s="97">
        <f>VLOOKUP($B104,[1]NUM1!$G$2:$T$157,11,FALSE)</f>
        <v>34</v>
      </c>
      <c r="O104" s="96">
        <f>VLOOKUP($B104,[1]NUM1!$G$2:$T$157,12,FALSE)</f>
        <v>7</v>
      </c>
      <c r="P104" s="96">
        <f>VLOOKUP($B104,[1]NUM1!$G$2:$T$157,13,FALSE)</f>
        <v>57</v>
      </c>
      <c r="Q104" s="6">
        <f t="shared" si="50"/>
        <v>254</v>
      </c>
      <c r="R104" s="4"/>
      <c r="S104" s="6">
        <v>18</v>
      </c>
      <c r="T104" s="9">
        <f t="shared" si="51"/>
        <v>20</v>
      </c>
      <c r="U104" s="6">
        <f>VLOOKUP($B104,[2]DEN1!$G$2:$I$157,2,FALSE)</f>
        <v>21</v>
      </c>
      <c r="V104" s="3">
        <f t="shared" si="52"/>
        <v>21</v>
      </c>
      <c r="W104" s="3">
        <f t="shared" si="53"/>
        <v>21</v>
      </c>
      <c r="X104" s="6">
        <f>VLOOKUP($B104,[1]DEN1!$G$2:$I$159,2,FALSE)</f>
        <v>25</v>
      </c>
      <c r="Y104" s="11"/>
      <c r="Z104" s="97">
        <f>VLOOKUP($B104,'[3]ACT DEN1'!$G$2:$S$143,2,FALSE)</f>
        <v>1</v>
      </c>
      <c r="AA104" s="97">
        <f>VLOOKUP($B104,'[3]ACT DEN1'!$G$2:$S$143,3,FALSE)</f>
        <v>1</v>
      </c>
      <c r="AB104" s="97">
        <f>VLOOKUP($B104,'[3]ACT DEN1'!$G$2:$S$143,4,FALSE)</f>
        <v>0</v>
      </c>
      <c r="AC104" s="97">
        <f>VLOOKUP($B104,'[3]ACT DEN1'!$G$2:$S$143,5,FALSE)</f>
        <v>1</v>
      </c>
      <c r="AD104" s="97">
        <f>VLOOKUP($B104,'[3]ACT DEN1'!$G$2:$S$143,6,FALSE)</f>
        <v>0</v>
      </c>
      <c r="AE104" s="97">
        <f>VLOOKUP($B104,'[3]ACT DEN1'!$G$2:$S$143,7,FALSE)</f>
        <v>0</v>
      </c>
      <c r="AF104" s="97">
        <f>VLOOKUP($B104,'[3]ACT DEN1'!$G$2:$S$143,8,FALSE)</f>
        <v>0</v>
      </c>
      <c r="AG104" s="97">
        <f>VLOOKUP($B104,'[3]ACT DEN1'!$G$2:$S$143,9,FALSE)</f>
        <v>0</v>
      </c>
      <c r="AH104" s="97">
        <f>VLOOKUP($B104,'[3]ACT DEN1'!$G$2:$S$143,10,FALSE)</f>
        <v>0</v>
      </c>
      <c r="AI104" s="97">
        <f>VLOOKUP($B104,'[3]ACT DEN1'!$G$2:$S$143,11,FALSE)</f>
        <v>0</v>
      </c>
      <c r="AJ104" s="96">
        <f>VLOOKUP($B104,'[3]ACT DEN1'!$G$2:$S$143,12,FALSE)</f>
        <v>0</v>
      </c>
      <c r="AK104" s="2"/>
      <c r="AL104" s="6">
        <f>SUM(Z104:AK104)</f>
        <v>3</v>
      </c>
      <c r="AM104" s="102">
        <f>VLOOKUP($B104,'[3]ACT DEN1'!$AB$2:$AN$119,2,FALSE)</f>
        <v>0</v>
      </c>
      <c r="AN104" s="102">
        <f>VLOOKUP($B104,'[3]ACT DEN1'!$AB$2:$AN$119,3,FALSE)</f>
        <v>0</v>
      </c>
      <c r="AO104" s="102">
        <f>VLOOKUP($B104,'[3]ACT DEN1'!$AB$2:$AN$119,4,FALSE)</f>
        <v>0</v>
      </c>
      <c r="AP104" s="102">
        <f>VLOOKUP($B104,'[3]ACT DEN1'!$AB$2:$AN$119,5,FALSE)</f>
        <v>0</v>
      </c>
      <c r="AQ104" s="102">
        <f>VLOOKUP($B104,'[3]ACT DEN1'!$AB$2:$AN$119,6,FALSE)</f>
        <v>0</v>
      </c>
      <c r="AR104" s="102">
        <f>VLOOKUP($B104,'[3]ACT DEN1'!$AB$2:$AN$119,7,FALSE)</f>
        <v>0</v>
      </c>
      <c r="AS104" s="102">
        <f>VLOOKUP($B104,'[3]ACT DEN1'!$AB$2:$AN$119,8,FALSE)</f>
        <v>0</v>
      </c>
      <c r="AT104" s="102">
        <f>VLOOKUP($B104,'[3]ACT DEN1'!$AB$2:$AN$119,9,FALSE)</f>
        <v>0</v>
      </c>
      <c r="AU104" s="102">
        <f>VLOOKUP($B104,'[3]ACT DEN1'!$AB$2:$AN$119,10,FALSE)</f>
        <v>0</v>
      </c>
      <c r="AV104" s="102">
        <f>VLOOKUP($B104,'[3]ACT DEN1'!$AB$2:$AN$119,11,FALSE)</f>
        <v>0</v>
      </c>
      <c r="AW104" s="102">
        <f>VLOOKUP($B104,'[3]ACT DEN1'!$AB$2:$AN$119,12,FALSE)</f>
        <v>0</v>
      </c>
      <c r="AX104" s="102"/>
      <c r="AY104" s="6">
        <f t="shared" si="37"/>
        <v>0</v>
      </c>
    </row>
    <row r="105" spans="1:51" s="65" customFormat="1" ht="15" thickBot="1" x14ac:dyDescent="0.25">
      <c r="A105" s="1" t="s">
        <v>159</v>
      </c>
      <c r="B105" s="99" t="s">
        <v>158</v>
      </c>
      <c r="C105" s="63"/>
      <c r="D105" s="99"/>
      <c r="E105" s="97">
        <f>VLOOKUP($B105,[1]NUM1!$G$2:$T$157,2,FALSE)</f>
        <v>3</v>
      </c>
      <c r="F105" s="97">
        <f>VLOOKUP($B105,[1]NUM1!$G$2:$T$157,3,FALSE)</f>
        <v>6</v>
      </c>
      <c r="G105" s="97">
        <f>VLOOKUP($B105,[1]NUM1!$G$2:$T$157,4,FALSE)</f>
        <v>22</v>
      </c>
      <c r="H105" s="97">
        <f>VLOOKUP($B105,[1]NUM1!$G$2:$T$157,5,FALSE)</f>
        <v>2</v>
      </c>
      <c r="I105" s="97">
        <f>VLOOKUP($B105,[1]NUM1!$G$2:$T$157,6,FALSE)</f>
        <v>0</v>
      </c>
      <c r="J105" s="97">
        <f>VLOOKUP($B105,[1]NUM1!$G$2:$T$157,7,FALSE)</f>
        <v>9</v>
      </c>
      <c r="K105" s="97">
        <f>VLOOKUP($B105,[1]NUM1!$G$2:$T$157,8,FALSE)</f>
        <v>21</v>
      </c>
      <c r="L105" s="97">
        <f>VLOOKUP($B105,[1]NUM1!$G$2:$T$157,9,FALSE)</f>
        <v>27</v>
      </c>
      <c r="M105" s="97">
        <f>VLOOKUP($B105,[1]NUM1!$G$2:$T$157,10,FALSE)</f>
        <v>13</v>
      </c>
      <c r="N105" s="97">
        <f>VLOOKUP($B105,[1]NUM1!$G$2:$T$157,11,FALSE)</f>
        <v>10</v>
      </c>
      <c r="O105" s="96">
        <f>VLOOKUP($B105,[1]NUM1!$G$2:$T$157,12,FALSE)</f>
        <v>10</v>
      </c>
      <c r="P105" s="96">
        <f>VLOOKUP($B105,[1]NUM1!$G$2:$T$157,13,FALSE)</f>
        <v>13</v>
      </c>
      <c r="Q105" s="6">
        <f t="shared" si="50"/>
        <v>136</v>
      </c>
      <c r="R105" s="4"/>
      <c r="S105" s="6">
        <v>16</v>
      </c>
      <c r="T105" s="9">
        <f t="shared" si="51"/>
        <v>18</v>
      </c>
      <c r="U105" s="6">
        <f>VLOOKUP($B105,[2]DEN1!$G$2:$I$157,2,FALSE)</f>
        <v>16</v>
      </c>
      <c r="V105" s="3">
        <f t="shared" si="52"/>
        <v>16</v>
      </c>
      <c r="W105" s="3">
        <f t="shared" si="53"/>
        <v>16</v>
      </c>
      <c r="X105" s="6">
        <f>VLOOKUP($B105,[1]DEN1!$G$2:$I$159,2,FALSE)</f>
        <v>17</v>
      </c>
      <c r="Y105" s="11"/>
      <c r="Z105" s="97">
        <f>VLOOKUP($B105,'[3]ACT DEN1'!$G$2:$S$143,2,FALSE)</f>
        <v>0</v>
      </c>
      <c r="AA105" s="97">
        <f>VLOOKUP($B105,'[3]ACT DEN1'!$G$2:$S$143,3,FALSE)</f>
        <v>1</v>
      </c>
      <c r="AB105" s="97">
        <f>VLOOKUP($B105,'[3]ACT DEN1'!$G$2:$S$143,4,FALSE)</f>
        <v>1</v>
      </c>
      <c r="AC105" s="97">
        <f>VLOOKUP($B105,'[3]ACT DEN1'!$G$2:$S$143,5,FALSE)</f>
        <v>0</v>
      </c>
      <c r="AD105" s="97">
        <f>VLOOKUP($B105,'[3]ACT DEN1'!$G$2:$S$143,6,FALSE)</f>
        <v>0</v>
      </c>
      <c r="AE105" s="97">
        <f>VLOOKUP($B105,'[3]ACT DEN1'!$G$2:$S$143,7,FALSE)</f>
        <v>0</v>
      </c>
      <c r="AF105" s="97">
        <f>VLOOKUP($B105,'[3]ACT DEN1'!$G$2:$S$143,8,FALSE)</f>
        <v>0</v>
      </c>
      <c r="AG105" s="97">
        <f>VLOOKUP($B105,'[3]ACT DEN1'!$G$2:$S$143,9,FALSE)</f>
        <v>0</v>
      </c>
      <c r="AH105" s="97">
        <f>VLOOKUP($B105,'[3]ACT DEN1'!$G$2:$S$143,10,FALSE)</f>
        <v>0</v>
      </c>
      <c r="AI105" s="97">
        <f>VLOOKUP($B105,'[3]ACT DEN1'!$G$2:$S$143,11,FALSE)</f>
        <v>0</v>
      </c>
      <c r="AJ105" s="96">
        <f>VLOOKUP($B105,'[3]ACT DEN1'!$G$2:$S$143,12,FALSE)</f>
        <v>0</v>
      </c>
      <c r="AK105" s="2"/>
      <c r="AL105" s="6">
        <f t="shared" si="36"/>
        <v>2</v>
      </c>
      <c r="AM105" s="97">
        <f>VLOOKUP($B105,'[3]ACT DEN1'!$AB$2:$AN$119,2,FALSE)</f>
        <v>0</v>
      </c>
      <c r="AN105" s="97">
        <f>VLOOKUP($B105,'[3]ACT DEN1'!$AB$2:$AN$119,3,FALSE)</f>
        <v>0</v>
      </c>
      <c r="AO105" s="97">
        <f>VLOOKUP($B105,'[3]ACT DEN1'!$AB$2:$AN$119,4,FALSE)</f>
        <v>0</v>
      </c>
      <c r="AP105" s="97">
        <f>VLOOKUP($B105,'[3]ACT DEN1'!$AB$2:$AN$119,5,FALSE)</f>
        <v>0</v>
      </c>
      <c r="AQ105" s="97">
        <f>VLOOKUP($B105,'[3]ACT DEN1'!$AB$2:$AN$119,6,FALSE)</f>
        <v>0</v>
      </c>
      <c r="AR105" s="97">
        <f>VLOOKUP($B105,'[3]ACT DEN1'!$AB$2:$AN$119,7,FALSE)</f>
        <v>0</v>
      </c>
      <c r="AS105" s="97">
        <f>VLOOKUP($B105,'[3]ACT DEN1'!$AB$2:$AN$119,8,FALSE)</f>
        <v>0</v>
      </c>
      <c r="AT105" s="97">
        <f>VLOOKUP($B105,'[3]ACT DEN1'!$AB$2:$AN$119,9,FALSE)</f>
        <v>0</v>
      </c>
      <c r="AU105" s="97">
        <f>VLOOKUP($B105,'[3]ACT DEN1'!$AB$2:$AN$119,10,FALSE)</f>
        <v>0</v>
      </c>
      <c r="AV105" s="97">
        <f>VLOOKUP($B105,'[3]ACT DEN1'!$AB$2:$AN$119,11,FALSE)</f>
        <v>0</v>
      </c>
      <c r="AW105" s="97">
        <f>VLOOKUP($B105,'[3]ACT DEN1'!$AB$2:$AN$119,12,FALSE)</f>
        <v>0</v>
      </c>
      <c r="AX105" s="97"/>
      <c r="AY105" s="6">
        <f t="shared" si="37"/>
        <v>0</v>
      </c>
    </row>
    <row r="106" spans="1:51" s="65" customFormat="1" ht="15" thickBot="1" x14ac:dyDescent="0.25">
      <c r="A106" s="233" t="s">
        <v>225</v>
      </c>
      <c r="B106" s="234"/>
      <c r="C106" s="45">
        <f>+D106/Metas!G113</f>
        <v>0.99774866966844034</v>
      </c>
      <c r="D106" s="19">
        <f>+Q106/R106</f>
        <v>0.19954973393368808</v>
      </c>
      <c r="E106" s="14">
        <f>SUM(E90:E105)</f>
        <v>199</v>
      </c>
      <c r="F106" s="14">
        <f t="shared" ref="F106:P106" si="54">SUM(F90:F105)</f>
        <v>179</v>
      </c>
      <c r="G106" s="14">
        <f t="shared" si="54"/>
        <v>305</v>
      </c>
      <c r="H106" s="14">
        <f t="shared" si="54"/>
        <v>164</v>
      </c>
      <c r="I106" s="14">
        <f t="shared" si="54"/>
        <v>244</v>
      </c>
      <c r="J106" s="14">
        <f t="shared" si="54"/>
        <v>369</v>
      </c>
      <c r="K106" s="14">
        <f t="shared" si="54"/>
        <v>300</v>
      </c>
      <c r="L106" s="14">
        <f t="shared" si="54"/>
        <v>249</v>
      </c>
      <c r="M106" s="14">
        <f t="shared" si="54"/>
        <v>202</v>
      </c>
      <c r="N106" s="14">
        <f t="shared" si="54"/>
        <v>131</v>
      </c>
      <c r="O106" s="14">
        <f t="shared" si="54"/>
        <v>166</v>
      </c>
      <c r="P106" s="182">
        <f t="shared" si="54"/>
        <v>417</v>
      </c>
      <c r="Q106" s="14">
        <f>SUM(Q90:Q105)</f>
        <v>2925</v>
      </c>
      <c r="R106" s="15">
        <f>+Y106-X106</f>
        <v>14658</v>
      </c>
      <c r="S106" s="13">
        <f t="shared" ref="S106:X106" si="55">SUM(S90:S105)</f>
        <v>328</v>
      </c>
      <c r="T106" s="13">
        <f t="shared" si="55"/>
        <v>345</v>
      </c>
      <c r="U106" s="13">
        <f t="shared" si="55"/>
        <v>332</v>
      </c>
      <c r="V106" s="13">
        <f t="shared" si="55"/>
        <v>339</v>
      </c>
      <c r="W106" s="13">
        <f t="shared" si="55"/>
        <v>341</v>
      </c>
      <c r="X106" s="13">
        <f t="shared" si="55"/>
        <v>335</v>
      </c>
      <c r="Y106" s="16">
        <v>14993</v>
      </c>
      <c r="Z106" s="13">
        <f>SUM(Z90:Z105)</f>
        <v>7</v>
      </c>
      <c r="AA106" s="13">
        <f t="shared" ref="AA106:AK106" si="56">SUM(AA90:AA105)</f>
        <v>8</v>
      </c>
      <c r="AB106" s="13">
        <f t="shared" si="56"/>
        <v>3</v>
      </c>
      <c r="AC106" s="13">
        <f t="shared" si="56"/>
        <v>6</v>
      </c>
      <c r="AD106" s="13">
        <f t="shared" si="56"/>
        <v>5</v>
      </c>
      <c r="AE106" s="13">
        <f t="shared" si="56"/>
        <v>3</v>
      </c>
      <c r="AF106" s="13">
        <f t="shared" si="56"/>
        <v>4</v>
      </c>
      <c r="AG106" s="13">
        <f t="shared" si="56"/>
        <v>5</v>
      </c>
      <c r="AH106" s="13">
        <f t="shared" si="56"/>
        <v>3</v>
      </c>
      <c r="AI106" s="13">
        <f t="shared" si="56"/>
        <v>0</v>
      </c>
      <c r="AJ106" s="13">
        <f t="shared" si="56"/>
        <v>2</v>
      </c>
      <c r="AK106" s="13">
        <f t="shared" si="56"/>
        <v>0</v>
      </c>
      <c r="AL106" s="13">
        <f t="shared" si="36"/>
        <v>46</v>
      </c>
      <c r="AM106" s="13">
        <f t="shared" ref="AM106:AX106" si="57">SUM(AM90:AM105)</f>
        <v>0</v>
      </c>
      <c r="AN106" s="13">
        <f t="shared" si="57"/>
        <v>0</v>
      </c>
      <c r="AO106" s="13">
        <f t="shared" si="57"/>
        <v>1</v>
      </c>
      <c r="AP106" s="13">
        <f t="shared" si="57"/>
        <v>1</v>
      </c>
      <c r="AQ106" s="13">
        <f t="shared" si="57"/>
        <v>2</v>
      </c>
      <c r="AR106" s="13">
        <f t="shared" si="57"/>
        <v>5</v>
      </c>
      <c r="AS106" s="13">
        <f t="shared" si="57"/>
        <v>1</v>
      </c>
      <c r="AT106" s="13">
        <f t="shared" si="57"/>
        <v>1</v>
      </c>
      <c r="AU106" s="13">
        <f t="shared" si="57"/>
        <v>1</v>
      </c>
      <c r="AV106" s="13">
        <f t="shared" si="57"/>
        <v>0</v>
      </c>
      <c r="AW106" s="13">
        <f t="shared" si="57"/>
        <v>0</v>
      </c>
      <c r="AX106" s="13">
        <f t="shared" si="57"/>
        <v>0</v>
      </c>
      <c r="AY106" s="13">
        <f t="shared" si="37"/>
        <v>12</v>
      </c>
    </row>
    <row r="107" spans="1:51" s="65" customFormat="1" ht="15" thickBot="1" x14ac:dyDescent="0.25">
      <c r="A107" s="1" t="s">
        <v>172</v>
      </c>
      <c r="B107" s="99" t="s">
        <v>160</v>
      </c>
      <c r="C107" s="63"/>
      <c r="D107" s="99"/>
      <c r="E107" s="97">
        <f>VLOOKUP($B107,[1]NUM1!$G$2:$T$157,2,FALSE)</f>
        <v>0</v>
      </c>
      <c r="F107" s="97">
        <f>VLOOKUP($B107,[1]NUM1!$G$2:$T$157,3,FALSE)</f>
        <v>0</v>
      </c>
      <c r="G107" s="97">
        <f>VLOOKUP($B107,[1]NUM1!$G$2:$T$157,4,FALSE)</f>
        <v>0</v>
      </c>
      <c r="H107" s="97">
        <f>VLOOKUP($B107,[1]NUM1!$G$2:$T$157,5,FALSE)</f>
        <v>0</v>
      </c>
      <c r="I107" s="97">
        <f>VLOOKUP($B107,[1]NUM1!$G$2:$T$157,6,FALSE)</f>
        <v>0</v>
      </c>
      <c r="J107" s="97">
        <f>VLOOKUP($B107,[1]NUM1!$G$2:$T$157,7,FALSE)</f>
        <v>2</v>
      </c>
      <c r="K107" s="97">
        <f>VLOOKUP($B107,[1]NUM1!$G$2:$T$157,8,FALSE)</f>
        <v>0</v>
      </c>
      <c r="L107" s="97">
        <f>VLOOKUP($B107,[1]NUM1!$G$2:$T$157,9,FALSE)</f>
        <v>1</v>
      </c>
      <c r="M107" s="97">
        <f>VLOOKUP($B107,[1]NUM1!$G$2:$T$157,10,FALSE)</f>
        <v>0</v>
      </c>
      <c r="N107" s="97">
        <f>VLOOKUP($B107,[1]NUM1!$G$2:$T$157,11,FALSE)</f>
        <v>2</v>
      </c>
      <c r="O107" s="96">
        <f>VLOOKUP($B107,[1]NUM1!$G$2:$T$157,12,FALSE)</f>
        <v>0</v>
      </c>
      <c r="P107" s="96">
        <f>VLOOKUP($B107,[1]NUM1!$G$2:$T$157,13,FALSE)</f>
        <v>5</v>
      </c>
      <c r="Q107" s="6">
        <f t="shared" ref="Q107:Q118" si="58">SUM(E107:P107)</f>
        <v>10</v>
      </c>
      <c r="R107" s="4"/>
      <c r="S107" s="6">
        <v>2</v>
      </c>
      <c r="T107" s="9">
        <f t="shared" ref="T107:T118" si="59">+S107+(Z107+AA107+AB107)-(AM107+AN107+AO107)</f>
        <v>2</v>
      </c>
      <c r="U107" s="6">
        <f>VLOOKUP($B107,[2]DEN1!$G$2:$I$157,2,FALSE)</f>
        <v>2</v>
      </c>
      <c r="V107" s="3">
        <f t="shared" ref="V107:V118" si="60">+U107+(AF107+AG107)-(AS107+AT107)</f>
        <v>2</v>
      </c>
      <c r="W107" s="3">
        <f t="shared" ref="W107:W118" si="61">+U107+(AF107+AG107+AH107+AI107)-(AS107+AT107+AU107+AV107)</f>
        <v>2</v>
      </c>
      <c r="X107" s="6">
        <f>VLOOKUP($B107,[1]DEN1!$G$2:$I$159,2,FALSE)</f>
        <v>3</v>
      </c>
      <c r="Y107" s="11"/>
      <c r="Z107" s="97"/>
      <c r="AA107" s="97"/>
      <c r="AB107" s="97"/>
      <c r="AC107" s="97"/>
      <c r="AD107" s="97"/>
      <c r="AE107" s="97"/>
      <c r="AF107" s="97"/>
      <c r="AG107" s="97"/>
      <c r="AH107" s="97"/>
      <c r="AI107" s="97"/>
      <c r="AJ107" s="96"/>
      <c r="AK107" s="2"/>
      <c r="AL107" s="6">
        <f t="shared" si="36"/>
        <v>0</v>
      </c>
      <c r="AM107" s="97"/>
      <c r="AN107" s="97"/>
      <c r="AO107" s="97"/>
      <c r="AP107" s="97"/>
      <c r="AQ107" s="97"/>
      <c r="AR107" s="97"/>
      <c r="AS107" s="97"/>
      <c r="AT107" s="97"/>
      <c r="AU107" s="97"/>
      <c r="AV107" s="97"/>
      <c r="AW107" s="96"/>
      <c r="AX107" s="96"/>
      <c r="AY107" s="6">
        <f t="shared" si="37"/>
        <v>0</v>
      </c>
    </row>
    <row r="108" spans="1:51" s="65" customFormat="1" ht="15" thickBot="1" x14ac:dyDescent="0.25">
      <c r="A108" s="1" t="s">
        <v>172</v>
      </c>
      <c r="B108" s="99" t="s">
        <v>161</v>
      </c>
      <c r="C108" s="63"/>
      <c r="D108" s="99"/>
      <c r="E108" s="97">
        <f>VLOOKUP($B108,[1]NUM1!$G$2:$T$157,2,FALSE)</f>
        <v>0</v>
      </c>
      <c r="F108" s="97">
        <f>VLOOKUP($B108,[1]NUM1!$G$2:$T$157,3,FALSE)</f>
        <v>0</v>
      </c>
      <c r="G108" s="97">
        <f>VLOOKUP($B108,[1]NUM1!$G$2:$T$157,4,FALSE)</f>
        <v>1</v>
      </c>
      <c r="H108" s="97">
        <f>VLOOKUP($B108,[1]NUM1!$G$2:$T$157,5,FALSE)</f>
        <v>5</v>
      </c>
      <c r="I108" s="97">
        <f>VLOOKUP($B108,[1]NUM1!$G$2:$T$157,6,FALSE)</f>
        <v>8</v>
      </c>
      <c r="J108" s="97">
        <f>VLOOKUP($B108,[1]NUM1!$G$2:$T$157,7,FALSE)</f>
        <v>18</v>
      </c>
      <c r="K108" s="97">
        <f>VLOOKUP($B108,[1]NUM1!$G$2:$T$157,8,FALSE)</f>
        <v>5</v>
      </c>
      <c r="L108" s="97">
        <f>VLOOKUP($B108,[1]NUM1!$G$2:$T$157,9,FALSE)</f>
        <v>4</v>
      </c>
      <c r="M108" s="97">
        <f>VLOOKUP($B108,[1]NUM1!$G$2:$T$157,10,FALSE)</f>
        <v>2</v>
      </c>
      <c r="N108" s="97">
        <f>VLOOKUP($B108,[1]NUM1!$G$2:$T$157,11,FALSE)</f>
        <v>1</v>
      </c>
      <c r="O108" s="96">
        <f>VLOOKUP($B108,[1]NUM1!$G$2:$T$157,12,FALSE)</f>
        <v>2</v>
      </c>
      <c r="P108" s="96">
        <f>VLOOKUP($B108,[1]NUM1!$G$2:$T$157,13,FALSE)</f>
        <v>0</v>
      </c>
      <c r="Q108" s="6">
        <f t="shared" si="58"/>
        <v>46</v>
      </c>
      <c r="R108" s="4"/>
      <c r="S108" s="6">
        <v>4</v>
      </c>
      <c r="T108" s="9">
        <f t="shared" si="59"/>
        <v>4</v>
      </c>
      <c r="U108" s="6">
        <f>VLOOKUP($B108,[2]DEN1!$G$2:$I$157,2,FALSE)</f>
        <v>4</v>
      </c>
      <c r="V108" s="3">
        <f t="shared" si="60"/>
        <v>5</v>
      </c>
      <c r="W108" s="3">
        <f t="shared" si="61"/>
        <v>5</v>
      </c>
      <c r="X108" s="6">
        <f>VLOOKUP($B108,[1]DEN1!$G$2:$I$159,2,FALSE)</f>
        <v>4</v>
      </c>
      <c r="Y108" s="11"/>
      <c r="Z108" s="97">
        <f>VLOOKUP($B108,'[3]ACT DEN1'!$G$2:$S$143,2,FALSE)</f>
        <v>0</v>
      </c>
      <c r="AA108" s="97">
        <f>VLOOKUP($B108,'[3]ACT DEN1'!$G$2:$S$143,3,FALSE)</f>
        <v>0</v>
      </c>
      <c r="AB108" s="97">
        <f>VLOOKUP($B108,'[3]ACT DEN1'!$G$2:$S$143,4,FALSE)</f>
        <v>0</v>
      </c>
      <c r="AC108" s="97">
        <f>VLOOKUP($B108,'[3]ACT DEN1'!$G$2:$S$143,5,FALSE)</f>
        <v>0</v>
      </c>
      <c r="AD108" s="97">
        <f>VLOOKUP($B108,'[3]ACT DEN1'!$G$2:$S$143,6,FALSE)</f>
        <v>0</v>
      </c>
      <c r="AE108" s="97">
        <f>VLOOKUP($B108,'[3]ACT DEN1'!$G$2:$S$143,7,FALSE)</f>
        <v>1</v>
      </c>
      <c r="AF108" s="97">
        <f>VLOOKUP($B108,'[3]ACT DEN1'!$G$2:$S$143,8,FALSE)</f>
        <v>1</v>
      </c>
      <c r="AG108" s="97">
        <f>VLOOKUP($B108,'[3]ACT DEN1'!$G$2:$S$143,9,FALSE)</f>
        <v>0</v>
      </c>
      <c r="AH108" s="97">
        <f>VLOOKUP($B108,'[3]ACT DEN1'!$G$2:$S$143,10,FALSE)</f>
        <v>0</v>
      </c>
      <c r="AI108" s="97">
        <f>VLOOKUP($B108,'[3]ACT DEN1'!$G$2:$S$143,11,FALSE)</f>
        <v>0</v>
      </c>
      <c r="AJ108" s="96">
        <f>VLOOKUP($B108,'[3]ACT DEN1'!$G$2:$S$143,12,FALSE)</f>
        <v>0</v>
      </c>
      <c r="AK108" s="2"/>
      <c r="AL108" s="6">
        <f t="shared" si="36"/>
        <v>2</v>
      </c>
      <c r="AM108" s="97">
        <f>VLOOKUP($B108,'[3]ACT DEN1'!$AB$2:$AN$119,2,FALSE)</f>
        <v>0</v>
      </c>
      <c r="AN108" s="97">
        <f>VLOOKUP($B108,'[3]ACT DEN1'!$AB$2:$AN$119,3,FALSE)</f>
        <v>0</v>
      </c>
      <c r="AO108" s="97">
        <f>VLOOKUP($B108,'[3]ACT DEN1'!$AB$2:$AN$119,4,FALSE)</f>
        <v>0</v>
      </c>
      <c r="AP108" s="97">
        <f>VLOOKUP($B108,'[3]ACT DEN1'!$AB$2:$AN$119,5,FALSE)</f>
        <v>0</v>
      </c>
      <c r="AQ108" s="97">
        <f>VLOOKUP($B108,'[3]ACT DEN1'!$AB$2:$AN$119,6,FALSE)</f>
        <v>0</v>
      </c>
      <c r="AR108" s="97">
        <f>VLOOKUP($B108,'[3]ACT DEN1'!$AB$2:$AN$119,7,FALSE)</f>
        <v>0</v>
      </c>
      <c r="AS108" s="97">
        <f>VLOOKUP($B108,'[3]ACT DEN1'!$AB$2:$AN$119,8,FALSE)</f>
        <v>0</v>
      </c>
      <c r="AT108" s="97">
        <f>VLOOKUP($B108,'[3]ACT DEN1'!$AB$2:$AN$119,9,FALSE)</f>
        <v>0</v>
      </c>
      <c r="AU108" s="97">
        <f>VLOOKUP($B108,'[3]ACT DEN1'!$AB$2:$AN$119,10,FALSE)</f>
        <v>0</v>
      </c>
      <c r="AV108" s="97">
        <f>VLOOKUP($B108,'[3]ACT DEN1'!$AB$2:$AN$119,11,FALSE)</f>
        <v>0</v>
      </c>
      <c r="AW108" s="96">
        <f>VLOOKUP($B108,'[3]ACT DEN1'!$AB$2:$AN$119,12,FALSE)</f>
        <v>0</v>
      </c>
      <c r="AX108" s="96"/>
      <c r="AY108" s="6">
        <f t="shared" si="37"/>
        <v>0</v>
      </c>
    </row>
    <row r="109" spans="1:51" s="65" customFormat="1" ht="15" thickBot="1" x14ac:dyDescent="0.25">
      <c r="A109" s="1" t="s">
        <v>172</v>
      </c>
      <c r="B109" s="99" t="s">
        <v>162</v>
      </c>
      <c r="C109" s="63"/>
      <c r="D109" s="99"/>
      <c r="E109" s="97">
        <f>VLOOKUP($B109,[1]NUM1!$G$2:$T$157,2,FALSE)</f>
        <v>1</v>
      </c>
      <c r="F109" s="97">
        <f>VLOOKUP($B109,[1]NUM1!$G$2:$T$157,3,FALSE)</f>
        <v>1</v>
      </c>
      <c r="G109" s="97">
        <f>VLOOKUP($B109,[1]NUM1!$G$2:$T$157,4,FALSE)</f>
        <v>0</v>
      </c>
      <c r="H109" s="97">
        <f>VLOOKUP($B109,[1]NUM1!$G$2:$T$157,5,FALSE)</f>
        <v>0</v>
      </c>
      <c r="I109" s="97">
        <f>VLOOKUP($B109,[1]NUM1!$G$2:$T$157,6,FALSE)</f>
        <v>1</v>
      </c>
      <c r="J109" s="97">
        <f>VLOOKUP($B109,[1]NUM1!$G$2:$T$157,7,FALSE)</f>
        <v>10</v>
      </c>
      <c r="K109" s="97">
        <f>VLOOKUP($B109,[1]NUM1!$G$2:$T$157,8,FALSE)</f>
        <v>0</v>
      </c>
      <c r="L109" s="97">
        <f>VLOOKUP($B109,[1]NUM1!$G$2:$T$157,9,FALSE)</f>
        <v>3</v>
      </c>
      <c r="M109" s="97">
        <f>VLOOKUP($B109,[1]NUM1!$G$2:$T$157,10,FALSE)</f>
        <v>1</v>
      </c>
      <c r="N109" s="97">
        <f>VLOOKUP($B109,[1]NUM1!$G$2:$T$157,11,FALSE)</f>
        <v>4</v>
      </c>
      <c r="O109" s="96">
        <f>VLOOKUP($B109,[1]NUM1!$G$2:$T$157,12,FALSE)</f>
        <v>1</v>
      </c>
      <c r="P109" s="96">
        <f>VLOOKUP($B109,[1]NUM1!$G$2:$T$157,13,FALSE)</f>
        <v>0</v>
      </c>
      <c r="Q109" s="6">
        <f t="shared" si="58"/>
        <v>22</v>
      </c>
      <c r="R109" s="4"/>
      <c r="S109" s="6">
        <v>1</v>
      </c>
      <c r="T109" s="9">
        <f t="shared" si="59"/>
        <v>2</v>
      </c>
      <c r="U109" s="6">
        <f>VLOOKUP($B109,[2]DEN1!$G$2:$I$157,2,FALSE)</f>
        <v>1</v>
      </c>
      <c r="V109" s="3">
        <f t="shared" si="60"/>
        <v>1</v>
      </c>
      <c r="W109" s="3">
        <f t="shared" si="61"/>
        <v>1</v>
      </c>
      <c r="X109" s="6">
        <f>VLOOKUP($B109,[1]DEN1!$G$2:$I$159,2,FALSE)</f>
        <v>2</v>
      </c>
      <c r="Y109" s="11"/>
      <c r="Z109" s="97">
        <f>VLOOKUP($B109,'[3]ACT DEN1'!$G$2:$S$143,2,FALSE)</f>
        <v>0</v>
      </c>
      <c r="AA109" s="97">
        <f>VLOOKUP($B109,'[3]ACT DEN1'!$G$2:$S$143,3,FALSE)</f>
        <v>0</v>
      </c>
      <c r="AB109" s="97">
        <f>VLOOKUP($B109,'[3]ACT DEN1'!$G$2:$S$143,4,FALSE)</f>
        <v>1</v>
      </c>
      <c r="AC109" s="97">
        <f>VLOOKUP($B109,'[3]ACT DEN1'!$G$2:$S$143,5,FALSE)</f>
        <v>0</v>
      </c>
      <c r="AD109" s="97">
        <f>VLOOKUP($B109,'[3]ACT DEN1'!$G$2:$S$143,6,FALSE)</f>
        <v>0</v>
      </c>
      <c r="AE109" s="97">
        <f>VLOOKUP($B109,'[3]ACT DEN1'!$G$2:$S$143,7,FALSE)</f>
        <v>0</v>
      </c>
      <c r="AF109" s="97">
        <f>VLOOKUP($B109,'[3]ACT DEN1'!$G$2:$S$143,8,FALSE)</f>
        <v>0</v>
      </c>
      <c r="AG109" s="97">
        <f>VLOOKUP($B109,'[3]ACT DEN1'!$G$2:$S$143,9,FALSE)</f>
        <v>0</v>
      </c>
      <c r="AH109" s="97">
        <f>VLOOKUP($B109,'[3]ACT DEN1'!$G$2:$S$143,10,FALSE)</f>
        <v>0</v>
      </c>
      <c r="AI109" s="97">
        <f>VLOOKUP($B109,'[3]ACT DEN1'!$G$2:$S$143,11,FALSE)</f>
        <v>0</v>
      </c>
      <c r="AJ109" s="96">
        <f>VLOOKUP($B109,'[3]ACT DEN1'!$G$2:$S$143,12,FALSE)</f>
        <v>1</v>
      </c>
      <c r="AK109" s="2"/>
      <c r="AL109" s="6">
        <f t="shared" si="36"/>
        <v>2</v>
      </c>
      <c r="AM109" s="97">
        <f>VLOOKUP($B109,'[3]ACT DEN1'!$AB$2:$AN$119,2,FALSE)</f>
        <v>0</v>
      </c>
      <c r="AN109" s="97">
        <f>VLOOKUP($B109,'[3]ACT DEN1'!$AB$2:$AN$119,3,FALSE)</f>
        <v>0</v>
      </c>
      <c r="AO109" s="97">
        <f>VLOOKUP($B109,'[3]ACT DEN1'!$AB$2:$AN$119,4,FALSE)</f>
        <v>0</v>
      </c>
      <c r="AP109" s="97">
        <f>VLOOKUP($B109,'[3]ACT DEN1'!$AB$2:$AN$119,5,FALSE)</f>
        <v>0</v>
      </c>
      <c r="AQ109" s="97">
        <f>VLOOKUP($B109,'[3]ACT DEN1'!$AB$2:$AN$119,6,FALSE)</f>
        <v>0</v>
      </c>
      <c r="AR109" s="97">
        <f>VLOOKUP($B109,'[3]ACT DEN1'!$AB$2:$AN$119,7,FALSE)</f>
        <v>0</v>
      </c>
      <c r="AS109" s="97">
        <f>VLOOKUP($B109,'[3]ACT DEN1'!$AB$2:$AN$119,8,FALSE)</f>
        <v>0</v>
      </c>
      <c r="AT109" s="97">
        <f>VLOOKUP($B109,'[3]ACT DEN1'!$AB$2:$AN$119,9,FALSE)</f>
        <v>0</v>
      </c>
      <c r="AU109" s="97">
        <f>VLOOKUP($B109,'[3]ACT DEN1'!$AB$2:$AN$119,10,FALSE)</f>
        <v>0</v>
      </c>
      <c r="AV109" s="97">
        <f>VLOOKUP($B109,'[3]ACT DEN1'!$AB$2:$AN$119,11,FALSE)</f>
        <v>0</v>
      </c>
      <c r="AW109" s="96">
        <f>VLOOKUP($B109,'[3]ACT DEN1'!$AB$2:$AN$119,12,FALSE)</f>
        <v>0</v>
      </c>
      <c r="AX109" s="96"/>
      <c r="AY109" s="6">
        <f t="shared" si="37"/>
        <v>0</v>
      </c>
    </row>
    <row r="110" spans="1:51" s="65" customFormat="1" ht="15" thickBot="1" x14ac:dyDescent="0.25">
      <c r="A110" s="1" t="s">
        <v>172</v>
      </c>
      <c r="B110" s="99" t="s">
        <v>163</v>
      </c>
      <c r="C110" s="63"/>
      <c r="D110" s="99"/>
      <c r="E110" s="97">
        <f>VLOOKUP($B110,[1]NUM1!$G$2:$T$157,2,FALSE)</f>
        <v>0</v>
      </c>
      <c r="F110" s="97">
        <f>VLOOKUP($B110,[1]NUM1!$G$2:$T$157,3,FALSE)</f>
        <v>0</v>
      </c>
      <c r="G110" s="97">
        <f>VLOOKUP($B110,[1]NUM1!$G$2:$T$157,4,FALSE)</f>
        <v>0</v>
      </c>
      <c r="H110" s="97">
        <f>VLOOKUP($B110,[1]NUM1!$G$2:$T$157,5,FALSE)</f>
        <v>0</v>
      </c>
      <c r="I110" s="97">
        <f>VLOOKUP($B110,[1]NUM1!$G$2:$T$157,6,FALSE)</f>
        <v>0</v>
      </c>
      <c r="J110" s="97">
        <f>VLOOKUP($B110,[1]NUM1!$G$2:$T$157,7,FALSE)</f>
        <v>1</v>
      </c>
      <c r="K110" s="97">
        <f>VLOOKUP($B110,[1]NUM1!$G$2:$T$157,8,FALSE)</f>
        <v>1</v>
      </c>
      <c r="L110" s="97">
        <f>VLOOKUP($B110,[1]NUM1!$G$2:$T$157,9,FALSE)</f>
        <v>1</v>
      </c>
      <c r="M110" s="97">
        <f>VLOOKUP($B110,[1]NUM1!$G$2:$T$157,10,FALSE)</f>
        <v>0</v>
      </c>
      <c r="N110" s="97">
        <f>VLOOKUP($B110,[1]NUM1!$G$2:$T$157,11,FALSE)</f>
        <v>0</v>
      </c>
      <c r="O110" s="96">
        <f>VLOOKUP($B110,[1]NUM1!$G$2:$T$157,12,FALSE)</f>
        <v>1</v>
      </c>
      <c r="P110" s="96">
        <f>VLOOKUP($B110,[1]NUM1!$G$2:$T$157,13,FALSE)</f>
        <v>0</v>
      </c>
      <c r="Q110" s="6">
        <f t="shared" si="58"/>
        <v>4</v>
      </c>
      <c r="R110" s="4"/>
      <c r="S110" s="6">
        <v>0</v>
      </c>
      <c r="T110" s="9">
        <f t="shared" si="59"/>
        <v>0</v>
      </c>
      <c r="U110" s="6">
        <f>VLOOKUP($B110,[2]DEN1!$G$2:$I$157,2,FALSE)</f>
        <v>0</v>
      </c>
      <c r="V110" s="3">
        <f t="shared" si="60"/>
        <v>0</v>
      </c>
      <c r="W110" s="3">
        <f t="shared" si="61"/>
        <v>0</v>
      </c>
      <c r="X110" s="6">
        <f>VLOOKUP($B110,[1]DEN1!$G$2:$I$159,2,FALSE)</f>
        <v>1</v>
      </c>
      <c r="Y110" s="11"/>
      <c r="Z110" s="97">
        <f>VLOOKUP($B110,'[3]ACT DEN1'!$G$2:$S$143,2,FALSE)</f>
        <v>0</v>
      </c>
      <c r="AA110" s="97">
        <f>VLOOKUP($B110,'[3]ACT DEN1'!$G$2:$S$143,3,FALSE)</f>
        <v>0</v>
      </c>
      <c r="AB110" s="97">
        <f>VLOOKUP($B110,'[3]ACT DEN1'!$G$2:$S$143,4,FALSE)</f>
        <v>0</v>
      </c>
      <c r="AC110" s="97">
        <f>VLOOKUP($B110,'[3]ACT DEN1'!$G$2:$S$143,5,FALSE)</f>
        <v>0</v>
      </c>
      <c r="AD110" s="97">
        <f>VLOOKUP($B110,'[3]ACT DEN1'!$G$2:$S$143,6,FALSE)</f>
        <v>0</v>
      </c>
      <c r="AE110" s="97">
        <f>VLOOKUP($B110,'[3]ACT DEN1'!$G$2:$S$143,7,FALSE)</f>
        <v>0</v>
      </c>
      <c r="AF110" s="97">
        <f>VLOOKUP($B110,'[3]ACT DEN1'!$G$2:$S$143,8,FALSE)</f>
        <v>0</v>
      </c>
      <c r="AG110" s="97">
        <f>VLOOKUP($B110,'[3]ACT DEN1'!$G$2:$S$143,9,FALSE)</f>
        <v>0</v>
      </c>
      <c r="AH110" s="97">
        <f>VLOOKUP($B110,'[3]ACT DEN1'!$G$2:$S$143,10,FALSE)</f>
        <v>0</v>
      </c>
      <c r="AI110" s="97">
        <f>VLOOKUP($B110,'[3]ACT DEN1'!$G$2:$S$143,11,FALSE)</f>
        <v>0</v>
      </c>
      <c r="AJ110" s="96">
        <f>VLOOKUP($B110,'[3]ACT DEN1'!$G$2:$S$143,12,FALSE)</f>
        <v>0</v>
      </c>
      <c r="AK110" s="2"/>
      <c r="AL110" s="6">
        <f t="shared" si="36"/>
        <v>0</v>
      </c>
      <c r="AM110" s="97">
        <f>VLOOKUP($B110,'[3]ACT DEN1'!$AB$2:$AN$119,2,FALSE)</f>
        <v>0</v>
      </c>
      <c r="AN110" s="97">
        <f>VLOOKUP($B110,'[3]ACT DEN1'!$AB$2:$AN$119,3,FALSE)</f>
        <v>0</v>
      </c>
      <c r="AO110" s="97">
        <f>VLOOKUP($B110,'[3]ACT DEN1'!$AB$2:$AN$119,4,FALSE)</f>
        <v>0</v>
      </c>
      <c r="AP110" s="97">
        <f>VLOOKUP($B110,'[3]ACT DEN1'!$AB$2:$AN$119,5,FALSE)</f>
        <v>0</v>
      </c>
      <c r="AQ110" s="97">
        <f>VLOOKUP($B110,'[3]ACT DEN1'!$AB$2:$AN$119,6,FALSE)</f>
        <v>0</v>
      </c>
      <c r="AR110" s="97">
        <f>VLOOKUP($B110,'[3]ACT DEN1'!$AB$2:$AN$119,7,FALSE)</f>
        <v>0</v>
      </c>
      <c r="AS110" s="97">
        <f>VLOOKUP($B110,'[3]ACT DEN1'!$AB$2:$AN$119,8,FALSE)</f>
        <v>0</v>
      </c>
      <c r="AT110" s="97">
        <f>VLOOKUP($B110,'[3]ACT DEN1'!$AB$2:$AN$119,9,FALSE)</f>
        <v>0</v>
      </c>
      <c r="AU110" s="97">
        <f>VLOOKUP($B110,'[3]ACT DEN1'!$AB$2:$AN$119,10,FALSE)</f>
        <v>0</v>
      </c>
      <c r="AV110" s="97">
        <f>VLOOKUP($B110,'[3]ACT DEN1'!$AB$2:$AN$119,11,FALSE)</f>
        <v>0</v>
      </c>
      <c r="AW110" s="96">
        <f>VLOOKUP($B110,'[3]ACT DEN1'!$AB$2:$AN$119,12,FALSE)</f>
        <v>0</v>
      </c>
      <c r="AX110" s="96"/>
      <c r="AY110" s="6">
        <f t="shared" si="37"/>
        <v>0</v>
      </c>
    </row>
    <row r="111" spans="1:51" s="65" customFormat="1" ht="15" thickBot="1" x14ac:dyDescent="0.25">
      <c r="A111" s="1" t="s">
        <v>172</v>
      </c>
      <c r="B111" s="99" t="s">
        <v>164</v>
      </c>
      <c r="C111" s="63"/>
      <c r="D111" s="99"/>
      <c r="E111" s="97">
        <f>VLOOKUP($B111,[1]NUM1!$G$2:$T$157,2,FALSE)</f>
        <v>0</v>
      </c>
      <c r="F111" s="97">
        <f>VLOOKUP($B111,[1]NUM1!$G$2:$T$157,3,FALSE)</f>
        <v>0</v>
      </c>
      <c r="G111" s="97">
        <f>VLOOKUP($B111,[1]NUM1!$G$2:$T$157,4,FALSE)</f>
        <v>0</v>
      </c>
      <c r="H111" s="97">
        <f>VLOOKUP($B111,[1]NUM1!$G$2:$T$157,5,FALSE)</f>
        <v>1</v>
      </c>
      <c r="I111" s="97">
        <f>VLOOKUP($B111,[1]NUM1!$G$2:$T$157,6,FALSE)</f>
        <v>8</v>
      </c>
      <c r="J111" s="97">
        <f>VLOOKUP($B111,[1]NUM1!$G$2:$T$157,7,FALSE)</f>
        <v>0</v>
      </c>
      <c r="K111" s="97">
        <f>VLOOKUP($B111,[1]NUM1!$G$2:$T$157,8,FALSE)</f>
        <v>1</v>
      </c>
      <c r="L111" s="97">
        <f>VLOOKUP($B111,[1]NUM1!$G$2:$T$157,9,FALSE)</f>
        <v>0</v>
      </c>
      <c r="M111" s="97">
        <f>VLOOKUP($B111,[1]NUM1!$G$2:$T$157,10,FALSE)</f>
        <v>0</v>
      </c>
      <c r="N111" s="97">
        <f>VLOOKUP($B111,[1]NUM1!$G$2:$T$157,11,FALSE)</f>
        <v>0</v>
      </c>
      <c r="O111" s="96">
        <f>VLOOKUP($B111,[1]NUM1!$G$2:$T$157,12,FALSE)</f>
        <v>0</v>
      </c>
      <c r="P111" s="96">
        <f>VLOOKUP($B111,[1]NUM1!$G$2:$T$157,13,FALSE)</f>
        <v>0</v>
      </c>
      <c r="Q111" s="6">
        <f t="shared" si="58"/>
        <v>10</v>
      </c>
      <c r="R111" s="4"/>
      <c r="S111" s="6">
        <v>1</v>
      </c>
      <c r="T111" s="9">
        <f t="shared" si="59"/>
        <v>1</v>
      </c>
      <c r="U111" s="6">
        <f>VLOOKUP($B111,[2]DEN1!$G$2:$I$157,2,FALSE)</f>
        <v>1</v>
      </c>
      <c r="V111" s="3">
        <f t="shared" si="60"/>
        <v>1</v>
      </c>
      <c r="W111" s="3">
        <f t="shared" si="61"/>
        <v>2</v>
      </c>
      <c r="X111" s="6">
        <f>VLOOKUP($B111,[1]DEN1!$G$2:$I$159,2,FALSE)</f>
        <v>2</v>
      </c>
      <c r="Y111" s="11"/>
      <c r="Z111" s="97">
        <f>VLOOKUP($B111,'[3]ACT DEN1'!$G$2:$S$143,2,FALSE)</f>
        <v>0</v>
      </c>
      <c r="AA111" s="97">
        <f>VLOOKUP($B111,'[3]ACT DEN1'!$G$2:$S$143,3,FALSE)</f>
        <v>0</v>
      </c>
      <c r="AB111" s="97">
        <f>VLOOKUP($B111,'[3]ACT DEN1'!$G$2:$S$143,4,FALSE)</f>
        <v>0</v>
      </c>
      <c r="AC111" s="97">
        <f>VLOOKUP($B111,'[3]ACT DEN1'!$G$2:$S$143,5,FALSE)</f>
        <v>0</v>
      </c>
      <c r="AD111" s="97">
        <f>VLOOKUP($B111,'[3]ACT DEN1'!$G$2:$S$143,6,FALSE)</f>
        <v>0</v>
      </c>
      <c r="AE111" s="97">
        <f>VLOOKUP($B111,'[3]ACT DEN1'!$G$2:$S$143,7,FALSE)</f>
        <v>0</v>
      </c>
      <c r="AF111" s="97">
        <f>VLOOKUP($B111,'[3]ACT DEN1'!$G$2:$S$143,8,FALSE)</f>
        <v>0</v>
      </c>
      <c r="AG111" s="97">
        <f>VLOOKUP($B111,'[3]ACT DEN1'!$G$2:$S$143,9,FALSE)</f>
        <v>0</v>
      </c>
      <c r="AH111" s="97">
        <f>VLOOKUP($B111,'[3]ACT DEN1'!$G$2:$S$143,10,FALSE)</f>
        <v>1</v>
      </c>
      <c r="AI111" s="97">
        <f>VLOOKUP($B111,'[3]ACT DEN1'!$G$2:$S$143,11,FALSE)</f>
        <v>0</v>
      </c>
      <c r="AJ111" s="96">
        <f>VLOOKUP($B111,'[3]ACT DEN1'!$G$2:$S$143,12,FALSE)</f>
        <v>0</v>
      </c>
      <c r="AK111" s="2"/>
      <c r="AL111" s="6">
        <f t="shared" si="36"/>
        <v>1</v>
      </c>
      <c r="AM111" s="97">
        <f>VLOOKUP($B111,'[3]ACT DEN1'!$AB$2:$AN$119,2,FALSE)</f>
        <v>0</v>
      </c>
      <c r="AN111" s="97">
        <f>VLOOKUP($B111,'[3]ACT DEN1'!$AB$2:$AN$119,3,FALSE)</f>
        <v>0</v>
      </c>
      <c r="AO111" s="97">
        <f>VLOOKUP($B111,'[3]ACT DEN1'!$AB$2:$AN$119,4,FALSE)</f>
        <v>0</v>
      </c>
      <c r="AP111" s="97">
        <f>VLOOKUP($B111,'[3]ACT DEN1'!$AB$2:$AN$119,5,FALSE)</f>
        <v>0</v>
      </c>
      <c r="AQ111" s="97">
        <f>VLOOKUP($B111,'[3]ACT DEN1'!$AB$2:$AN$119,6,FALSE)</f>
        <v>0</v>
      </c>
      <c r="AR111" s="97">
        <f>VLOOKUP($B111,'[3]ACT DEN1'!$AB$2:$AN$119,7,FALSE)</f>
        <v>0</v>
      </c>
      <c r="AS111" s="97">
        <f>VLOOKUP($B111,'[3]ACT DEN1'!$AB$2:$AN$119,8,FALSE)</f>
        <v>0</v>
      </c>
      <c r="AT111" s="97">
        <f>VLOOKUP($B111,'[3]ACT DEN1'!$AB$2:$AN$119,9,FALSE)</f>
        <v>0</v>
      </c>
      <c r="AU111" s="97">
        <f>VLOOKUP($B111,'[3]ACT DEN1'!$AB$2:$AN$119,10,FALSE)</f>
        <v>0</v>
      </c>
      <c r="AV111" s="97">
        <f>VLOOKUP($B111,'[3]ACT DEN1'!$AB$2:$AN$119,11,FALSE)</f>
        <v>0</v>
      </c>
      <c r="AW111" s="96">
        <f>VLOOKUP($B111,'[3]ACT DEN1'!$AB$2:$AN$119,12,FALSE)</f>
        <v>0</v>
      </c>
      <c r="AX111" s="96"/>
      <c r="AY111" s="6">
        <f t="shared" si="37"/>
        <v>0</v>
      </c>
    </row>
    <row r="112" spans="1:51" s="65" customFormat="1" ht="15" thickBot="1" x14ac:dyDescent="0.25">
      <c r="A112" s="1" t="s">
        <v>172</v>
      </c>
      <c r="B112" s="99" t="s">
        <v>165</v>
      </c>
      <c r="C112" s="63"/>
      <c r="D112" s="99"/>
      <c r="E112" s="97">
        <f>VLOOKUP($B112,[1]NUM1!$G$2:$T$157,2,FALSE)</f>
        <v>0</v>
      </c>
      <c r="F112" s="97">
        <f>VLOOKUP($B112,[1]NUM1!$G$2:$T$157,3,FALSE)</f>
        <v>0</v>
      </c>
      <c r="G112" s="97">
        <f>VLOOKUP($B112,[1]NUM1!$G$2:$T$157,4,FALSE)</f>
        <v>0</v>
      </c>
      <c r="H112" s="97">
        <f>VLOOKUP($B112,[1]NUM1!$G$2:$T$157,5,FALSE)</f>
        <v>0</v>
      </c>
      <c r="I112" s="97">
        <f>VLOOKUP($B112,[1]NUM1!$G$2:$T$157,6,FALSE)</f>
        <v>0</v>
      </c>
      <c r="J112" s="97">
        <f>VLOOKUP($B112,[1]NUM1!$G$2:$T$157,7,FALSE)</f>
        <v>0</v>
      </c>
      <c r="K112" s="97">
        <f>VLOOKUP($B112,[1]NUM1!$G$2:$T$157,8,FALSE)</f>
        <v>0</v>
      </c>
      <c r="L112" s="97">
        <f>VLOOKUP($B112,[1]NUM1!$G$2:$T$157,9,FALSE)</f>
        <v>0</v>
      </c>
      <c r="M112" s="97">
        <f>VLOOKUP($B112,[1]NUM1!$G$2:$T$157,10,FALSE)</f>
        <v>0</v>
      </c>
      <c r="N112" s="97">
        <f>VLOOKUP($B112,[1]NUM1!$G$2:$T$157,11,FALSE)</f>
        <v>1</v>
      </c>
      <c r="O112" s="96">
        <f>VLOOKUP($B112,[1]NUM1!$G$2:$T$157,12,FALSE)</f>
        <v>0</v>
      </c>
      <c r="P112" s="96">
        <f>VLOOKUP($B112,[1]NUM1!$G$2:$T$157,13,FALSE)</f>
        <v>0</v>
      </c>
      <c r="Q112" s="6">
        <f t="shared" si="58"/>
        <v>1</v>
      </c>
      <c r="R112" s="4"/>
      <c r="S112" s="6">
        <v>2</v>
      </c>
      <c r="T112" s="9">
        <f t="shared" si="59"/>
        <v>2</v>
      </c>
      <c r="U112" s="6">
        <f>VLOOKUP($B112,[2]DEN1!$G$2:$I$157,2,FALSE)</f>
        <v>2</v>
      </c>
      <c r="V112" s="3">
        <f t="shared" si="60"/>
        <v>2</v>
      </c>
      <c r="W112" s="3">
        <f t="shared" si="61"/>
        <v>2</v>
      </c>
      <c r="X112" s="6">
        <f>VLOOKUP($B112,[1]DEN1!$G$2:$I$159,2,FALSE)</f>
        <v>2</v>
      </c>
      <c r="Y112" s="11"/>
      <c r="Z112" s="97">
        <f>VLOOKUP($B112,'[3]ACT DEN1'!$G$2:$S$143,2,FALSE)</f>
        <v>0</v>
      </c>
      <c r="AA112" s="97">
        <f>VLOOKUP($B112,'[3]ACT DEN1'!$G$2:$S$143,3,FALSE)</f>
        <v>0</v>
      </c>
      <c r="AB112" s="97">
        <f>VLOOKUP($B112,'[3]ACT DEN1'!$G$2:$S$143,4,FALSE)</f>
        <v>0</v>
      </c>
      <c r="AC112" s="97">
        <f>VLOOKUP($B112,'[3]ACT DEN1'!$G$2:$S$143,5,FALSE)</f>
        <v>0</v>
      </c>
      <c r="AD112" s="97">
        <f>VLOOKUP($B112,'[3]ACT DEN1'!$G$2:$S$143,6,FALSE)</f>
        <v>0</v>
      </c>
      <c r="AE112" s="97">
        <f>VLOOKUP($B112,'[3]ACT DEN1'!$G$2:$S$143,7,FALSE)</f>
        <v>0</v>
      </c>
      <c r="AF112" s="97">
        <f>VLOOKUP($B112,'[3]ACT DEN1'!$G$2:$S$143,8,FALSE)</f>
        <v>0</v>
      </c>
      <c r="AG112" s="97">
        <f>VLOOKUP($B112,'[3]ACT DEN1'!$G$2:$S$143,9,FALSE)</f>
        <v>0</v>
      </c>
      <c r="AH112" s="97">
        <f>VLOOKUP($B112,'[3]ACT DEN1'!$G$2:$S$143,10,FALSE)</f>
        <v>0</v>
      </c>
      <c r="AI112" s="97">
        <f>VLOOKUP($B112,'[3]ACT DEN1'!$G$2:$S$143,11,FALSE)</f>
        <v>0</v>
      </c>
      <c r="AJ112" s="96">
        <f>VLOOKUP($B112,'[3]ACT DEN1'!$G$2:$S$143,12,FALSE)</f>
        <v>0</v>
      </c>
      <c r="AK112" s="2"/>
      <c r="AL112" s="6">
        <f t="shared" si="36"/>
        <v>0</v>
      </c>
      <c r="AM112" s="97"/>
      <c r="AN112" s="97"/>
      <c r="AO112" s="97"/>
      <c r="AP112" s="97"/>
      <c r="AQ112" s="97"/>
      <c r="AR112" s="97"/>
      <c r="AS112" s="97"/>
      <c r="AT112" s="97"/>
      <c r="AU112" s="97"/>
      <c r="AV112" s="97"/>
      <c r="AW112" s="96"/>
      <c r="AX112" s="96"/>
      <c r="AY112" s="6">
        <f t="shared" si="37"/>
        <v>0</v>
      </c>
    </row>
    <row r="113" spans="1:51" s="65" customFormat="1" ht="15" thickBot="1" x14ac:dyDescent="0.25">
      <c r="A113" s="1" t="s">
        <v>172</v>
      </c>
      <c r="B113" s="99" t="s">
        <v>166</v>
      </c>
      <c r="C113" s="63"/>
      <c r="D113" s="99"/>
      <c r="E113" s="97">
        <f>VLOOKUP($B113,[1]NUM1!$G$2:$T$157,2,FALSE)</f>
        <v>0</v>
      </c>
      <c r="F113" s="97">
        <f>VLOOKUP($B113,[1]NUM1!$G$2:$T$157,3,FALSE)</f>
        <v>0</v>
      </c>
      <c r="G113" s="97">
        <f>VLOOKUP($B113,[1]NUM1!$G$2:$T$157,4,FALSE)</f>
        <v>0</v>
      </c>
      <c r="H113" s="97">
        <f>VLOOKUP($B113,[1]NUM1!$G$2:$T$157,5,FALSE)</f>
        <v>4</v>
      </c>
      <c r="I113" s="97">
        <f>VLOOKUP($B113,[1]NUM1!$G$2:$T$157,6,FALSE)</f>
        <v>2</v>
      </c>
      <c r="J113" s="97">
        <f>VLOOKUP($B113,[1]NUM1!$G$2:$T$157,7,FALSE)</f>
        <v>1</v>
      </c>
      <c r="K113" s="97">
        <f>VLOOKUP($B113,[1]NUM1!$G$2:$T$157,8,FALSE)</f>
        <v>1</v>
      </c>
      <c r="L113" s="97">
        <f>VLOOKUP($B113,[1]NUM1!$G$2:$T$157,9,FALSE)</f>
        <v>1</v>
      </c>
      <c r="M113" s="97">
        <f>VLOOKUP($B113,[1]NUM1!$G$2:$T$157,10,FALSE)</f>
        <v>0</v>
      </c>
      <c r="N113" s="97">
        <f>VLOOKUP($B113,[1]NUM1!$G$2:$T$157,11,FALSE)</f>
        <v>0</v>
      </c>
      <c r="O113" s="96">
        <f>VLOOKUP($B113,[1]NUM1!$G$2:$T$157,12,FALSE)</f>
        <v>0</v>
      </c>
      <c r="P113" s="96">
        <f>VLOOKUP($B113,[1]NUM1!$G$2:$T$157,13,FALSE)</f>
        <v>0</v>
      </c>
      <c r="Q113" s="6">
        <f t="shared" si="58"/>
        <v>9</v>
      </c>
      <c r="R113" s="4"/>
      <c r="S113" s="6">
        <v>1</v>
      </c>
      <c r="T113" s="9">
        <f t="shared" si="59"/>
        <v>1</v>
      </c>
      <c r="U113" s="6">
        <f>VLOOKUP($B113,[2]DEN1!$G$2:$I$157,2,FALSE)</f>
        <v>5</v>
      </c>
      <c r="V113" s="3">
        <f t="shared" si="60"/>
        <v>5</v>
      </c>
      <c r="W113" s="3">
        <f t="shared" si="61"/>
        <v>5</v>
      </c>
      <c r="X113" s="6">
        <f>VLOOKUP($B113,[1]DEN1!$G$2:$I$159,2,FALSE)</f>
        <v>0</v>
      </c>
      <c r="Y113" s="11"/>
      <c r="Z113" s="97">
        <f>VLOOKUP($B113,'[3]ACT DEN1'!$G$2:$S$143,2,FALSE)</f>
        <v>0</v>
      </c>
      <c r="AA113" s="97">
        <f>VLOOKUP($B113,'[3]ACT DEN1'!$G$2:$S$143,3,FALSE)</f>
        <v>0</v>
      </c>
      <c r="AB113" s="97">
        <f>VLOOKUP($B113,'[3]ACT DEN1'!$G$2:$S$143,4,FALSE)</f>
        <v>0</v>
      </c>
      <c r="AC113" s="97">
        <f>VLOOKUP($B113,'[3]ACT DEN1'!$G$2:$S$143,5,FALSE)</f>
        <v>0</v>
      </c>
      <c r="AD113" s="97">
        <f>VLOOKUP($B113,'[3]ACT DEN1'!$G$2:$S$143,6,FALSE)</f>
        <v>0</v>
      </c>
      <c r="AE113" s="97">
        <f>VLOOKUP($B113,'[3]ACT DEN1'!$G$2:$S$143,7,FALSE)</f>
        <v>0</v>
      </c>
      <c r="AF113" s="97">
        <f>VLOOKUP($B113,'[3]ACT DEN1'!$G$2:$S$143,8,FALSE)</f>
        <v>0</v>
      </c>
      <c r="AG113" s="97">
        <f>VLOOKUP($B113,'[3]ACT DEN1'!$G$2:$S$143,9,FALSE)</f>
        <v>0</v>
      </c>
      <c r="AH113" s="97">
        <f>VLOOKUP($B113,'[3]ACT DEN1'!$G$2:$S$143,10,FALSE)</f>
        <v>0</v>
      </c>
      <c r="AI113" s="97">
        <f>VLOOKUP($B113,'[3]ACT DEN1'!$G$2:$S$143,11,FALSE)</f>
        <v>0</v>
      </c>
      <c r="AJ113" s="96">
        <f>VLOOKUP($B113,'[3]ACT DEN1'!$G$2:$S$143,12,FALSE)</f>
        <v>0</v>
      </c>
      <c r="AK113" s="2"/>
      <c r="AL113" s="6">
        <f t="shared" si="36"/>
        <v>0</v>
      </c>
      <c r="AM113" s="97">
        <f>VLOOKUP($B113,'[3]ACT DEN1'!$AB$2:$AN$119,2,FALSE)</f>
        <v>0</v>
      </c>
      <c r="AN113" s="97">
        <f>VLOOKUP($B113,'[3]ACT DEN1'!$AB$2:$AN$119,3,FALSE)</f>
        <v>0</v>
      </c>
      <c r="AO113" s="97">
        <f>VLOOKUP($B113,'[3]ACT DEN1'!$AB$2:$AN$119,4,FALSE)</f>
        <v>0</v>
      </c>
      <c r="AP113" s="97">
        <f>VLOOKUP($B113,'[3]ACT DEN1'!$AB$2:$AN$119,5,FALSE)</f>
        <v>0</v>
      </c>
      <c r="AQ113" s="97">
        <f>VLOOKUP($B113,'[3]ACT DEN1'!$AB$2:$AN$119,6,FALSE)</f>
        <v>0</v>
      </c>
      <c r="AR113" s="97">
        <f>VLOOKUP($B113,'[3]ACT DEN1'!$AB$2:$AN$119,7,FALSE)</f>
        <v>0</v>
      </c>
      <c r="AS113" s="97">
        <f>VLOOKUP($B113,'[3]ACT DEN1'!$AB$2:$AN$119,8,FALSE)</f>
        <v>0</v>
      </c>
      <c r="AT113" s="97">
        <f>VLOOKUP($B113,'[3]ACT DEN1'!$AB$2:$AN$119,9,FALSE)</f>
        <v>0</v>
      </c>
      <c r="AU113" s="97">
        <f>VLOOKUP($B113,'[3]ACT DEN1'!$AB$2:$AN$119,10,FALSE)</f>
        <v>0</v>
      </c>
      <c r="AV113" s="97">
        <f>VLOOKUP($B113,'[3]ACT DEN1'!$AB$2:$AN$119,11,FALSE)</f>
        <v>0</v>
      </c>
      <c r="AW113" s="96">
        <f>VLOOKUP($B113,'[3]ACT DEN1'!$AB$2:$AN$119,12,FALSE)</f>
        <v>0</v>
      </c>
      <c r="AX113" s="96"/>
      <c r="AY113" s="6">
        <f t="shared" si="37"/>
        <v>0</v>
      </c>
    </row>
    <row r="114" spans="1:51" s="65" customFormat="1" ht="15" thickBot="1" x14ac:dyDescent="0.25">
      <c r="A114" s="1" t="s">
        <v>172</v>
      </c>
      <c r="B114" s="99" t="s">
        <v>167</v>
      </c>
      <c r="C114" s="63"/>
      <c r="D114" s="99"/>
      <c r="E114" s="97">
        <f>VLOOKUP($B114,[1]NUM1!$G$2:$T$157,2,FALSE)</f>
        <v>0</v>
      </c>
      <c r="F114" s="97">
        <f>VLOOKUP($B114,[1]NUM1!$G$2:$T$157,3,FALSE)</f>
        <v>3</v>
      </c>
      <c r="G114" s="97">
        <f>VLOOKUP($B114,[1]NUM1!$G$2:$T$157,4,FALSE)</f>
        <v>1</v>
      </c>
      <c r="H114" s="97">
        <f>VLOOKUP($B114,[1]NUM1!$G$2:$T$157,5,FALSE)</f>
        <v>0</v>
      </c>
      <c r="I114" s="97">
        <f>VLOOKUP($B114,[1]NUM1!$G$2:$T$157,6,FALSE)</f>
        <v>0</v>
      </c>
      <c r="J114" s="97">
        <f>VLOOKUP($B114,[1]NUM1!$G$2:$T$157,7,FALSE)</f>
        <v>4</v>
      </c>
      <c r="K114" s="97">
        <f>VLOOKUP($B114,[1]NUM1!$G$2:$T$157,8,FALSE)</f>
        <v>1</v>
      </c>
      <c r="L114" s="97">
        <f>VLOOKUP($B114,[1]NUM1!$G$2:$T$157,9,FALSE)</f>
        <v>2</v>
      </c>
      <c r="M114" s="97">
        <f>VLOOKUP($B114,[1]NUM1!$G$2:$T$157,10,FALSE)</f>
        <v>9</v>
      </c>
      <c r="N114" s="97">
        <f>VLOOKUP($B114,[1]NUM1!$G$2:$T$157,11,FALSE)</f>
        <v>3</v>
      </c>
      <c r="O114" s="96">
        <f>VLOOKUP($B114,[1]NUM1!$G$2:$T$157,12,FALSE)</f>
        <v>0</v>
      </c>
      <c r="P114" s="96">
        <f>VLOOKUP($B114,[1]NUM1!$G$2:$T$157,13,FALSE)</f>
        <v>0</v>
      </c>
      <c r="Q114" s="6">
        <f t="shared" si="58"/>
        <v>23</v>
      </c>
      <c r="R114" s="4"/>
      <c r="S114" s="6">
        <v>4</v>
      </c>
      <c r="T114" s="9">
        <f t="shared" si="59"/>
        <v>4</v>
      </c>
      <c r="U114" s="6">
        <f>VLOOKUP($B114,[2]DEN1!$G$2:$I$157,2,FALSE)</f>
        <v>4</v>
      </c>
      <c r="V114" s="3">
        <f t="shared" si="60"/>
        <v>4</v>
      </c>
      <c r="W114" s="3">
        <f t="shared" si="61"/>
        <v>4</v>
      </c>
      <c r="X114" s="6">
        <f>VLOOKUP($B114,[1]DEN1!$G$2:$I$159,2,FALSE)</f>
        <v>4</v>
      </c>
      <c r="Y114" s="11"/>
      <c r="Z114" s="97">
        <f>VLOOKUP($B114,'[3]ACT DEN1'!$G$2:$S$143,2,FALSE)</f>
        <v>0</v>
      </c>
      <c r="AA114" s="97">
        <f>VLOOKUP($B114,'[3]ACT DEN1'!$G$2:$S$143,3,FALSE)</f>
        <v>0</v>
      </c>
      <c r="AB114" s="97">
        <f>VLOOKUP($B114,'[3]ACT DEN1'!$G$2:$S$143,4,FALSE)</f>
        <v>0</v>
      </c>
      <c r="AC114" s="97">
        <f>VLOOKUP($B114,'[3]ACT DEN1'!$G$2:$S$143,5,FALSE)</f>
        <v>0</v>
      </c>
      <c r="AD114" s="97">
        <f>VLOOKUP($B114,'[3]ACT DEN1'!$G$2:$S$143,6,FALSE)</f>
        <v>0</v>
      </c>
      <c r="AE114" s="97">
        <f>VLOOKUP($B114,'[3]ACT DEN1'!$G$2:$S$143,7,FALSE)</f>
        <v>0</v>
      </c>
      <c r="AF114" s="97">
        <f>VLOOKUP($B114,'[3]ACT DEN1'!$G$2:$S$143,8,FALSE)</f>
        <v>0</v>
      </c>
      <c r="AG114" s="97">
        <f>VLOOKUP($B114,'[3]ACT DEN1'!$G$2:$S$143,9,FALSE)</f>
        <v>0</v>
      </c>
      <c r="AH114" s="97">
        <f>VLOOKUP($B114,'[3]ACT DEN1'!$G$2:$S$143,10,FALSE)</f>
        <v>0</v>
      </c>
      <c r="AI114" s="97">
        <f>VLOOKUP($B114,'[3]ACT DEN1'!$G$2:$S$143,11,FALSE)</f>
        <v>0</v>
      </c>
      <c r="AJ114" s="96">
        <f>VLOOKUP($B114,'[3]ACT DEN1'!$G$2:$S$143,12,FALSE)</f>
        <v>0</v>
      </c>
      <c r="AK114" s="2"/>
      <c r="AL114" s="6">
        <f t="shared" si="36"/>
        <v>0</v>
      </c>
      <c r="AM114" s="97">
        <f>VLOOKUP($B114,'[3]ACT DEN1'!$AB$2:$AN$119,2,FALSE)</f>
        <v>0</v>
      </c>
      <c r="AN114" s="97">
        <f>VLOOKUP($B114,'[3]ACT DEN1'!$AB$2:$AN$119,3,FALSE)</f>
        <v>0</v>
      </c>
      <c r="AO114" s="97">
        <f>VLOOKUP($B114,'[3]ACT DEN1'!$AB$2:$AN$119,4,FALSE)</f>
        <v>0</v>
      </c>
      <c r="AP114" s="97">
        <f>VLOOKUP($B114,'[3]ACT DEN1'!$AB$2:$AN$119,5,FALSE)</f>
        <v>0</v>
      </c>
      <c r="AQ114" s="97">
        <f>VLOOKUP($B114,'[3]ACT DEN1'!$AB$2:$AN$119,6,FALSE)</f>
        <v>0</v>
      </c>
      <c r="AR114" s="97">
        <f>VLOOKUP($B114,'[3]ACT DEN1'!$AB$2:$AN$119,7,FALSE)</f>
        <v>0</v>
      </c>
      <c r="AS114" s="97">
        <f>VLOOKUP($B114,'[3]ACT DEN1'!$AB$2:$AN$119,8,FALSE)</f>
        <v>0</v>
      </c>
      <c r="AT114" s="97">
        <f>VLOOKUP($B114,'[3]ACT DEN1'!$AB$2:$AN$119,9,FALSE)</f>
        <v>0</v>
      </c>
      <c r="AU114" s="97">
        <f>VLOOKUP($B114,'[3]ACT DEN1'!$AB$2:$AN$119,10,FALSE)</f>
        <v>0</v>
      </c>
      <c r="AV114" s="97">
        <f>VLOOKUP($B114,'[3]ACT DEN1'!$AB$2:$AN$119,11,FALSE)</f>
        <v>0</v>
      </c>
      <c r="AW114" s="96">
        <f>VLOOKUP($B114,'[3]ACT DEN1'!$AB$2:$AN$119,12,FALSE)</f>
        <v>0</v>
      </c>
      <c r="AX114" s="96"/>
      <c r="AY114" s="6">
        <f t="shared" si="37"/>
        <v>0</v>
      </c>
    </row>
    <row r="115" spans="1:51" s="65" customFormat="1" ht="15" thickBot="1" x14ac:dyDescent="0.25">
      <c r="A115" s="1" t="s">
        <v>172</v>
      </c>
      <c r="B115" s="99" t="s">
        <v>168</v>
      </c>
      <c r="C115" s="63"/>
      <c r="D115" s="99"/>
      <c r="E115" s="97">
        <f>VLOOKUP($B115,[1]NUM1!$G$2:$T$157,2,FALSE)</f>
        <v>0</v>
      </c>
      <c r="F115" s="97">
        <f>VLOOKUP($B115,[1]NUM1!$G$2:$T$157,3,FALSE)</f>
        <v>1</v>
      </c>
      <c r="G115" s="97">
        <f>VLOOKUP($B115,[1]NUM1!$G$2:$T$157,4,FALSE)</f>
        <v>0</v>
      </c>
      <c r="H115" s="97">
        <f>VLOOKUP($B115,[1]NUM1!$G$2:$T$157,5,FALSE)</f>
        <v>1</v>
      </c>
      <c r="I115" s="97">
        <f>VLOOKUP($B115,[1]NUM1!$G$2:$T$157,6,FALSE)</f>
        <v>5</v>
      </c>
      <c r="J115" s="97">
        <f>VLOOKUP($B115,[1]NUM1!$G$2:$T$157,7,FALSE)</f>
        <v>4</v>
      </c>
      <c r="K115" s="97">
        <f>VLOOKUP($B115,[1]NUM1!$G$2:$T$157,8,FALSE)</f>
        <v>1</v>
      </c>
      <c r="L115" s="97">
        <f>VLOOKUP($B115,[1]NUM1!$G$2:$T$157,9,FALSE)</f>
        <v>0</v>
      </c>
      <c r="M115" s="97">
        <f>VLOOKUP($B115,[1]NUM1!$G$2:$T$157,10,FALSE)</f>
        <v>1</v>
      </c>
      <c r="N115" s="97">
        <f>VLOOKUP($B115,[1]NUM1!$G$2:$T$157,11,FALSE)</f>
        <v>7</v>
      </c>
      <c r="O115" s="96">
        <f>VLOOKUP($B115,[1]NUM1!$G$2:$T$157,12,FALSE)</f>
        <v>0</v>
      </c>
      <c r="P115" s="96">
        <f>VLOOKUP($B115,[1]NUM1!$G$2:$T$157,13,FALSE)</f>
        <v>0</v>
      </c>
      <c r="Q115" s="6">
        <f t="shared" si="58"/>
        <v>20</v>
      </c>
      <c r="R115" s="4"/>
      <c r="S115" s="6">
        <v>1</v>
      </c>
      <c r="T115" s="9">
        <f t="shared" si="59"/>
        <v>1</v>
      </c>
      <c r="U115" s="6">
        <f>VLOOKUP($B115,[2]DEN1!$G$2:$I$157,2,FALSE)</f>
        <v>2</v>
      </c>
      <c r="V115" s="3">
        <f t="shared" si="60"/>
        <v>2</v>
      </c>
      <c r="W115" s="3">
        <f t="shared" si="61"/>
        <v>2</v>
      </c>
      <c r="X115" s="6">
        <f>VLOOKUP($B115,[1]DEN1!$G$2:$I$159,2,FALSE)</f>
        <v>2</v>
      </c>
      <c r="Y115" s="11"/>
      <c r="Z115" s="97">
        <f>VLOOKUP($B115,'[3]ACT DEN1'!$G$2:$S$143,2,FALSE)</f>
        <v>0</v>
      </c>
      <c r="AA115" s="97">
        <f>VLOOKUP($B115,'[3]ACT DEN1'!$G$2:$S$143,3,FALSE)</f>
        <v>0</v>
      </c>
      <c r="AB115" s="97">
        <f>VLOOKUP($B115,'[3]ACT DEN1'!$G$2:$S$143,4,FALSE)</f>
        <v>0</v>
      </c>
      <c r="AC115" s="97">
        <f>VLOOKUP($B115,'[3]ACT DEN1'!$G$2:$S$143,5,FALSE)</f>
        <v>0</v>
      </c>
      <c r="AD115" s="97">
        <f>VLOOKUP($B115,'[3]ACT DEN1'!$G$2:$S$143,6,FALSE)</f>
        <v>0</v>
      </c>
      <c r="AE115" s="97">
        <f>VLOOKUP($B115,'[3]ACT DEN1'!$G$2:$S$143,7,FALSE)</f>
        <v>0</v>
      </c>
      <c r="AF115" s="97">
        <f>VLOOKUP($B115,'[3]ACT DEN1'!$G$2:$S$143,8,FALSE)</f>
        <v>0</v>
      </c>
      <c r="AG115" s="97">
        <f>VLOOKUP($B115,'[3]ACT DEN1'!$G$2:$S$143,9,FALSE)</f>
        <v>0</v>
      </c>
      <c r="AH115" s="97">
        <f>VLOOKUP($B115,'[3]ACT DEN1'!$G$2:$S$143,10,FALSE)</f>
        <v>0</v>
      </c>
      <c r="AI115" s="97">
        <f>VLOOKUP($B115,'[3]ACT DEN1'!$G$2:$S$143,11,FALSE)</f>
        <v>0</v>
      </c>
      <c r="AJ115" s="96">
        <f>VLOOKUP($B115,'[3]ACT DEN1'!$G$2:$S$143,12,FALSE)</f>
        <v>0</v>
      </c>
      <c r="AK115" s="2"/>
      <c r="AL115" s="6">
        <f t="shared" si="36"/>
        <v>0</v>
      </c>
      <c r="AM115" s="97">
        <f>VLOOKUP($B115,'[3]ACT DEN1'!$AB$2:$AN$119,2,FALSE)</f>
        <v>0</v>
      </c>
      <c r="AN115" s="97">
        <f>VLOOKUP($B115,'[3]ACT DEN1'!$AB$2:$AN$119,3,FALSE)</f>
        <v>0</v>
      </c>
      <c r="AO115" s="97">
        <f>VLOOKUP($B115,'[3]ACT DEN1'!$AB$2:$AN$119,4,FALSE)</f>
        <v>0</v>
      </c>
      <c r="AP115" s="97">
        <f>VLOOKUP($B115,'[3]ACT DEN1'!$AB$2:$AN$119,5,FALSE)</f>
        <v>0</v>
      </c>
      <c r="AQ115" s="97">
        <f>VLOOKUP($B115,'[3]ACT DEN1'!$AB$2:$AN$119,6,FALSE)</f>
        <v>0</v>
      </c>
      <c r="AR115" s="97">
        <f>VLOOKUP($B115,'[3]ACT DEN1'!$AB$2:$AN$119,7,FALSE)</f>
        <v>0</v>
      </c>
      <c r="AS115" s="97">
        <f>VLOOKUP($B115,'[3]ACT DEN1'!$AB$2:$AN$119,8,FALSE)</f>
        <v>0</v>
      </c>
      <c r="AT115" s="97">
        <f>VLOOKUP($B115,'[3]ACT DEN1'!$AB$2:$AN$119,9,FALSE)</f>
        <v>0</v>
      </c>
      <c r="AU115" s="97">
        <f>VLOOKUP($B115,'[3]ACT DEN1'!$AB$2:$AN$119,10,FALSE)</f>
        <v>0</v>
      </c>
      <c r="AV115" s="97">
        <f>VLOOKUP($B115,'[3]ACT DEN1'!$AB$2:$AN$119,11,FALSE)</f>
        <v>0</v>
      </c>
      <c r="AW115" s="96">
        <f>VLOOKUP($B115,'[3]ACT DEN1'!$AB$2:$AN$119,12,FALSE)</f>
        <v>0</v>
      </c>
      <c r="AX115" s="96"/>
      <c r="AY115" s="6">
        <f t="shared" si="37"/>
        <v>0</v>
      </c>
    </row>
    <row r="116" spans="1:51" s="65" customFormat="1" ht="15" thickBot="1" x14ac:dyDescent="0.25">
      <c r="A116" s="1" t="s">
        <v>172</v>
      </c>
      <c r="B116" s="99" t="s">
        <v>169</v>
      </c>
      <c r="C116" s="63"/>
      <c r="D116" s="99"/>
      <c r="E116" s="97">
        <f>VLOOKUP($B116,[1]NUM1!$G$2:$T$157,2,FALSE)</f>
        <v>0</v>
      </c>
      <c r="F116" s="97">
        <f>VLOOKUP($B116,[1]NUM1!$G$2:$T$157,3,FALSE)</f>
        <v>0</v>
      </c>
      <c r="G116" s="97">
        <f>VLOOKUP($B116,[1]NUM1!$G$2:$T$157,4,FALSE)</f>
        <v>0</v>
      </c>
      <c r="H116" s="97">
        <f>VLOOKUP($B116,[1]NUM1!$G$2:$T$157,5,FALSE)</f>
        <v>1</v>
      </c>
      <c r="I116" s="97">
        <f>VLOOKUP($B116,[1]NUM1!$G$2:$T$157,6,FALSE)</f>
        <v>0</v>
      </c>
      <c r="J116" s="97">
        <f>VLOOKUP($B116,[1]NUM1!$G$2:$T$157,7,FALSE)</f>
        <v>5</v>
      </c>
      <c r="K116" s="97">
        <f>VLOOKUP($B116,[1]NUM1!$G$2:$T$157,8,FALSE)</f>
        <v>2</v>
      </c>
      <c r="L116" s="97">
        <f>VLOOKUP($B116,[1]NUM1!$G$2:$T$157,9,FALSE)</f>
        <v>0</v>
      </c>
      <c r="M116" s="97">
        <f>VLOOKUP($B116,[1]NUM1!$G$2:$T$157,10,FALSE)</f>
        <v>1</v>
      </c>
      <c r="N116" s="97">
        <f>VLOOKUP($B116,[1]NUM1!$G$2:$T$157,11,FALSE)</f>
        <v>2</v>
      </c>
      <c r="O116" s="96">
        <f>VLOOKUP($B116,[1]NUM1!$G$2:$T$157,12,FALSE)</f>
        <v>2</v>
      </c>
      <c r="P116" s="96">
        <f>VLOOKUP($B116,[1]NUM1!$G$2:$T$157,13,FALSE)</f>
        <v>0</v>
      </c>
      <c r="Q116" s="6">
        <f t="shared" si="58"/>
        <v>13</v>
      </c>
      <c r="R116" s="4"/>
      <c r="S116" s="6">
        <v>3</v>
      </c>
      <c r="T116" s="9">
        <f t="shared" si="59"/>
        <v>3</v>
      </c>
      <c r="U116" s="6">
        <f>VLOOKUP($B116,[2]DEN1!$G$2:$I$157,2,FALSE)</f>
        <v>1</v>
      </c>
      <c r="V116" s="3">
        <f t="shared" si="60"/>
        <v>1</v>
      </c>
      <c r="W116" s="3">
        <f t="shared" si="61"/>
        <v>1</v>
      </c>
      <c r="X116" s="6">
        <f>VLOOKUP($B116,[1]DEN1!$G$2:$I$159,2,FALSE)</f>
        <v>1</v>
      </c>
      <c r="Y116" s="11"/>
      <c r="Z116" s="97">
        <f>VLOOKUP($B116,'[3]ACT DEN1'!$G$2:$S$143,2,FALSE)</f>
        <v>0</v>
      </c>
      <c r="AA116" s="97">
        <f>VLOOKUP($B116,'[3]ACT DEN1'!$G$2:$S$143,3,FALSE)</f>
        <v>0</v>
      </c>
      <c r="AB116" s="97">
        <f>VLOOKUP($B116,'[3]ACT DEN1'!$G$2:$S$143,4,FALSE)</f>
        <v>0</v>
      </c>
      <c r="AC116" s="97">
        <f>VLOOKUP($B116,'[3]ACT DEN1'!$G$2:$S$143,5,FALSE)</f>
        <v>0</v>
      </c>
      <c r="AD116" s="97">
        <f>VLOOKUP($B116,'[3]ACT DEN1'!$G$2:$S$143,6,FALSE)</f>
        <v>0</v>
      </c>
      <c r="AE116" s="97">
        <f>VLOOKUP($B116,'[3]ACT DEN1'!$G$2:$S$143,7,FALSE)</f>
        <v>0</v>
      </c>
      <c r="AF116" s="97">
        <f>VLOOKUP($B116,'[3]ACT DEN1'!$G$2:$S$143,8,FALSE)</f>
        <v>0</v>
      </c>
      <c r="AG116" s="97">
        <f>VLOOKUP($B116,'[3]ACT DEN1'!$G$2:$S$143,9,FALSE)</f>
        <v>0</v>
      </c>
      <c r="AH116" s="97">
        <f>VLOOKUP($B116,'[3]ACT DEN1'!$G$2:$S$143,10,FALSE)</f>
        <v>0</v>
      </c>
      <c r="AI116" s="97">
        <f>VLOOKUP($B116,'[3]ACT DEN1'!$G$2:$S$143,11,FALSE)</f>
        <v>0</v>
      </c>
      <c r="AJ116" s="96">
        <f>VLOOKUP($B116,'[3]ACT DEN1'!$G$2:$S$143,12,FALSE)</f>
        <v>0</v>
      </c>
      <c r="AK116" s="2"/>
      <c r="AL116" s="6">
        <f t="shared" si="36"/>
        <v>0</v>
      </c>
      <c r="AM116" s="97">
        <f>VLOOKUP($B116,'[3]ACT DEN1'!$AB$2:$AN$119,2,FALSE)</f>
        <v>0</v>
      </c>
      <c r="AN116" s="97">
        <f>VLOOKUP($B116,'[3]ACT DEN1'!$AB$2:$AN$119,3,FALSE)</f>
        <v>0</v>
      </c>
      <c r="AO116" s="97">
        <f>VLOOKUP($B116,'[3]ACT DEN1'!$AB$2:$AN$119,4,FALSE)</f>
        <v>0</v>
      </c>
      <c r="AP116" s="97">
        <f>VLOOKUP($B116,'[3]ACT DEN1'!$AB$2:$AN$119,5,FALSE)</f>
        <v>0</v>
      </c>
      <c r="AQ116" s="97">
        <f>VLOOKUP($B116,'[3]ACT DEN1'!$AB$2:$AN$119,6,FALSE)</f>
        <v>0</v>
      </c>
      <c r="AR116" s="97">
        <f>VLOOKUP($B116,'[3]ACT DEN1'!$AB$2:$AN$119,7,FALSE)</f>
        <v>0</v>
      </c>
      <c r="AS116" s="97">
        <f>VLOOKUP($B116,'[3]ACT DEN1'!$AB$2:$AN$119,8,FALSE)</f>
        <v>0</v>
      </c>
      <c r="AT116" s="97">
        <f>VLOOKUP($B116,'[3]ACT DEN1'!$AB$2:$AN$119,9,FALSE)</f>
        <v>0</v>
      </c>
      <c r="AU116" s="97">
        <f>VLOOKUP($B116,'[3]ACT DEN1'!$AB$2:$AN$119,10,FALSE)</f>
        <v>0</v>
      </c>
      <c r="AV116" s="97">
        <f>VLOOKUP($B116,'[3]ACT DEN1'!$AB$2:$AN$119,11,FALSE)</f>
        <v>0</v>
      </c>
      <c r="AW116" s="96">
        <f>VLOOKUP($B116,'[3]ACT DEN1'!$AB$2:$AN$119,12,FALSE)</f>
        <v>0</v>
      </c>
      <c r="AX116" s="96"/>
      <c r="AY116" s="6">
        <f t="shared" si="37"/>
        <v>0</v>
      </c>
    </row>
    <row r="117" spans="1:51" s="65" customFormat="1" ht="15" thickBot="1" x14ac:dyDescent="0.25">
      <c r="A117" s="1" t="s">
        <v>172</v>
      </c>
      <c r="B117" s="99" t="s">
        <v>170</v>
      </c>
      <c r="C117" s="63"/>
      <c r="D117" s="99"/>
      <c r="E117" s="97">
        <f>VLOOKUP($B117,[1]NUM1!$G$2:$T$157,2,FALSE)</f>
        <v>0</v>
      </c>
      <c r="F117" s="97">
        <f>VLOOKUP($B117,[1]NUM1!$G$2:$T$157,3,FALSE)</f>
        <v>0</v>
      </c>
      <c r="G117" s="97">
        <f>VLOOKUP($B117,[1]NUM1!$G$2:$T$157,4,FALSE)</f>
        <v>0</v>
      </c>
      <c r="H117" s="97">
        <f>VLOOKUP($B117,[1]NUM1!$G$2:$T$157,5,FALSE)</f>
        <v>1</v>
      </c>
      <c r="I117" s="97">
        <f>VLOOKUP($B117,[1]NUM1!$G$2:$T$157,6,FALSE)</f>
        <v>2</v>
      </c>
      <c r="J117" s="97">
        <f>VLOOKUP($B117,[1]NUM1!$G$2:$T$157,7,FALSE)</f>
        <v>0</v>
      </c>
      <c r="K117" s="97">
        <f>VLOOKUP($B117,[1]NUM1!$G$2:$T$157,8,FALSE)</f>
        <v>3</v>
      </c>
      <c r="L117" s="97">
        <f>VLOOKUP($B117,[1]NUM1!$G$2:$T$157,9,FALSE)</f>
        <v>1</v>
      </c>
      <c r="M117" s="97">
        <f>VLOOKUP($B117,[1]NUM1!$G$2:$T$157,10,FALSE)</f>
        <v>0</v>
      </c>
      <c r="N117" s="97">
        <f>VLOOKUP($B117,[1]NUM1!$G$2:$T$157,11,FALSE)</f>
        <v>0</v>
      </c>
      <c r="O117" s="96">
        <f>VLOOKUP($B117,[1]NUM1!$G$2:$T$157,12,FALSE)</f>
        <v>2</v>
      </c>
      <c r="P117" s="96">
        <f>VLOOKUP($B117,[1]NUM1!$G$2:$T$157,13,FALSE)</f>
        <v>1</v>
      </c>
      <c r="Q117" s="6">
        <f t="shared" si="58"/>
        <v>10</v>
      </c>
      <c r="R117" s="4"/>
      <c r="S117" s="6">
        <v>0</v>
      </c>
      <c r="T117" s="9">
        <f t="shared" si="59"/>
        <v>0</v>
      </c>
      <c r="U117" s="6">
        <f>VLOOKUP($B117,[2]DEN1!$G$2:$I$157,2,FALSE)</f>
        <v>0</v>
      </c>
      <c r="V117" s="3">
        <f t="shared" si="60"/>
        <v>0</v>
      </c>
      <c r="W117" s="3">
        <f t="shared" si="61"/>
        <v>0</v>
      </c>
      <c r="X117" s="6">
        <f>VLOOKUP($B117,[1]DEN1!$G$2:$I$159,2,FALSE)</f>
        <v>0</v>
      </c>
      <c r="Y117" s="11"/>
      <c r="Z117" s="97">
        <f>VLOOKUP($B117,'[3]ACT DEN1'!$G$2:$S$143,2,FALSE)</f>
        <v>0</v>
      </c>
      <c r="AA117" s="97">
        <f>VLOOKUP($B117,'[3]ACT DEN1'!$G$2:$S$143,3,FALSE)</f>
        <v>0</v>
      </c>
      <c r="AB117" s="97">
        <f>VLOOKUP($B117,'[3]ACT DEN1'!$G$2:$S$143,4,FALSE)</f>
        <v>0</v>
      </c>
      <c r="AC117" s="97">
        <f>VLOOKUP($B117,'[3]ACT DEN1'!$G$2:$S$143,5,FALSE)</f>
        <v>0</v>
      </c>
      <c r="AD117" s="97">
        <f>VLOOKUP($B117,'[3]ACT DEN1'!$G$2:$S$143,6,FALSE)</f>
        <v>0</v>
      </c>
      <c r="AE117" s="97">
        <f>VLOOKUP($B117,'[3]ACT DEN1'!$G$2:$S$143,7,FALSE)</f>
        <v>0</v>
      </c>
      <c r="AF117" s="97">
        <f>VLOOKUP($B117,'[3]ACT DEN1'!$G$2:$S$143,8,FALSE)</f>
        <v>0</v>
      </c>
      <c r="AG117" s="97">
        <f>VLOOKUP($B117,'[3]ACT DEN1'!$G$2:$S$143,9,FALSE)</f>
        <v>0</v>
      </c>
      <c r="AH117" s="97">
        <f>VLOOKUP($B117,'[3]ACT DEN1'!$G$2:$S$143,10,FALSE)</f>
        <v>0</v>
      </c>
      <c r="AI117" s="97">
        <f>VLOOKUP($B117,'[3]ACT DEN1'!$G$2:$S$143,11,FALSE)</f>
        <v>0</v>
      </c>
      <c r="AJ117" s="96">
        <f>VLOOKUP($B117,'[3]ACT DEN1'!$G$2:$S$143,12,FALSE)</f>
        <v>0</v>
      </c>
      <c r="AK117" s="2"/>
      <c r="AL117" s="6">
        <f t="shared" si="36"/>
        <v>0</v>
      </c>
      <c r="AM117" s="97">
        <f>VLOOKUP($B117,'[3]ACT DEN1'!$AB$2:$AN$119,2,FALSE)</f>
        <v>0</v>
      </c>
      <c r="AN117" s="97">
        <f>VLOOKUP($B117,'[3]ACT DEN1'!$AB$2:$AN$119,3,FALSE)</f>
        <v>0</v>
      </c>
      <c r="AO117" s="97">
        <f>VLOOKUP($B117,'[3]ACT DEN1'!$AB$2:$AN$119,4,FALSE)</f>
        <v>0</v>
      </c>
      <c r="AP117" s="97">
        <f>VLOOKUP($B117,'[3]ACT DEN1'!$AB$2:$AN$119,5,FALSE)</f>
        <v>0</v>
      </c>
      <c r="AQ117" s="97">
        <f>VLOOKUP($B117,'[3]ACT DEN1'!$AB$2:$AN$119,6,FALSE)</f>
        <v>0</v>
      </c>
      <c r="AR117" s="97">
        <f>VLOOKUP($B117,'[3]ACT DEN1'!$AB$2:$AN$119,7,FALSE)</f>
        <v>0</v>
      </c>
      <c r="AS117" s="97">
        <f>VLOOKUP($B117,'[3]ACT DEN1'!$AB$2:$AN$119,8,FALSE)</f>
        <v>0</v>
      </c>
      <c r="AT117" s="97">
        <f>VLOOKUP($B117,'[3]ACT DEN1'!$AB$2:$AN$119,9,FALSE)</f>
        <v>0</v>
      </c>
      <c r="AU117" s="97">
        <f>VLOOKUP($B117,'[3]ACT DEN1'!$AB$2:$AN$119,10,FALSE)</f>
        <v>0</v>
      </c>
      <c r="AV117" s="97">
        <f>VLOOKUP($B117,'[3]ACT DEN1'!$AB$2:$AN$119,11,FALSE)</f>
        <v>0</v>
      </c>
      <c r="AW117" s="96">
        <f>VLOOKUP($B117,'[3]ACT DEN1'!$AB$2:$AN$119,12,FALSE)</f>
        <v>0</v>
      </c>
      <c r="AX117" s="96"/>
      <c r="AY117" s="6">
        <f t="shared" si="37"/>
        <v>0</v>
      </c>
    </row>
    <row r="118" spans="1:51" s="65" customFormat="1" ht="15" thickBot="1" x14ac:dyDescent="0.25">
      <c r="A118" s="1" t="s">
        <v>172</v>
      </c>
      <c r="B118" s="99" t="s">
        <v>171</v>
      </c>
      <c r="C118" s="63"/>
      <c r="D118" s="99"/>
      <c r="E118" s="97">
        <f>VLOOKUP($B118,[1]NUM1!$G$2:$T$157,2,FALSE)</f>
        <v>0</v>
      </c>
      <c r="F118" s="97">
        <f>VLOOKUP($B118,[1]NUM1!$G$2:$T$157,3,FALSE)</f>
        <v>1</v>
      </c>
      <c r="G118" s="97">
        <f>VLOOKUP($B118,[1]NUM1!$G$2:$T$157,4,FALSE)</f>
        <v>4</v>
      </c>
      <c r="H118" s="97">
        <f>VLOOKUP($B118,[1]NUM1!$G$2:$T$157,5,FALSE)</f>
        <v>0</v>
      </c>
      <c r="I118" s="97">
        <f>VLOOKUP($B118,[1]NUM1!$G$2:$T$157,6,FALSE)</f>
        <v>2</v>
      </c>
      <c r="J118" s="97">
        <f>VLOOKUP($B118,[1]NUM1!$G$2:$T$157,7,FALSE)</f>
        <v>2</v>
      </c>
      <c r="K118" s="97">
        <f>VLOOKUP($B118,[1]NUM1!$G$2:$T$157,8,FALSE)</f>
        <v>1</v>
      </c>
      <c r="L118" s="97">
        <f>VLOOKUP($B118,[1]NUM1!$G$2:$T$157,9,FALSE)</f>
        <v>0</v>
      </c>
      <c r="M118" s="97">
        <f>VLOOKUP($B118,[1]NUM1!$G$2:$T$157,10,FALSE)</f>
        <v>3</v>
      </c>
      <c r="N118" s="97">
        <f>VLOOKUP($B118,[1]NUM1!$G$2:$T$157,11,FALSE)</f>
        <v>4</v>
      </c>
      <c r="O118" s="96">
        <f>VLOOKUP($B118,[1]NUM1!$G$2:$T$157,12,FALSE)</f>
        <v>0</v>
      </c>
      <c r="P118" s="96">
        <f>VLOOKUP($B118,[1]NUM1!$G$2:$T$157,13,FALSE)</f>
        <v>4</v>
      </c>
      <c r="Q118" s="6">
        <f t="shared" si="58"/>
        <v>21</v>
      </c>
      <c r="R118" s="4"/>
      <c r="S118" s="6">
        <v>4</v>
      </c>
      <c r="T118" s="9">
        <f t="shared" si="59"/>
        <v>4</v>
      </c>
      <c r="U118" s="6">
        <f>VLOOKUP($B118,[2]DEN1!$G$2:$I$157,2,FALSE)</f>
        <v>3</v>
      </c>
      <c r="V118" s="3">
        <f t="shared" si="60"/>
        <v>3</v>
      </c>
      <c r="W118" s="3">
        <f t="shared" si="61"/>
        <v>3</v>
      </c>
      <c r="X118" s="6">
        <f>VLOOKUP($B118,[1]DEN1!$G$2:$I$159,2,FALSE)</f>
        <v>2</v>
      </c>
      <c r="Y118" s="11"/>
      <c r="Z118" s="97">
        <f>VLOOKUP($B118,'[3]ACT DEN1'!$G$2:$S$143,2,FALSE)</f>
        <v>0</v>
      </c>
      <c r="AA118" s="97">
        <f>VLOOKUP($B118,'[3]ACT DEN1'!$G$2:$S$143,3,FALSE)</f>
        <v>0</v>
      </c>
      <c r="AB118" s="97">
        <f>VLOOKUP($B118,'[3]ACT DEN1'!$G$2:$S$143,4,FALSE)</f>
        <v>0</v>
      </c>
      <c r="AC118" s="97">
        <f>VLOOKUP($B118,'[3]ACT DEN1'!$G$2:$S$143,5,FALSE)</f>
        <v>0</v>
      </c>
      <c r="AD118" s="97">
        <f>VLOOKUP($B118,'[3]ACT DEN1'!$G$2:$S$143,6,FALSE)</f>
        <v>0</v>
      </c>
      <c r="AE118" s="97">
        <f>VLOOKUP($B118,'[3]ACT DEN1'!$G$2:$S$143,7,FALSE)</f>
        <v>0</v>
      </c>
      <c r="AF118" s="97">
        <f>VLOOKUP($B118,'[3]ACT DEN1'!$G$2:$S$143,8,FALSE)</f>
        <v>0</v>
      </c>
      <c r="AG118" s="97">
        <f>VLOOKUP($B118,'[3]ACT DEN1'!$G$2:$S$143,9,FALSE)</f>
        <v>0</v>
      </c>
      <c r="AH118" s="97">
        <f>VLOOKUP($B118,'[3]ACT DEN1'!$G$2:$S$143,10,FALSE)</f>
        <v>0</v>
      </c>
      <c r="AI118" s="97">
        <f>VLOOKUP($B118,'[3]ACT DEN1'!$G$2:$S$143,11,FALSE)</f>
        <v>0</v>
      </c>
      <c r="AJ118" s="96">
        <f>VLOOKUP($B118,'[3]ACT DEN1'!$G$2:$S$143,12,FALSE)</f>
        <v>0</v>
      </c>
      <c r="AK118" s="2"/>
      <c r="AL118" s="6">
        <f t="shared" si="36"/>
        <v>0</v>
      </c>
      <c r="AM118" s="97">
        <f>VLOOKUP($B118,'[3]ACT DEN1'!$AB$2:$AN$119,2,FALSE)</f>
        <v>0</v>
      </c>
      <c r="AN118" s="97">
        <f>VLOOKUP($B118,'[3]ACT DEN1'!$AB$2:$AN$119,3,FALSE)</f>
        <v>0</v>
      </c>
      <c r="AO118" s="97">
        <f>VLOOKUP($B118,'[3]ACT DEN1'!$AB$2:$AN$119,4,FALSE)</f>
        <v>0</v>
      </c>
      <c r="AP118" s="97">
        <f>VLOOKUP($B118,'[3]ACT DEN1'!$AB$2:$AN$119,5,FALSE)</f>
        <v>0</v>
      </c>
      <c r="AQ118" s="97">
        <f>VLOOKUP($B118,'[3]ACT DEN1'!$AB$2:$AN$119,6,FALSE)</f>
        <v>0</v>
      </c>
      <c r="AR118" s="97">
        <f>VLOOKUP($B118,'[3]ACT DEN1'!$AB$2:$AN$119,7,FALSE)</f>
        <v>0</v>
      </c>
      <c r="AS118" s="97">
        <f>VLOOKUP($B118,'[3]ACT DEN1'!$AB$2:$AN$119,8,FALSE)</f>
        <v>0</v>
      </c>
      <c r="AT118" s="97">
        <f>VLOOKUP($B118,'[3]ACT DEN1'!$AB$2:$AN$119,9,FALSE)</f>
        <v>0</v>
      </c>
      <c r="AU118" s="97">
        <f>VLOOKUP($B118,'[3]ACT DEN1'!$AB$2:$AN$119,10,FALSE)</f>
        <v>0</v>
      </c>
      <c r="AV118" s="97">
        <f>VLOOKUP($B118,'[3]ACT DEN1'!$AB$2:$AN$119,11,FALSE)</f>
        <v>0</v>
      </c>
      <c r="AW118" s="96">
        <f>VLOOKUP($B118,'[3]ACT DEN1'!$AB$2:$AN$119,12,FALSE)</f>
        <v>0</v>
      </c>
      <c r="AX118" s="96"/>
      <c r="AY118" s="6">
        <f t="shared" si="37"/>
        <v>0</v>
      </c>
    </row>
    <row r="119" spans="1:51" s="65" customFormat="1" ht="15" thickBot="1" x14ac:dyDescent="0.25">
      <c r="A119" s="233" t="s">
        <v>226</v>
      </c>
      <c r="B119" s="234"/>
      <c r="C119" s="45">
        <f>+D119/Metas!G107</f>
        <v>0.79949238578680204</v>
      </c>
      <c r="D119" s="19">
        <f>+Q119/R119</f>
        <v>0.15989847715736041</v>
      </c>
      <c r="E119" s="14">
        <f t="shared" ref="E119:P119" si="62">SUM(E107:E118)</f>
        <v>1</v>
      </c>
      <c r="F119" s="14">
        <f t="shared" si="62"/>
        <v>6</v>
      </c>
      <c r="G119" s="14">
        <f t="shared" si="62"/>
        <v>6</v>
      </c>
      <c r="H119" s="14">
        <f t="shared" si="62"/>
        <v>13</v>
      </c>
      <c r="I119" s="14">
        <f t="shared" si="62"/>
        <v>28</v>
      </c>
      <c r="J119" s="14">
        <f t="shared" si="62"/>
        <v>47</v>
      </c>
      <c r="K119" s="14">
        <f t="shared" si="62"/>
        <v>16</v>
      </c>
      <c r="L119" s="14">
        <f t="shared" si="62"/>
        <v>13</v>
      </c>
      <c r="M119" s="14">
        <f t="shared" si="62"/>
        <v>17</v>
      </c>
      <c r="N119" s="14">
        <f t="shared" si="62"/>
        <v>24</v>
      </c>
      <c r="O119" s="14">
        <f t="shared" si="62"/>
        <v>8</v>
      </c>
      <c r="P119" s="182">
        <f t="shared" si="62"/>
        <v>10</v>
      </c>
      <c r="Q119" s="14">
        <f>SUM(Q107:Q118)</f>
        <v>189</v>
      </c>
      <c r="R119" s="15">
        <f>+Y119-X119</f>
        <v>1182</v>
      </c>
      <c r="S119" s="13">
        <f t="shared" ref="S119:X119" si="63">SUM(S107:S118)</f>
        <v>23</v>
      </c>
      <c r="T119" s="13">
        <f t="shared" si="63"/>
        <v>24</v>
      </c>
      <c r="U119" s="13">
        <f t="shared" si="63"/>
        <v>25</v>
      </c>
      <c r="V119" s="13">
        <f t="shared" si="63"/>
        <v>26</v>
      </c>
      <c r="W119" s="13">
        <f t="shared" si="63"/>
        <v>27</v>
      </c>
      <c r="X119" s="13">
        <f t="shared" si="63"/>
        <v>23</v>
      </c>
      <c r="Y119" s="16">
        <v>1205</v>
      </c>
      <c r="Z119" s="13">
        <f>SUM(Z107:Z118)</f>
        <v>0</v>
      </c>
      <c r="AA119" s="13">
        <f t="shared" ref="AA119:AK119" si="64">SUM(AA107:AA118)</f>
        <v>0</v>
      </c>
      <c r="AB119" s="13">
        <f t="shared" si="64"/>
        <v>1</v>
      </c>
      <c r="AC119" s="13">
        <f t="shared" si="64"/>
        <v>0</v>
      </c>
      <c r="AD119" s="13">
        <f t="shared" si="64"/>
        <v>0</v>
      </c>
      <c r="AE119" s="13">
        <f t="shared" si="64"/>
        <v>1</v>
      </c>
      <c r="AF119" s="13">
        <f t="shared" si="64"/>
        <v>1</v>
      </c>
      <c r="AG119" s="13">
        <f t="shared" si="64"/>
        <v>0</v>
      </c>
      <c r="AH119" s="13">
        <f t="shared" si="64"/>
        <v>1</v>
      </c>
      <c r="AI119" s="13">
        <f t="shared" si="64"/>
        <v>0</v>
      </c>
      <c r="AJ119" s="13">
        <f t="shared" si="64"/>
        <v>1</v>
      </c>
      <c r="AK119" s="13">
        <f t="shared" si="64"/>
        <v>0</v>
      </c>
      <c r="AL119" s="13">
        <f t="shared" si="36"/>
        <v>5</v>
      </c>
      <c r="AM119" s="13">
        <f t="shared" ref="AM119:AX119" si="65">SUM(AM107:AM118)</f>
        <v>0</v>
      </c>
      <c r="AN119" s="13">
        <f t="shared" si="65"/>
        <v>0</v>
      </c>
      <c r="AO119" s="13">
        <f t="shared" si="65"/>
        <v>0</v>
      </c>
      <c r="AP119" s="13">
        <f t="shared" si="65"/>
        <v>0</v>
      </c>
      <c r="AQ119" s="13">
        <f t="shared" si="65"/>
        <v>0</v>
      </c>
      <c r="AR119" s="13">
        <f t="shared" si="65"/>
        <v>0</v>
      </c>
      <c r="AS119" s="13">
        <f t="shared" si="65"/>
        <v>0</v>
      </c>
      <c r="AT119" s="13">
        <f t="shared" si="65"/>
        <v>0</v>
      </c>
      <c r="AU119" s="13">
        <f t="shared" si="65"/>
        <v>0</v>
      </c>
      <c r="AV119" s="13">
        <f t="shared" si="65"/>
        <v>0</v>
      </c>
      <c r="AW119" s="13">
        <f t="shared" si="65"/>
        <v>0</v>
      </c>
      <c r="AX119" s="13">
        <f t="shared" si="65"/>
        <v>0</v>
      </c>
      <c r="AY119" s="13">
        <f t="shared" si="37"/>
        <v>0</v>
      </c>
    </row>
    <row r="120" spans="1:51" s="65" customFormat="1" ht="15" thickBot="1" x14ac:dyDescent="0.25">
      <c r="A120" s="1" t="s">
        <v>186</v>
      </c>
      <c r="B120" s="99" t="s">
        <v>173</v>
      </c>
      <c r="C120" s="63"/>
      <c r="D120" s="99"/>
      <c r="E120" s="97">
        <f>VLOOKUP($B120,[1]NUM1!$G$2:$T$157,2,FALSE)</f>
        <v>0</v>
      </c>
      <c r="F120" s="97">
        <f>VLOOKUP($B120,[1]NUM1!$G$2:$T$157,3,FALSE)</f>
        <v>15</v>
      </c>
      <c r="G120" s="97">
        <f>VLOOKUP($B120,[1]NUM1!$G$2:$T$157,4,FALSE)</f>
        <v>8</v>
      </c>
      <c r="H120" s="97">
        <f>VLOOKUP($B120,[1]NUM1!$G$2:$T$157,5,FALSE)</f>
        <v>9</v>
      </c>
      <c r="I120" s="97">
        <f>VLOOKUP($B120,[1]NUM1!$G$2:$T$157,6,FALSE)</f>
        <v>20</v>
      </c>
      <c r="J120" s="97">
        <f>VLOOKUP($B120,[1]NUM1!$G$2:$T$157,7,FALSE)</f>
        <v>91</v>
      </c>
      <c r="K120" s="97">
        <f>VLOOKUP($B120,[1]NUM1!$G$2:$T$157,8,FALSE)</f>
        <v>9</v>
      </c>
      <c r="L120" s="97">
        <f>VLOOKUP($B120,[1]NUM1!$G$2:$T$157,9,FALSE)</f>
        <v>70</v>
      </c>
      <c r="M120" s="97">
        <f>VLOOKUP($B120,[1]NUM1!$G$2:$T$157,10,FALSE)</f>
        <v>44</v>
      </c>
      <c r="N120" s="97">
        <f>VLOOKUP($B120,[1]NUM1!$G$2:$T$157,11,FALSE)</f>
        <v>7</v>
      </c>
      <c r="O120" s="96">
        <f>VLOOKUP($B120,[1]NUM1!$G$2:$T$157,12,FALSE)</f>
        <v>20</v>
      </c>
      <c r="P120" s="96">
        <f>VLOOKUP($B120,[1]NUM1!$G$2:$T$157,13,FALSE)</f>
        <v>26</v>
      </c>
      <c r="Q120" s="6">
        <f t="shared" ref="Q120:Q132" si="66">SUM(E120:P120)</f>
        <v>319</v>
      </c>
      <c r="R120" s="4"/>
      <c r="S120" s="6">
        <v>29</v>
      </c>
      <c r="T120" s="9">
        <f t="shared" ref="T120:T132" si="67">+S120+(Z120+AA120+AB120)-(AM120+AN120+AO120)</f>
        <v>35</v>
      </c>
      <c r="U120" s="6">
        <f>VLOOKUP($B120,[2]DEN1!$G$2:$I$157,2,FALSE)</f>
        <v>35</v>
      </c>
      <c r="V120" s="3">
        <f t="shared" ref="V120:V132" si="68">+U120+(AF120+AG120)-(AS120+AT120)</f>
        <v>39</v>
      </c>
      <c r="W120" s="3">
        <f t="shared" ref="W120:W132" si="69">+U120+(AF120+AG120+AH120+AI120)-(AS120+AT120+AU120+AV120)</f>
        <v>41</v>
      </c>
      <c r="X120" s="6">
        <f>VLOOKUP($B120,[1]DEN1!$G$2:$I$159,2,FALSE)</f>
        <v>36</v>
      </c>
      <c r="Y120" s="11"/>
      <c r="Z120" s="97">
        <f>VLOOKUP($B120,'[3]ACT DEN1'!$G$2:$S$143,2,FALSE)</f>
        <v>4</v>
      </c>
      <c r="AA120" s="97">
        <f>VLOOKUP($B120,'[3]ACT DEN1'!$G$2:$S$143,3,FALSE)</f>
        <v>1</v>
      </c>
      <c r="AB120" s="97">
        <f>VLOOKUP($B120,'[3]ACT DEN1'!$G$2:$S$143,4,FALSE)</f>
        <v>1</v>
      </c>
      <c r="AC120" s="97">
        <f>VLOOKUP($B120,'[3]ACT DEN1'!$G$2:$S$143,5,FALSE)</f>
        <v>1</v>
      </c>
      <c r="AD120" s="97">
        <f>VLOOKUP($B120,'[3]ACT DEN1'!$G$2:$S$143,6,FALSE)</f>
        <v>0</v>
      </c>
      <c r="AE120" s="97">
        <f>VLOOKUP($B120,'[3]ACT DEN1'!$G$2:$S$143,7,FALSE)</f>
        <v>2</v>
      </c>
      <c r="AF120" s="97">
        <f>VLOOKUP($B120,'[3]ACT DEN1'!$G$2:$S$143,8,FALSE)</f>
        <v>1</v>
      </c>
      <c r="AG120" s="97">
        <f>VLOOKUP($B120,'[3]ACT DEN1'!$G$2:$S$143,9,FALSE)</f>
        <v>3</v>
      </c>
      <c r="AH120" s="97">
        <f>VLOOKUP($B120,'[3]ACT DEN1'!$G$2:$S$143,10,FALSE)</f>
        <v>0</v>
      </c>
      <c r="AI120" s="97">
        <f>VLOOKUP($B120,'[3]ACT DEN1'!$G$2:$S$143,11,FALSE)</f>
        <v>2</v>
      </c>
      <c r="AJ120" s="96">
        <f>VLOOKUP($B120,'[3]ACT DEN1'!$G$2:$S$143,12,FALSE)</f>
        <v>0</v>
      </c>
      <c r="AK120" s="96"/>
      <c r="AL120" s="6">
        <f t="shared" si="36"/>
        <v>15</v>
      </c>
      <c r="AM120" s="97">
        <f>VLOOKUP($B120,'[3]ACT DEN1'!$AB$2:$AN$119,2,FALSE)</f>
        <v>0</v>
      </c>
      <c r="AN120" s="97">
        <f>VLOOKUP($B120,'[3]ACT DEN1'!$AB$2:$AN$119,3,FALSE)</f>
        <v>0</v>
      </c>
      <c r="AO120" s="97">
        <f>VLOOKUP($B120,'[3]ACT DEN1'!$AB$2:$AN$119,4,FALSE)</f>
        <v>0</v>
      </c>
      <c r="AP120" s="97">
        <f>VLOOKUP($B120,'[3]ACT DEN1'!$AB$2:$AN$119,5,FALSE)</f>
        <v>0</v>
      </c>
      <c r="AQ120" s="97">
        <f>VLOOKUP($B120,'[3]ACT DEN1'!$AB$2:$AN$119,6,FALSE)</f>
        <v>0</v>
      </c>
      <c r="AR120" s="97">
        <f>VLOOKUP($B120,'[3]ACT DEN1'!$AB$2:$AN$119,7,FALSE)</f>
        <v>0</v>
      </c>
      <c r="AS120" s="97">
        <f>VLOOKUP($B120,'[3]ACT DEN1'!$AB$2:$AN$119,8,FALSE)</f>
        <v>0</v>
      </c>
      <c r="AT120" s="96">
        <f>VLOOKUP($B120,'[3]ACT DEN1'!$AB$2:$AN$119,9,FALSE)</f>
        <v>0</v>
      </c>
      <c r="AU120" s="96">
        <f>VLOOKUP($B120,'[3]ACT DEN1'!$AB$2:$AN$119,10,FALSE)</f>
        <v>0</v>
      </c>
      <c r="AV120" s="96">
        <f>VLOOKUP($B120,'[3]ACT DEN1'!$AB$2:$AN$119,11,FALSE)</f>
        <v>0</v>
      </c>
      <c r="AW120" s="96">
        <f>VLOOKUP($B120,'[3]ACT DEN1'!$AB$2:$AN$119,12,FALSE)</f>
        <v>0</v>
      </c>
      <c r="AX120" s="96"/>
      <c r="AY120" s="6">
        <f t="shared" si="37"/>
        <v>0</v>
      </c>
    </row>
    <row r="121" spans="1:51" s="65" customFormat="1" ht="15" thickBot="1" x14ac:dyDescent="0.25">
      <c r="A121" s="1" t="s">
        <v>186</v>
      </c>
      <c r="B121" s="99" t="s">
        <v>174</v>
      </c>
      <c r="C121" s="63"/>
      <c r="D121" s="99"/>
      <c r="E121" s="97">
        <f>VLOOKUP($B121,[1]NUM1!$G$2:$T$157,2,FALSE)</f>
        <v>2</v>
      </c>
      <c r="F121" s="97">
        <f>VLOOKUP($B121,[1]NUM1!$G$2:$T$157,3,FALSE)</f>
        <v>0</v>
      </c>
      <c r="G121" s="97">
        <f>VLOOKUP($B121,[1]NUM1!$G$2:$T$157,4,FALSE)</f>
        <v>15</v>
      </c>
      <c r="H121" s="97">
        <f>VLOOKUP($B121,[1]NUM1!$G$2:$T$157,5,FALSE)</f>
        <v>0</v>
      </c>
      <c r="I121" s="97">
        <f>VLOOKUP($B121,[1]NUM1!$G$2:$T$157,6,FALSE)</f>
        <v>6</v>
      </c>
      <c r="J121" s="97">
        <f>VLOOKUP($B121,[1]NUM1!$G$2:$T$157,7,FALSE)</f>
        <v>59</v>
      </c>
      <c r="K121" s="97">
        <f>VLOOKUP($B121,[1]NUM1!$G$2:$T$157,8,FALSE)</f>
        <v>6</v>
      </c>
      <c r="L121" s="97">
        <f>VLOOKUP($B121,[1]NUM1!$G$2:$T$157,9,FALSE)</f>
        <v>3</v>
      </c>
      <c r="M121" s="97">
        <f>VLOOKUP($B121,[1]NUM1!$G$2:$T$157,10,FALSE)</f>
        <v>14</v>
      </c>
      <c r="N121" s="97">
        <f>VLOOKUP($B121,[1]NUM1!$G$2:$T$157,11,FALSE)</f>
        <v>26</v>
      </c>
      <c r="O121" s="96">
        <f>VLOOKUP($B121,[1]NUM1!$G$2:$T$157,12,FALSE)</f>
        <v>27</v>
      </c>
      <c r="P121" s="96">
        <f>VLOOKUP($B121,[1]NUM1!$G$2:$T$157,13,FALSE)</f>
        <v>1</v>
      </c>
      <c r="Q121" s="6">
        <f t="shared" si="66"/>
        <v>159</v>
      </c>
      <c r="R121" s="4"/>
      <c r="S121" s="6">
        <v>24</v>
      </c>
      <c r="T121" s="9">
        <f t="shared" si="67"/>
        <v>25</v>
      </c>
      <c r="U121" s="6">
        <f>VLOOKUP($B121,[2]DEN1!$G$2:$I$157,2,FALSE)</f>
        <v>32</v>
      </c>
      <c r="V121" s="3">
        <f t="shared" si="68"/>
        <v>34</v>
      </c>
      <c r="W121" s="3">
        <f t="shared" si="69"/>
        <v>35</v>
      </c>
      <c r="X121" s="6">
        <f>VLOOKUP($B121,[1]DEN1!$G$2:$I$159,2,FALSE)</f>
        <v>17</v>
      </c>
      <c r="Y121" s="11"/>
      <c r="Z121" s="97">
        <f>VLOOKUP($B121,'[3]ACT DEN1'!$G$2:$S$143,2,FALSE)</f>
        <v>1</v>
      </c>
      <c r="AA121" s="97">
        <f>VLOOKUP($B121,'[3]ACT DEN1'!$G$2:$S$143,3,FALSE)</f>
        <v>0</v>
      </c>
      <c r="AB121" s="97">
        <f>VLOOKUP($B121,'[3]ACT DEN1'!$G$2:$S$143,4,FALSE)</f>
        <v>0</v>
      </c>
      <c r="AC121" s="97">
        <f>VLOOKUP($B121,'[3]ACT DEN1'!$G$2:$S$143,5,FALSE)</f>
        <v>0</v>
      </c>
      <c r="AD121" s="97">
        <f>VLOOKUP($B121,'[3]ACT DEN1'!$G$2:$S$143,6,FALSE)</f>
        <v>0</v>
      </c>
      <c r="AE121" s="97">
        <f>VLOOKUP($B121,'[3]ACT DEN1'!$G$2:$S$143,7,FALSE)</f>
        <v>0</v>
      </c>
      <c r="AF121" s="97">
        <f>VLOOKUP($B121,'[3]ACT DEN1'!$G$2:$S$143,8,FALSE)</f>
        <v>0</v>
      </c>
      <c r="AG121" s="97">
        <f>VLOOKUP($B121,'[3]ACT DEN1'!$G$2:$S$143,9,FALSE)</f>
        <v>2</v>
      </c>
      <c r="AH121" s="97">
        <f>VLOOKUP($B121,'[3]ACT DEN1'!$G$2:$S$143,10,FALSE)</f>
        <v>0</v>
      </c>
      <c r="AI121" s="97">
        <f>VLOOKUP($B121,'[3]ACT DEN1'!$G$2:$S$143,11,FALSE)</f>
        <v>1</v>
      </c>
      <c r="AJ121" s="96">
        <f>VLOOKUP($B121,'[3]ACT DEN1'!$G$2:$S$143,12,FALSE)</f>
        <v>0</v>
      </c>
      <c r="AK121" s="96"/>
      <c r="AL121" s="6">
        <f t="shared" si="36"/>
        <v>4</v>
      </c>
      <c r="AM121" s="97">
        <f>VLOOKUP($B121,'[3]ACT DEN1'!$AB$2:$AN$119,2,FALSE)</f>
        <v>0</v>
      </c>
      <c r="AN121" s="97">
        <f>VLOOKUP($B121,'[3]ACT DEN1'!$AB$2:$AN$119,3,FALSE)</f>
        <v>0</v>
      </c>
      <c r="AO121" s="97">
        <f>VLOOKUP($B121,'[3]ACT DEN1'!$AB$2:$AN$119,4,FALSE)</f>
        <v>0</v>
      </c>
      <c r="AP121" s="97">
        <f>VLOOKUP($B121,'[3]ACT DEN1'!$AB$2:$AN$119,5,FALSE)</f>
        <v>0</v>
      </c>
      <c r="AQ121" s="97">
        <f>VLOOKUP($B121,'[3]ACT DEN1'!$AB$2:$AN$119,6,FALSE)</f>
        <v>0</v>
      </c>
      <c r="AR121" s="97">
        <f>VLOOKUP($B121,'[3]ACT DEN1'!$AB$2:$AN$119,7,FALSE)</f>
        <v>0</v>
      </c>
      <c r="AS121" s="97">
        <f>VLOOKUP($B121,'[3]ACT DEN1'!$AB$2:$AN$119,8,FALSE)</f>
        <v>0</v>
      </c>
      <c r="AT121" s="96">
        <f>VLOOKUP($B121,'[3]ACT DEN1'!$AB$2:$AN$119,9,FALSE)</f>
        <v>0</v>
      </c>
      <c r="AU121" s="96">
        <f>VLOOKUP($B121,'[3]ACT DEN1'!$AB$2:$AN$119,10,FALSE)</f>
        <v>0</v>
      </c>
      <c r="AV121" s="96">
        <f>VLOOKUP($B121,'[3]ACT DEN1'!$AB$2:$AN$119,11,FALSE)</f>
        <v>0</v>
      </c>
      <c r="AW121" s="96">
        <f>VLOOKUP($B121,'[3]ACT DEN1'!$AB$2:$AN$119,12,FALSE)</f>
        <v>0</v>
      </c>
      <c r="AX121" s="96"/>
      <c r="AY121" s="6">
        <f t="shared" si="37"/>
        <v>0</v>
      </c>
    </row>
    <row r="122" spans="1:51" s="65" customFormat="1" ht="15" thickBot="1" x14ac:dyDescent="0.25">
      <c r="A122" s="1" t="s">
        <v>186</v>
      </c>
      <c r="B122" s="99" t="s">
        <v>175</v>
      </c>
      <c r="C122" s="63"/>
      <c r="D122" s="99"/>
      <c r="E122" s="97">
        <f>VLOOKUP($B122,[1]NUM1!$G$2:$T$157,2,FALSE)</f>
        <v>0</v>
      </c>
      <c r="F122" s="97">
        <f>VLOOKUP($B122,[1]NUM1!$G$2:$T$157,3,FALSE)</f>
        <v>0</v>
      </c>
      <c r="G122" s="97">
        <f>VLOOKUP($B122,[1]NUM1!$G$2:$T$157,4,FALSE)</f>
        <v>0</v>
      </c>
      <c r="H122" s="97">
        <f>VLOOKUP($B122,[1]NUM1!$G$2:$T$157,5,FALSE)</f>
        <v>4</v>
      </c>
      <c r="I122" s="97">
        <f>VLOOKUP($B122,[1]NUM1!$G$2:$T$157,6,FALSE)</f>
        <v>13</v>
      </c>
      <c r="J122" s="97">
        <f>VLOOKUP($B122,[1]NUM1!$G$2:$T$157,7,FALSE)</f>
        <v>8</v>
      </c>
      <c r="K122" s="97">
        <f>VLOOKUP($B122,[1]NUM1!$G$2:$T$157,8,FALSE)</f>
        <v>1</v>
      </c>
      <c r="L122" s="97">
        <f>VLOOKUP($B122,[1]NUM1!$G$2:$T$157,9,FALSE)</f>
        <v>8</v>
      </c>
      <c r="M122" s="97">
        <f>VLOOKUP($B122,[1]NUM1!$G$2:$T$157,10,FALSE)</f>
        <v>10</v>
      </c>
      <c r="N122" s="97">
        <f>VLOOKUP($B122,[1]NUM1!$G$2:$T$157,11,FALSE)</f>
        <v>3</v>
      </c>
      <c r="O122" s="96">
        <f>VLOOKUP($B122,[1]NUM1!$G$2:$T$157,12,FALSE)</f>
        <v>0</v>
      </c>
      <c r="P122" s="96">
        <f>VLOOKUP($B122,[1]NUM1!$G$2:$T$157,13,FALSE)</f>
        <v>31</v>
      </c>
      <c r="Q122" s="6">
        <f t="shared" si="66"/>
        <v>78</v>
      </c>
      <c r="R122" s="4"/>
      <c r="S122" s="6">
        <v>12</v>
      </c>
      <c r="T122" s="9">
        <f t="shared" si="67"/>
        <v>12</v>
      </c>
      <c r="U122" s="6">
        <f>VLOOKUP($B122,[2]DEN1!$G$2:$I$157,2,FALSE)</f>
        <v>13</v>
      </c>
      <c r="V122" s="3">
        <f t="shared" si="68"/>
        <v>13</v>
      </c>
      <c r="W122" s="3">
        <f t="shared" si="69"/>
        <v>13</v>
      </c>
      <c r="X122" s="6">
        <f>VLOOKUP($B122,[1]DEN1!$G$2:$I$159,2,FALSE)</f>
        <v>14</v>
      </c>
      <c r="Y122" s="11"/>
      <c r="Z122" s="97">
        <f>VLOOKUP($B122,'[3]ACT DEN1'!$G$2:$S$143,2,FALSE)</f>
        <v>0</v>
      </c>
      <c r="AA122" s="97">
        <f>VLOOKUP($B122,'[3]ACT DEN1'!$G$2:$S$143,3,FALSE)</f>
        <v>0</v>
      </c>
      <c r="AB122" s="97">
        <f>VLOOKUP($B122,'[3]ACT DEN1'!$G$2:$S$143,4,FALSE)</f>
        <v>0</v>
      </c>
      <c r="AC122" s="97">
        <f>VLOOKUP($B122,'[3]ACT DEN1'!$G$2:$S$143,5,FALSE)</f>
        <v>1</v>
      </c>
      <c r="AD122" s="97">
        <f>VLOOKUP($B122,'[3]ACT DEN1'!$G$2:$S$143,6,FALSE)</f>
        <v>0</v>
      </c>
      <c r="AE122" s="97">
        <f>VLOOKUP($B122,'[3]ACT DEN1'!$G$2:$S$143,7,FALSE)</f>
        <v>0</v>
      </c>
      <c r="AF122" s="97">
        <f>VLOOKUP($B122,'[3]ACT DEN1'!$G$2:$S$143,8,FALSE)</f>
        <v>0</v>
      </c>
      <c r="AG122" s="97">
        <f>VLOOKUP($B122,'[3]ACT DEN1'!$G$2:$S$143,9,FALSE)</f>
        <v>0</v>
      </c>
      <c r="AH122" s="97">
        <f>VLOOKUP($B122,'[3]ACT DEN1'!$G$2:$S$143,10,FALSE)</f>
        <v>0</v>
      </c>
      <c r="AI122" s="97">
        <f>VLOOKUP($B122,'[3]ACT DEN1'!$G$2:$S$143,11,FALSE)</f>
        <v>0</v>
      </c>
      <c r="AJ122" s="96">
        <f>VLOOKUP($B122,'[3]ACT DEN1'!$G$2:$S$143,12,FALSE)</f>
        <v>0</v>
      </c>
      <c r="AK122" s="96"/>
      <c r="AL122" s="6">
        <f t="shared" si="36"/>
        <v>1</v>
      </c>
      <c r="AM122" s="97">
        <f>VLOOKUP($B122,'[3]ACT DEN1'!$AB$2:$AN$119,2,FALSE)</f>
        <v>0</v>
      </c>
      <c r="AN122" s="97">
        <f>VLOOKUP($B122,'[3]ACT DEN1'!$AB$2:$AN$119,3,FALSE)</f>
        <v>0</v>
      </c>
      <c r="AO122" s="97">
        <f>VLOOKUP($B122,'[3]ACT DEN1'!$AB$2:$AN$119,4,FALSE)</f>
        <v>0</v>
      </c>
      <c r="AP122" s="97">
        <f>VLOOKUP($B122,'[3]ACT DEN1'!$AB$2:$AN$119,5,FALSE)</f>
        <v>0</v>
      </c>
      <c r="AQ122" s="97">
        <f>VLOOKUP($B122,'[3]ACT DEN1'!$AB$2:$AN$119,6,FALSE)</f>
        <v>0</v>
      </c>
      <c r="AR122" s="97">
        <f>VLOOKUP($B122,'[3]ACT DEN1'!$AB$2:$AN$119,7,FALSE)</f>
        <v>0</v>
      </c>
      <c r="AS122" s="97">
        <f>VLOOKUP($B122,'[3]ACT DEN1'!$AB$2:$AN$119,8,FALSE)</f>
        <v>0</v>
      </c>
      <c r="AT122" s="96">
        <f>VLOOKUP($B122,'[3]ACT DEN1'!$AB$2:$AN$119,9,FALSE)</f>
        <v>0</v>
      </c>
      <c r="AU122" s="96">
        <f>VLOOKUP($B122,'[3]ACT DEN1'!$AB$2:$AN$119,10,FALSE)</f>
        <v>0</v>
      </c>
      <c r="AV122" s="96">
        <f>VLOOKUP($B122,'[3]ACT DEN1'!$AB$2:$AN$119,11,FALSE)</f>
        <v>0</v>
      </c>
      <c r="AW122" s="96">
        <f>VLOOKUP($B122,'[3]ACT DEN1'!$AB$2:$AN$119,12,FALSE)</f>
        <v>0</v>
      </c>
      <c r="AX122" s="96"/>
      <c r="AY122" s="6">
        <f t="shared" si="37"/>
        <v>0</v>
      </c>
    </row>
    <row r="123" spans="1:51" s="65" customFormat="1" ht="15" thickBot="1" x14ac:dyDescent="0.25">
      <c r="A123" s="1" t="s">
        <v>186</v>
      </c>
      <c r="B123" s="99" t="s">
        <v>176</v>
      </c>
      <c r="C123" s="63"/>
      <c r="D123" s="99"/>
      <c r="E123" s="97">
        <f>VLOOKUP($B123,[1]NUM1!$G$2:$T$157,2,FALSE)</f>
        <v>8</v>
      </c>
      <c r="F123" s="97">
        <f>VLOOKUP($B123,[1]NUM1!$G$2:$T$157,3,FALSE)</f>
        <v>12</v>
      </c>
      <c r="G123" s="97">
        <f>VLOOKUP($B123,[1]NUM1!$G$2:$T$157,4,FALSE)</f>
        <v>25</v>
      </c>
      <c r="H123" s="97">
        <f>VLOOKUP($B123,[1]NUM1!$G$2:$T$157,5,FALSE)</f>
        <v>8</v>
      </c>
      <c r="I123" s="97">
        <f>VLOOKUP($B123,[1]NUM1!$G$2:$T$157,6,FALSE)</f>
        <v>13</v>
      </c>
      <c r="J123" s="97">
        <f>VLOOKUP($B123,[1]NUM1!$G$2:$T$157,7,FALSE)</f>
        <v>57</v>
      </c>
      <c r="K123" s="97">
        <f>VLOOKUP($B123,[1]NUM1!$G$2:$T$157,8,FALSE)</f>
        <v>6</v>
      </c>
      <c r="L123" s="97">
        <f>VLOOKUP($B123,[1]NUM1!$G$2:$T$157,9,FALSE)</f>
        <v>4</v>
      </c>
      <c r="M123" s="97">
        <f>VLOOKUP($B123,[1]NUM1!$G$2:$T$157,10,FALSE)</f>
        <v>6</v>
      </c>
      <c r="N123" s="97">
        <f>VLOOKUP($B123,[1]NUM1!$G$2:$T$157,11,FALSE)</f>
        <v>30</v>
      </c>
      <c r="O123" s="96">
        <f>VLOOKUP($B123,[1]NUM1!$G$2:$T$157,12,FALSE)</f>
        <v>24</v>
      </c>
      <c r="P123" s="96">
        <f>VLOOKUP($B123,[1]NUM1!$G$2:$T$157,13,FALSE)</f>
        <v>59</v>
      </c>
      <c r="Q123" s="6">
        <f t="shared" si="66"/>
        <v>252</v>
      </c>
      <c r="R123" s="4"/>
      <c r="S123" s="6">
        <v>28</v>
      </c>
      <c r="T123" s="9">
        <f t="shared" si="67"/>
        <v>28</v>
      </c>
      <c r="U123" s="6">
        <f>VLOOKUP($B123,[2]DEN1!$G$2:$I$157,2,FALSE)</f>
        <v>26</v>
      </c>
      <c r="V123" s="3">
        <f t="shared" si="68"/>
        <v>27</v>
      </c>
      <c r="W123" s="3">
        <f t="shared" si="69"/>
        <v>28</v>
      </c>
      <c r="X123" s="6">
        <f>VLOOKUP($B123,[1]DEN1!$G$2:$I$159,2,FALSE)</f>
        <v>28</v>
      </c>
      <c r="Y123" s="11"/>
      <c r="Z123" s="97">
        <f>VLOOKUP($B123,'[3]ACT DEN1'!$G$2:$S$143,2,FALSE)</f>
        <v>0</v>
      </c>
      <c r="AA123" s="97">
        <f>VLOOKUP($B123,'[3]ACT DEN1'!$G$2:$S$143,3,FALSE)</f>
        <v>0</v>
      </c>
      <c r="AB123" s="97">
        <f>VLOOKUP($B123,'[3]ACT DEN1'!$G$2:$S$143,4,FALSE)</f>
        <v>0</v>
      </c>
      <c r="AC123" s="97">
        <f>VLOOKUP($B123,'[3]ACT DEN1'!$G$2:$S$143,5,FALSE)</f>
        <v>0</v>
      </c>
      <c r="AD123" s="97">
        <f>VLOOKUP($B123,'[3]ACT DEN1'!$G$2:$S$143,6,FALSE)</f>
        <v>1</v>
      </c>
      <c r="AE123" s="97">
        <f>VLOOKUP($B123,'[3]ACT DEN1'!$G$2:$S$143,7,FALSE)</f>
        <v>1</v>
      </c>
      <c r="AF123" s="97">
        <f>VLOOKUP($B123,'[3]ACT DEN1'!$G$2:$S$143,8,FALSE)</f>
        <v>1</v>
      </c>
      <c r="AG123" s="97">
        <f>VLOOKUP($B123,'[3]ACT DEN1'!$G$2:$S$143,9,FALSE)</f>
        <v>0</v>
      </c>
      <c r="AH123" s="97">
        <f>VLOOKUP($B123,'[3]ACT DEN1'!$G$2:$S$143,10,FALSE)</f>
        <v>1</v>
      </c>
      <c r="AI123" s="97">
        <f>VLOOKUP($B123,'[3]ACT DEN1'!$G$2:$S$143,11,FALSE)</f>
        <v>0</v>
      </c>
      <c r="AJ123" s="96">
        <f>VLOOKUP($B123,'[3]ACT DEN1'!$G$2:$S$143,12,FALSE)</f>
        <v>0</v>
      </c>
      <c r="AK123" s="96"/>
      <c r="AL123" s="6">
        <f t="shared" si="36"/>
        <v>4</v>
      </c>
      <c r="AM123" s="97">
        <f>VLOOKUP($B123,'[3]ACT DEN1'!$AB$2:$AN$119,2,FALSE)</f>
        <v>0</v>
      </c>
      <c r="AN123" s="97">
        <f>VLOOKUP($B123,'[3]ACT DEN1'!$AB$2:$AN$119,3,FALSE)</f>
        <v>0</v>
      </c>
      <c r="AO123" s="97">
        <f>VLOOKUP($B123,'[3]ACT DEN1'!$AB$2:$AN$119,4,FALSE)</f>
        <v>0</v>
      </c>
      <c r="AP123" s="97">
        <f>VLOOKUP($B123,'[3]ACT DEN1'!$AB$2:$AN$119,5,FALSE)</f>
        <v>0</v>
      </c>
      <c r="AQ123" s="97">
        <f>VLOOKUP($B123,'[3]ACT DEN1'!$AB$2:$AN$119,6,FALSE)</f>
        <v>0</v>
      </c>
      <c r="AR123" s="97">
        <f>VLOOKUP($B123,'[3]ACT DEN1'!$AB$2:$AN$119,7,FALSE)</f>
        <v>0</v>
      </c>
      <c r="AS123" s="97">
        <f>VLOOKUP($B123,'[3]ACT DEN1'!$AB$2:$AN$119,8,FALSE)</f>
        <v>0</v>
      </c>
      <c r="AT123" s="96">
        <f>VLOOKUP($B123,'[3]ACT DEN1'!$AB$2:$AN$119,9,FALSE)</f>
        <v>0</v>
      </c>
      <c r="AU123" s="96">
        <f>VLOOKUP($B123,'[3]ACT DEN1'!$AB$2:$AN$119,10,FALSE)</f>
        <v>0</v>
      </c>
      <c r="AV123" s="96">
        <f>VLOOKUP($B123,'[3]ACT DEN1'!$AB$2:$AN$119,11,FALSE)</f>
        <v>0</v>
      </c>
      <c r="AW123" s="96">
        <f>VLOOKUP($B123,'[3]ACT DEN1'!$AB$2:$AN$119,12,FALSE)</f>
        <v>0</v>
      </c>
      <c r="AX123" s="96"/>
      <c r="AY123" s="6">
        <f t="shared" si="37"/>
        <v>0</v>
      </c>
    </row>
    <row r="124" spans="1:51" s="65" customFormat="1" ht="15" thickBot="1" x14ac:dyDescent="0.25">
      <c r="A124" s="1" t="s">
        <v>186</v>
      </c>
      <c r="B124" s="99" t="s">
        <v>177</v>
      </c>
      <c r="C124" s="63"/>
      <c r="D124" s="99"/>
      <c r="E124" s="97">
        <f>VLOOKUP($B124,[1]NUM1!$G$2:$T$157,2,FALSE)</f>
        <v>3</v>
      </c>
      <c r="F124" s="97">
        <f>VLOOKUP($B124,[1]NUM1!$G$2:$T$157,3,FALSE)</f>
        <v>2</v>
      </c>
      <c r="G124" s="97">
        <f>VLOOKUP($B124,[1]NUM1!$G$2:$T$157,4,FALSE)</f>
        <v>0</v>
      </c>
      <c r="H124" s="97">
        <f>VLOOKUP($B124,[1]NUM1!$G$2:$T$157,5,FALSE)</f>
        <v>0</v>
      </c>
      <c r="I124" s="97">
        <f>VLOOKUP($B124,[1]NUM1!$G$2:$T$157,6,FALSE)</f>
        <v>0</v>
      </c>
      <c r="J124" s="97">
        <f>VLOOKUP($B124,[1]NUM1!$G$2:$T$157,7,FALSE)</f>
        <v>2</v>
      </c>
      <c r="K124" s="97">
        <f>VLOOKUP($B124,[1]NUM1!$G$2:$T$157,8,FALSE)</f>
        <v>0</v>
      </c>
      <c r="L124" s="97">
        <f>VLOOKUP($B124,[1]NUM1!$G$2:$T$157,9,FALSE)</f>
        <v>0</v>
      </c>
      <c r="M124" s="97">
        <f>VLOOKUP($B124,[1]NUM1!$G$2:$T$157,10,FALSE)</f>
        <v>0</v>
      </c>
      <c r="N124" s="97">
        <f>VLOOKUP($B124,[1]NUM1!$G$2:$T$157,11,FALSE)</f>
        <v>0</v>
      </c>
      <c r="O124" s="96">
        <f>VLOOKUP($B124,[1]NUM1!$G$2:$T$157,12,FALSE)</f>
        <v>0</v>
      </c>
      <c r="P124" s="96">
        <f>VLOOKUP($B124,[1]NUM1!$G$2:$T$157,13,FALSE)</f>
        <v>1</v>
      </c>
      <c r="Q124" s="6">
        <f t="shared" si="66"/>
        <v>8</v>
      </c>
      <c r="R124" s="4"/>
      <c r="S124" s="6">
        <v>3</v>
      </c>
      <c r="T124" s="9">
        <f t="shared" si="67"/>
        <v>3</v>
      </c>
      <c r="U124" s="6">
        <f>VLOOKUP($B124,[2]DEN1!$G$2:$I$157,2,FALSE)</f>
        <v>3</v>
      </c>
      <c r="V124" s="3">
        <f t="shared" si="68"/>
        <v>3</v>
      </c>
      <c r="W124" s="3">
        <f t="shared" si="69"/>
        <v>3</v>
      </c>
      <c r="X124" s="6">
        <f>VLOOKUP($B124,[1]DEN1!$G$2:$I$159,2,FALSE)</f>
        <v>2</v>
      </c>
      <c r="Y124" s="11"/>
      <c r="Z124" s="97">
        <f>VLOOKUP($B124,'[3]ACT DEN1'!$G$2:$S$143,2,FALSE)</f>
        <v>0</v>
      </c>
      <c r="AA124" s="97">
        <f>VLOOKUP($B124,'[3]ACT DEN1'!$G$2:$S$143,3,FALSE)</f>
        <v>0</v>
      </c>
      <c r="AB124" s="97">
        <f>VLOOKUP($B124,'[3]ACT DEN1'!$G$2:$S$143,4,FALSE)</f>
        <v>0</v>
      </c>
      <c r="AC124" s="97">
        <f>VLOOKUP($B124,'[3]ACT DEN1'!$G$2:$S$143,5,FALSE)</f>
        <v>0</v>
      </c>
      <c r="AD124" s="97">
        <f>VLOOKUP($B124,'[3]ACT DEN1'!$G$2:$S$143,6,FALSE)</f>
        <v>0</v>
      </c>
      <c r="AE124" s="97">
        <f>VLOOKUP($B124,'[3]ACT DEN1'!$G$2:$S$143,7,FALSE)</f>
        <v>0</v>
      </c>
      <c r="AF124" s="97">
        <f>VLOOKUP($B124,'[3]ACT DEN1'!$G$2:$S$143,8,FALSE)</f>
        <v>0</v>
      </c>
      <c r="AG124" s="97">
        <f>VLOOKUP($B124,'[3]ACT DEN1'!$G$2:$S$143,9,FALSE)</f>
        <v>0</v>
      </c>
      <c r="AH124" s="97">
        <f>VLOOKUP($B124,'[3]ACT DEN1'!$G$2:$S$143,10,FALSE)</f>
        <v>0</v>
      </c>
      <c r="AI124" s="97">
        <f>VLOOKUP($B124,'[3]ACT DEN1'!$G$2:$S$143,11,FALSE)</f>
        <v>0</v>
      </c>
      <c r="AJ124" s="96">
        <f>VLOOKUP($B124,'[3]ACT DEN1'!$G$2:$S$143,12,FALSE)</f>
        <v>0</v>
      </c>
      <c r="AK124" s="96"/>
      <c r="AL124" s="6">
        <f t="shared" si="36"/>
        <v>0</v>
      </c>
      <c r="AM124" s="97"/>
      <c r="AN124" s="97"/>
      <c r="AO124" s="97"/>
      <c r="AP124" s="97"/>
      <c r="AQ124" s="97"/>
      <c r="AR124" s="97"/>
      <c r="AS124" s="97"/>
      <c r="AT124" s="96"/>
      <c r="AU124" s="96"/>
      <c r="AV124" s="96"/>
      <c r="AW124" s="96"/>
      <c r="AX124" s="96"/>
      <c r="AY124" s="6">
        <f t="shared" si="37"/>
        <v>0</v>
      </c>
    </row>
    <row r="125" spans="1:51" s="65" customFormat="1" ht="15" thickBot="1" x14ac:dyDescent="0.25">
      <c r="A125" s="1" t="s">
        <v>186</v>
      </c>
      <c r="B125" s="99" t="s">
        <v>178</v>
      </c>
      <c r="C125" s="63"/>
      <c r="D125" s="99"/>
      <c r="E125" s="97">
        <f>VLOOKUP($B125,[1]NUM1!$G$2:$T$157,2,FALSE)</f>
        <v>0</v>
      </c>
      <c r="F125" s="97">
        <f>VLOOKUP($B125,[1]NUM1!$G$2:$T$157,3,FALSE)</f>
        <v>3</v>
      </c>
      <c r="G125" s="97">
        <f>VLOOKUP($B125,[1]NUM1!$G$2:$T$157,4,FALSE)</f>
        <v>2</v>
      </c>
      <c r="H125" s="97">
        <f>VLOOKUP($B125,[1]NUM1!$G$2:$T$157,5,FALSE)</f>
        <v>4</v>
      </c>
      <c r="I125" s="97">
        <f>VLOOKUP($B125,[1]NUM1!$G$2:$T$157,6,FALSE)</f>
        <v>4</v>
      </c>
      <c r="J125" s="97">
        <f>VLOOKUP($B125,[1]NUM1!$G$2:$T$157,7,FALSE)</f>
        <v>2</v>
      </c>
      <c r="K125" s="97">
        <f>VLOOKUP($B125,[1]NUM1!$G$2:$T$157,8,FALSE)</f>
        <v>0</v>
      </c>
      <c r="L125" s="97">
        <f>VLOOKUP($B125,[1]NUM1!$G$2:$T$157,9,FALSE)</f>
        <v>2</v>
      </c>
      <c r="M125" s="97">
        <f>VLOOKUP($B125,[1]NUM1!$G$2:$T$157,10,FALSE)</f>
        <v>1</v>
      </c>
      <c r="N125" s="97">
        <f>VLOOKUP($B125,[1]NUM1!$G$2:$T$157,11,FALSE)</f>
        <v>6</v>
      </c>
      <c r="O125" s="96">
        <f>VLOOKUP($B125,[1]NUM1!$G$2:$T$157,12,FALSE)</f>
        <v>3</v>
      </c>
      <c r="P125" s="96">
        <f>VLOOKUP($B125,[1]NUM1!$G$2:$T$157,13,FALSE)</f>
        <v>2</v>
      </c>
      <c r="Q125" s="6">
        <f t="shared" si="66"/>
        <v>29</v>
      </c>
      <c r="R125" s="4"/>
      <c r="S125" s="6">
        <v>2</v>
      </c>
      <c r="T125" s="9">
        <f t="shared" si="67"/>
        <v>2</v>
      </c>
      <c r="U125" s="6">
        <f>VLOOKUP($B125,[2]DEN1!$G$2:$I$157,2,FALSE)</f>
        <v>4</v>
      </c>
      <c r="V125" s="3">
        <f t="shared" si="68"/>
        <v>4</v>
      </c>
      <c r="W125" s="3">
        <f t="shared" si="69"/>
        <v>4</v>
      </c>
      <c r="X125" s="6">
        <f>VLOOKUP($B125,[1]DEN1!$G$2:$I$159,2,FALSE)</f>
        <v>3</v>
      </c>
      <c r="Y125" s="11"/>
      <c r="Z125" s="97">
        <f>VLOOKUP($B125,'[3]ACT DEN1'!$G$2:$S$143,2,FALSE)</f>
        <v>0</v>
      </c>
      <c r="AA125" s="97">
        <f>VLOOKUP($B125,'[3]ACT DEN1'!$G$2:$S$143,3,FALSE)</f>
        <v>0</v>
      </c>
      <c r="AB125" s="97">
        <f>VLOOKUP($B125,'[3]ACT DEN1'!$G$2:$S$143,4,FALSE)</f>
        <v>0</v>
      </c>
      <c r="AC125" s="97">
        <f>VLOOKUP($B125,'[3]ACT DEN1'!$G$2:$S$143,5,FALSE)</f>
        <v>0</v>
      </c>
      <c r="AD125" s="97">
        <f>VLOOKUP($B125,'[3]ACT DEN1'!$G$2:$S$143,6,FALSE)</f>
        <v>0</v>
      </c>
      <c r="AE125" s="97">
        <f>VLOOKUP($B125,'[3]ACT DEN1'!$G$2:$S$143,7,FALSE)</f>
        <v>0</v>
      </c>
      <c r="AF125" s="97">
        <f>VLOOKUP($B125,'[3]ACT DEN1'!$G$2:$S$143,8,FALSE)</f>
        <v>0</v>
      </c>
      <c r="AG125" s="97">
        <f>VLOOKUP($B125,'[3]ACT DEN1'!$G$2:$S$143,9,FALSE)</f>
        <v>0</v>
      </c>
      <c r="AH125" s="97">
        <f>VLOOKUP($B125,'[3]ACT DEN1'!$G$2:$S$143,10,FALSE)</f>
        <v>0</v>
      </c>
      <c r="AI125" s="97">
        <f>VLOOKUP($B125,'[3]ACT DEN1'!$G$2:$S$143,11,FALSE)</f>
        <v>0</v>
      </c>
      <c r="AJ125" s="96">
        <f>VLOOKUP($B125,'[3]ACT DEN1'!$G$2:$S$143,12,FALSE)</f>
        <v>0</v>
      </c>
      <c r="AK125" s="96"/>
      <c r="AL125" s="6">
        <f t="shared" si="36"/>
        <v>0</v>
      </c>
      <c r="AM125" s="97"/>
      <c r="AN125" s="97"/>
      <c r="AO125" s="97"/>
      <c r="AP125" s="97"/>
      <c r="AQ125" s="97"/>
      <c r="AR125" s="97"/>
      <c r="AS125" s="97"/>
      <c r="AT125" s="96"/>
      <c r="AU125" s="96"/>
      <c r="AV125" s="96"/>
      <c r="AW125" s="96"/>
      <c r="AX125" s="96"/>
      <c r="AY125" s="6">
        <f t="shared" si="37"/>
        <v>0</v>
      </c>
    </row>
    <row r="126" spans="1:51" s="65" customFormat="1" ht="15" thickBot="1" x14ac:dyDescent="0.25">
      <c r="A126" s="1" t="s">
        <v>186</v>
      </c>
      <c r="B126" s="99" t="s">
        <v>179</v>
      </c>
      <c r="C126" s="63"/>
      <c r="D126" s="99"/>
      <c r="E126" s="97">
        <f>VLOOKUP($B126,[1]NUM1!$G$2:$T$157,2,FALSE)</f>
        <v>0</v>
      </c>
      <c r="F126" s="97">
        <f>VLOOKUP($B126,[1]NUM1!$G$2:$T$157,3,FALSE)</f>
        <v>0</v>
      </c>
      <c r="G126" s="97">
        <f>VLOOKUP($B126,[1]NUM1!$G$2:$T$157,4,FALSE)</f>
        <v>1</v>
      </c>
      <c r="H126" s="97">
        <f>VLOOKUP($B126,[1]NUM1!$G$2:$T$157,5,FALSE)</f>
        <v>1</v>
      </c>
      <c r="I126" s="97">
        <f>VLOOKUP($B126,[1]NUM1!$G$2:$T$157,6,FALSE)</f>
        <v>0</v>
      </c>
      <c r="J126" s="97">
        <f>VLOOKUP($B126,[1]NUM1!$G$2:$T$157,7,FALSE)</f>
        <v>0</v>
      </c>
      <c r="K126" s="97">
        <f>VLOOKUP($B126,[1]NUM1!$G$2:$T$157,8,FALSE)</f>
        <v>0</v>
      </c>
      <c r="L126" s="97">
        <f>VLOOKUP($B126,[1]NUM1!$G$2:$T$157,9,FALSE)</f>
        <v>0</v>
      </c>
      <c r="M126" s="97">
        <f>VLOOKUP($B126,[1]NUM1!$G$2:$T$157,10,FALSE)</f>
        <v>0</v>
      </c>
      <c r="N126" s="97">
        <f>VLOOKUP($B126,[1]NUM1!$G$2:$T$157,11,FALSE)</f>
        <v>0</v>
      </c>
      <c r="O126" s="96">
        <f>VLOOKUP($B126,[1]NUM1!$G$2:$T$157,12,FALSE)</f>
        <v>3</v>
      </c>
      <c r="P126" s="96">
        <f>VLOOKUP($B126,[1]NUM1!$G$2:$T$157,13,FALSE)</f>
        <v>0</v>
      </c>
      <c r="Q126" s="6">
        <f t="shared" si="66"/>
        <v>5</v>
      </c>
      <c r="R126" s="4"/>
      <c r="S126" s="6">
        <v>1</v>
      </c>
      <c r="T126" s="9">
        <f t="shared" si="67"/>
        <v>1</v>
      </c>
      <c r="U126" s="6">
        <f>VLOOKUP($B126,[2]DEN1!$G$2:$I$157,2,FALSE)</f>
        <v>1</v>
      </c>
      <c r="V126" s="3">
        <f t="shared" si="68"/>
        <v>1</v>
      </c>
      <c r="W126" s="3">
        <f t="shared" si="69"/>
        <v>1</v>
      </c>
      <c r="X126" s="6">
        <f>VLOOKUP($B126,[1]DEN1!$G$2:$I$159,2,FALSE)</f>
        <v>1</v>
      </c>
      <c r="Y126" s="11"/>
      <c r="Z126" s="97"/>
      <c r="AA126" s="97"/>
      <c r="AB126" s="97"/>
      <c r="AC126" s="97"/>
      <c r="AD126" s="97"/>
      <c r="AE126" s="97"/>
      <c r="AF126" s="97"/>
      <c r="AG126" s="97"/>
      <c r="AH126" s="97"/>
      <c r="AI126" s="97"/>
      <c r="AJ126" s="96"/>
      <c r="AK126" s="96"/>
      <c r="AL126" s="6">
        <f t="shared" si="36"/>
        <v>0</v>
      </c>
      <c r="AM126" s="97">
        <f>VLOOKUP($B126,'[3]ACT DEN1'!$AB$2:$AN$119,2,FALSE)</f>
        <v>0</v>
      </c>
      <c r="AN126" s="97">
        <f>VLOOKUP($B126,'[3]ACT DEN1'!$AB$2:$AN$119,3,FALSE)</f>
        <v>0</v>
      </c>
      <c r="AO126" s="97">
        <f>VLOOKUP($B126,'[3]ACT DEN1'!$AB$2:$AN$119,4,FALSE)</f>
        <v>0</v>
      </c>
      <c r="AP126" s="97">
        <f>VLOOKUP($B126,'[3]ACT DEN1'!$AB$2:$AN$119,5,FALSE)</f>
        <v>0</v>
      </c>
      <c r="AQ126" s="97">
        <f>VLOOKUP($B126,'[3]ACT DEN1'!$AB$2:$AN$119,6,FALSE)</f>
        <v>0</v>
      </c>
      <c r="AR126" s="97">
        <f>VLOOKUP($B126,'[3]ACT DEN1'!$AB$2:$AN$119,7,FALSE)</f>
        <v>0</v>
      </c>
      <c r="AS126" s="97">
        <f>VLOOKUP($B126,'[3]ACT DEN1'!$AB$2:$AN$119,8,FALSE)</f>
        <v>0</v>
      </c>
      <c r="AT126" s="96">
        <f>VLOOKUP($B126,'[3]ACT DEN1'!$AB$2:$AN$119,9,FALSE)</f>
        <v>0</v>
      </c>
      <c r="AU126" s="96">
        <f>VLOOKUP($B126,'[3]ACT DEN1'!$AB$2:$AN$119,10,FALSE)</f>
        <v>0</v>
      </c>
      <c r="AV126" s="96">
        <f>VLOOKUP($B126,'[3]ACT DEN1'!$AB$2:$AN$119,11,FALSE)</f>
        <v>0</v>
      </c>
      <c r="AW126" s="96">
        <f>VLOOKUP($B126,'[3]ACT DEN1'!$AB$2:$AN$119,12,FALSE)</f>
        <v>0</v>
      </c>
      <c r="AX126" s="96"/>
      <c r="AY126" s="6">
        <f t="shared" si="37"/>
        <v>0</v>
      </c>
    </row>
    <row r="127" spans="1:51" s="65" customFormat="1" ht="15" thickBot="1" x14ac:dyDescent="0.25">
      <c r="A127" s="1" t="s">
        <v>186</v>
      </c>
      <c r="B127" s="99" t="s">
        <v>180</v>
      </c>
      <c r="C127" s="63"/>
      <c r="D127" s="99"/>
      <c r="E127" s="97">
        <f>VLOOKUP($B127,[1]NUM1!$G$2:$T$157,2,FALSE)</f>
        <v>1</v>
      </c>
      <c r="F127" s="97">
        <f>VLOOKUP($B127,[1]NUM1!$G$2:$T$157,3,FALSE)</f>
        <v>0</v>
      </c>
      <c r="G127" s="97">
        <f>VLOOKUP($B127,[1]NUM1!$G$2:$T$157,4,FALSE)</f>
        <v>1</v>
      </c>
      <c r="H127" s="97">
        <f>VLOOKUP($B127,[1]NUM1!$G$2:$T$157,5,FALSE)</f>
        <v>0</v>
      </c>
      <c r="I127" s="97">
        <f>VLOOKUP($B127,[1]NUM1!$G$2:$T$157,6,FALSE)</f>
        <v>3</v>
      </c>
      <c r="J127" s="97">
        <f>VLOOKUP($B127,[1]NUM1!$G$2:$T$157,7,FALSE)</f>
        <v>3</v>
      </c>
      <c r="K127" s="97">
        <f>VLOOKUP($B127,[1]NUM1!$G$2:$T$157,8,FALSE)</f>
        <v>3</v>
      </c>
      <c r="L127" s="97">
        <f>VLOOKUP($B127,[1]NUM1!$G$2:$T$157,9,FALSE)</f>
        <v>1</v>
      </c>
      <c r="M127" s="97">
        <f>VLOOKUP($B127,[1]NUM1!$G$2:$T$157,10,FALSE)</f>
        <v>0</v>
      </c>
      <c r="N127" s="97">
        <f>VLOOKUP($B127,[1]NUM1!$G$2:$T$157,11,FALSE)</f>
        <v>1</v>
      </c>
      <c r="O127" s="96">
        <f>VLOOKUP($B127,[1]NUM1!$G$2:$T$157,12,FALSE)</f>
        <v>0</v>
      </c>
      <c r="P127" s="96">
        <f>VLOOKUP($B127,[1]NUM1!$G$2:$T$157,13,FALSE)</f>
        <v>1</v>
      </c>
      <c r="Q127" s="6">
        <f t="shared" si="66"/>
        <v>14</v>
      </c>
      <c r="R127" s="4"/>
      <c r="S127" s="6">
        <v>3</v>
      </c>
      <c r="T127" s="9">
        <f t="shared" si="67"/>
        <v>3</v>
      </c>
      <c r="U127" s="6">
        <f>VLOOKUP($B127,[2]DEN1!$G$2:$I$157,2,FALSE)</f>
        <v>1</v>
      </c>
      <c r="V127" s="3">
        <f t="shared" si="68"/>
        <v>1</v>
      </c>
      <c r="W127" s="3">
        <f t="shared" si="69"/>
        <v>1</v>
      </c>
      <c r="X127" s="6">
        <f>VLOOKUP($B127,[1]DEN1!$G$2:$I$159,2,FALSE)</f>
        <v>2</v>
      </c>
      <c r="Y127" s="11"/>
      <c r="Z127" s="97">
        <f>VLOOKUP($B127,'[3]ACT DEN1'!$G$2:$S$143,2,FALSE)</f>
        <v>0</v>
      </c>
      <c r="AA127" s="97">
        <f>VLOOKUP($B127,'[3]ACT DEN1'!$G$2:$S$143,3,FALSE)</f>
        <v>0</v>
      </c>
      <c r="AB127" s="97">
        <f>VLOOKUP($B127,'[3]ACT DEN1'!$G$2:$S$143,4,FALSE)</f>
        <v>0</v>
      </c>
      <c r="AC127" s="97">
        <f>VLOOKUP($B127,'[3]ACT DEN1'!$G$2:$S$143,5,FALSE)</f>
        <v>0</v>
      </c>
      <c r="AD127" s="97">
        <f>VLOOKUP($B127,'[3]ACT DEN1'!$G$2:$S$143,6,FALSE)</f>
        <v>0</v>
      </c>
      <c r="AE127" s="97">
        <f>VLOOKUP($B127,'[3]ACT DEN1'!$G$2:$S$143,7,FALSE)</f>
        <v>0</v>
      </c>
      <c r="AF127" s="97">
        <f>VLOOKUP($B127,'[3]ACT DEN1'!$G$2:$S$143,8,FALSE)</f>
        <v>0</v>
      </c>
      <c r="AG127" s="97">
        <f>VLOOKUP($B127,'[3]ACT DEN1'!$G$2:$S$143,9,FALSE)</f>
        <v>0</v>
      </c>
      <c r="AH127" s="97">
        <f>VLOOKUP($B127,'[3]ACT DEN1'!$G$2:$S$143,10,FALSE)</f>
        <v>0</v>
      </c>
      <c r="AI127" s="97">
        <f>VLOOKUP($B127,'[3]ACT DEN1'!$G$2:$S$143,11,FALSE)</f>
        <v>0</v>
      </c>
      <c r="AJ127" s="96">
        <f>VLOOKUP($B127,'[3]ACT DEN1'!$G$2:$S$143,12,FALSE)</f>
        <v>0</v>
      </c>
      <c r="AK127" s="96"/>
      <c r="AL127" s="6">
        <f t="shared" si="36"/>
        <v>0</v>
      </c>
      <c r="AM127" s="97">
        <f>VLOOKUP($B127,'[3]ACT DEN1'!$AB$2:$AN$119,2,FALSE)</f>
        <v>0</v>
      </c>
      <c r="AN127" s="97">
        <f>VLOOKUP($B127,'[3]ACT DEN1'!$AB$2:$AN$119,3,FALSE)</f>
        <v>0</v>
      </c>
      <c r="AO127" s="97">
        <f>VLOOKUP($B127,'[3]ACT DEN1'!$AB$2:$AN$119,4,FALSE)</f>
        <v>0</v>
      </c>
      <c r="AP127" s="97">
        <f>VLOOKUP($B127,'[3]ACT DEN1'!$AB$2:$AN$119,5,FALSE)</f>
        <v>0</v>
      </c>
      <c r="AQ127" s="97">
        <f>VLOOKUP($B127,'[3]ACT DEN1'!$AB$2:$AN$119,6,FALSE)</f>
        <v>0</v>
      </c>
      <c r="AR127" s="97">
        <f>VLOOKUP($B127,'[3]ACT DEN1'!$AB$2:$AN$119,7,FALSE)</f>
        <v>0</v>
      </c>
      <c r="AS127" s="97">
        <f>VLOOKUP($B127,'[3]ACT DEN1'!$AB$2:$AN$119,8,FALSE)</f>
        <v>0</v>
      </c>
      <c r="AT127" s="96">
        <f>VLOOKUP($B127,'[3]ACT DEN1'!$AB$2:$AN$119,9,FALSE)</f>
        <v>0</v>
      </c>
      <c r="AU127" s="96">
        <f>VLOOKUP($B127,'[3]ACT DEN1'!$AB$2:$AN$119,10,FALSE)</f>
        <v>0</v>
      </c>
      <c r="AV127" s="96">
        <f>VLOOKUP($B127,'[3]ACT DEN1'!$AB$2:$AN$119,11,FALSE)</f>
        <v>0</v>
      </c>
      <c r="AW127" s="96">
        <f>VLOOKUP($B127,'[3]ACT DEN1'!$AB$2:$AN$119,12,FALSE)</f>
        <v>0</v>
      </c>
      <c r="AX127" s="96"/>
      <c r="AY127" s="6">
        <f t="shared" si="37"/>
        <v>0</v>
      </c>
    </row>
    <row r="128" spans="1:51" s="65" customFormat="1" ht="15" thickBot="1" x14ac:dyDescent="0.25">
      <c r="A128" s="1" t="s">
        <v>186</v>
      </c>
      <c r="B128" s="99" t="s">
        <v>181</v>
      </c>
      <c r="C128" s="63"/>
      <c r="D128" s="99"/>
      <c r="E128" s="97">
        <f>VLOOKUP($B128,[1]NUM1!$G$2:$T$157,2,FALSE)</f>
        <v>0</v>
      </c>
      <c r="F128" s="97">
        <f>VLOOKUP($B128,[1]NUM1!$G$2:$T$157,3,FALSE)</f>
        <v>1</v>
      </c>
      <c r="G128" s="97">
        <f>VLOOKUP($B128,[1]NUM1!$G$2:$T$157,4,FALSE)</f>
        <v>1</v>
      </c>
      <c r="H128" s="97">
        <f>VLOOKUP($B128,[1]NUM1!$G$2:$T$157,5,FALSE)</f>
        <v>7</v>
      </c>
      <c r="I128" s="97">
        <f>VLOOKUP($B128,[1]NUM1!$G$2:$T$157,6,FALSE)</f>
        <v>3</v>
      </c>
      <c r="J128" s="97">
        <f>VLOOKUP($B128,[1]NUM1!$G$2:$T$157,7,FALSE)</f>
        <v>5</v>
      </c>
      <c r="K128" s="97">
        <f>VLOOKUP($B128,[1]NUM1!$G$2:$T$157,8,FALSE)</f>
        <v>2</v>
      </c>
      <c r="L128" s="97">
        <f>VLOOKUP($B128,[1]NUM1!$G$2:$T$157,9,FALSE)</f>
        <v>4</v>
      </c>
      <c r="M128" s="97">
        <f>VLOOKUP($B128,[1]NUM1!$G$2:$T$157,10,FALSE)</f>
        <v>1</v>
      </c>
      <c r="N128" s="97">
        <f>VLOOKUP($B128,[1]NUM1!$G$2:$T$157,11,FALSE)</f>
        <v>3</v>
      </c>
      <c r="O128" s="96">
        <f>VLOOKUP($B128,[1]NUM1!$G$2:$T$157,12,FALSE)</f>
        <v>4</v>
      </c>
      <c r="P128" s="96">
        <f>VLOOKUP($B128,[1]NUM1!$G$2:$T$157,13,FALSE)</f>
        <v>10</v>
      </c>
      <c r="Q128" s="6">
        <f t="shared" si="66"/>
        <v>41</v>
      </c>
      <c r="R128" s="4"/>
      <c r="S128" s="6">
        <v>4</v>
      </c>
      <c r="T128" s="9">
        <f t="shared" si="67"/>
        <v>6</v>
      </c>
      <c r="U128" s="6">
        <f>VLOOKUP($B128,[2]DEN1!$G$2:$I$157,2,FALSE)</f>
        <v>6</v>
      </c>
      <c r="V128" s="3">
        <f t="shared" si="68"/>
        <v>6</v>
      </c>
      <c r="W128" s="3">
        <f t="shared" si="69"/>
        <v>6</v>
      </c>
      <c r="X128" s="6">
        <f>VLOOKUP($B128,[1]DEN1!$G$2:$I$159,2,FALSE)</f>
        <v>6</v>
      </c>
      <c r="Y128" s="11"/>
      <c r="Z128" s="97">
        <f>VLOOKUP($B128,'[3]ACT DEN1'!$G$2:$S$143,2,FALSE)</f>
        <v>1</v>
      </c>
      <c r="AA128" s="97">
        <f>VLOOKUP($B128,'[3]ACT DEN1'!$G$2:$S$143,3,FALSE)</f>
        <v>0</v>
      </c>
      <c r="AB128" s="97">
        <f>VLOOKUP($B128,'[3]ACT DEN1'!$G$2:$S$143,4,FALSE)</f>
        <v>1</v>
      </c>
      <c r="AC128" s="97">
        <f>VLOOKUP($B128,'[3]ACT DEN1'!$G$2:$S$143,5,FALSE)</f>
        <v>0</v>
      </c>
      <c r="AD128" s="97">
        <f>VLOOKUP($B128,'[3]ACT DEN1'!$G$2:$S$143,6,FALSE)</f>
        <v>0</v>
      </c>
      <c r="AE128" s="97">
        <f>VLOOKUP($B128,'[3]ACT DEN1'!$G$2:$S$143,7,FALSE)</f>
        <v>1</v>
      </c>
      <c r="AF128" s="97">
        <f>VLOOKUP($B128,'[3]ACT DEN1'!$G$2:$S$143,8,FALSE)</f>
        <v>0</v>
      </c>
      <c r="AG128" s="97">
        <f>VLOOKUP($B128,'[3]ACT DEN1'!$G$2:$S$143,9,FALSE)</f>
        <v>0</v>
      </c>
      <c r="AH128" s="97">
        <f>VLOOKUP($B128,'[3]ACT DEN1'!$G$2:$S$143,10,FALSE)</f>
        <v>0</v>
      </c>
      <c r="AI128" s="97">
        <f>VLOOKUP($B128,'[3]ACT DEN1'!$G$2:$S$143,11,FALSE)</f>
        <v>0</v>
      </c>
      <c r="AJ128" s="96">
        <f>VLOOKUP($B128,'[3]ACT DEN1'!$G$2:$S$143,12,FALSE)</f>
        <v>0</v>
      </c>
      <c r="AK128" s="96"/>
      <c r="AL128" s="6">
        <f t="shared" si="36"/>
        <v>3</v>
      </c>
      <c r="AM128" s="97">
        <f>VLOOKUP($B128,'[3]ACT DEN1'!$AB$2:$AN$119,2,FALSE)</f>
        <v>0</v>
      </c>
      <c r="AN128" s="97">
        <f>VLOOKUP($B128,'[3]ACT DEN1'!$AB$2:$AN$119,3,FALSE)</f>
        <v>0</v>
      </c>
      <c r="AO128" s="97">
        <f>VLOOKUP($B128,'[3]ACT DEN1'!$AB$2:$AN$119,4,FALSE)</f>
        <v>0</v>
      </c>
      <c r="AP128" s="97">
        <f>VLOOKUP($B128,'[3]ACT DEN1'!$AB$2:$AN$119,5,FALSE)</f>
        <v>0</v>
      </c>
      <c r="AQ128" s="97">
        <f>VLOOKUP($B128,'[3]ACT DEN1'!$AB$2:$AN$119,6,FALSE)</f>
        <v>0</v>
      </c>
      <c r="AR128" s="97">
        <f>VLOOKUP($B128,'[3]ACT DEN1'!$AB$2:$AN$119,7,FALSE)</f>
        <v>0</v>
      </c>
      <c r="AS128" s="97">
        <f>VLOOKUP($B128,'[3]ACT DEN1'!$AB$2:$AN$119,8,FALSE)</f>
        <v>0</v>
      </c>
      <c r="AT128" s="96">
        <f>VLOOKUP($B128,'[3]ACT DEN1'!$AB$2:$AN$119,9,FALSE)</f>
        <v>0</v>
      </c>
      <c r="AU128" s="96">
        <f>VLOOKUP($B128,'[3]ACT DEN1'!$AB$2:$AN$119,10,FALSE)</f>
        <v>0</v>
      </c>
      <c r="AV128" s="96">
        <f>VLOOKUP($B128,'[3]ACT DEN1'!$AB$2:$AN$119,11,FALSE)</f>
        <v>0</v>
      </c>
      <c r="AW128" s="96">
        <f>VLOOKUP($B128,'[3]ACT DEN1'!$AB$2:$AN$119,12,FALSE)</f>
        <v>0</v>
      </c>
      <c r="AX128" s="96"/>
      <c r="AY128" s="6">
        <f t="shared" si="37"/>
        <v>0</v>
      </c>
    </row>
    <row r="129" spans="1:51" s="65" customFormat="1" ht="15" thickBot="1" x14ac:dyDescent="0.25">
      <c r="A129" s="1" t="s">
        <v>186</v>
      </c>
      <c r="B129" s="99" t="s">
        <v>182</v>
      </c>
      <c r="C129" s="63"/>
      <c r="D129" s="99"/>
      <c r="E129" s="97">
        <f>VLOOKUP($B129,[1]NUM1!$G$2:$T$157,2,FALSE)</f>
        <v>1</v>
      </c>
      <c r="F129" s="97">
        <f>VLOOKUP($B129,[1]NUM1!$G$2:$T$157,3,FALSE)</f>
        <v>0</v>
      </c>
      <c r="G129" s="97">
        <f>VLOOKUP($B129,[1]NUM1!$G$2:$T$157,4,FALSE)</f>
        <v>0</v>
      </c>
      <c r="H129" s="97">
        <f>VLOOKUP($B129,[1]NUM1!$G$2:$T$157,5,FALSE)</f>
        <v>16</v>
      </c>
      <c r="I129" s="97">
        <f>VLOOKUP($B129,[1]NUM1!$G$2:$T$157,6,FALSE)</f>
        <v>3</v>
      </c>
      <c r="J129" s="97">
        <f>VLOOKUP($B129,[1]NUM1!$G$2:$T$157,7,FALSE)</f>
        <v>8</v>
      </c>
      <c r="K129" s="97">
        <f>VLOOKUP($B129,[1]NUM1!$G$2:$T$157,8,FALSE)</f>
        <v>3</v>
      </c>
      <c r="L129" s="97">
        <f>VLOOKUP($B129,[1]NUM1!$G$2:$T$157,9,FALSE)</f>
        <v>0</v>
      </c>
      <c r="M129" s="97">
        <f>VLOOKUP($B129,[1]NUM1!$G$2:$T$157,10,FALSE)</f>
        <v>1</v>
      </c>
      <c r="N129" s="97">
        <f>VLOOKUP($B129,[1]NUM1!$G$2:$T$157,11,FALSE)</f>
        <v>1</v>
      </c>
      <c r="O129" s="96">
        <f>VLOOKUP($B129,[1]NUM1!$G$2:$T$157,12,FALSE)</f>
        <v>2</v>
      </c>
      <c r="P129" s="96">
        <f>VLOOKUP($B129,[1]NUM1!$G$2:$T$157,13,FALSE)</f>
        <v>4</v>
      </c>
      <c r="Q129" s="6">
        <f t="shared" si="66"/>
        <v>39</v>
      </c>
      <c r="R129" s="4"/>
      <c r="S129" s="6">
        <v>2</v>
      </c>
      <c r="T129" s="9">
        <f t="shared" si="67"/>
        <v>2</v>
      </c>
      <c r="U129" s="6">
        <f>VLOOKUP($B129,[2]DEN1!$G$2:$I$157,2,FALSE)</f>
        <v>2</v>
      </c>
      <c r="V129" s="3">
        <f t="shared" si="68"/>
        <v>2</v>
      </c>
      <c r="W129" s="3">
        <f t="shared" si="69"/>
        <v>2</v>
      </c>
      <c r="X129" s="6">
        <f>VLOOKUP($B129,[1]DEN1!$G$2:$I$159,2,FALSE)</f>
        <v>2</v>
      </c>
      <c r="Y129" s="11"/>
      <c r="Z129" s="97">
        <f>VLOOKUP($B129,'[3]ACT DEN1'!$G$2:$S$143,2,FALSE)</f>
        <v>0</v>
      </c>
      <c r="AA129" s="97">
        <f>VLOOKUP($B129,'[3]ACT DEN1'!$G$2:$S$143,3,FALSE)</f>
        <v>0</v>
      </c>
      <c r="AB129" s="97">
        <f>VLOOKUP($B129,'[3]ACT DEN1'!$G$2:$S$143,4,FALSE)</f>
        <v>0</v>
      </c>
      <c r="AC129" s="97">
        <f>VLOOKUP($B129,'[3]ACT DEN1'!$G$2:$S$143,5,FALSE)</f>
        <v>0</v>
      </c>
      <c r="AD129" s="97">
        <f>VLOOKUP($B129,'[3]ACT DEN1'!$G$2:$S$143,6,FALSE)</f>
        <v>0</v>
      </c>
      <c r="AE129" s="97">
        <f>VLOOKUP($B129,'[3]ACT DEN1'!$G$2:$S$143,7,FALSE)</f>
        <v>0</v>
      </c>
      <c r="AF129" s="97">
        <f>VLOOKUP($B129,'[3]ACT DEN1'!$G$2:$S$143,8,FALSE)</f>
        <v>0</v>
      </c>
      <c r="AG129" s="97">
        <f>VLOOKUP($B129,'[3]ACT DEN1'!$G$2:$S$143,9,FALSE)</f>
        <v>0</v>
      </c>
      <c r="AH129" s="97">
        <f>VLOOKUP($B129,'[3]ACT DEN1'!$G$2:$S$143,10,FALSE)</f>
        <v>0</v>
      </c>
      <c r="AI129" s="97">
        <f>VLOOKUP($B129,'[3]ACT DEN1'!$G$2:$S$143,11,FALSE)</f>
        <v>0</v>
      </c>
      <c r="AJ129" s="96">
        <f>VLOOKUP($B129,'[3]ACT DEN1'!$G$2:$S$143,12,FALSE)</f>
        <v>0</v>
      </c>
      <c r="AK129" s="96"/>
      <c r="AL129" s="6">
        <f t="shared" si="36"/>
        <v>0</v>
      </c>
      <c r="AM129" s="97">
        <f>VLOOKUP($B129,'[3]ACT DEN1'!$AB$2:$AN$119,2,FALSE)</f>
        <v>0</v>
      </c>
      <c r="AN129" s="97">
        <f>VLOOKUP($B129,'[3]ACT DEN1'!$AB$2:$AN$119,3,FALSE)</f>
        <v>0</v>
      </c>
      <c r="AO129" s="97">
        <f>VLOOKUP($B129,'[3]ACT DEN1'!$AB$2:$AN$119,4,FALSE)</f>
        <v>0</v>
      </c>
      <c r="AP129" s="97">
        <f>VLOOKUP($B129,'[3]ACT DEN1'!$AB$2:$AN$119,5,FALSE)</f>
        <v>0</v>
      </c>
      <c r="AQ129" s="97">
        <f>VLOOKUP($B129,'[3]ACT DEN1'!$AB$2:$AN$119,6,FALSE)</f>
        <v>0</v>
      </c>
      <c r="AR129" s="97">
        <f>VLOOKUP($B129,'[3]ACT DEN1'!$AB$2:$AN$119,7,FALSE)</f>
        <v>0</v>
      </c>
      <c r="AS129" s="97">
        <f>VLOOKUP($B129,'[3]ACT DEN1'!$AB$2:$AN$119,8,FALSE)</f>
        <v>0</v>
      </c>
      <c r="AT129" s="96">
        <f>VLOOKUP($B129,'[3]ACT DEN1'!$AB$2:$AN$119,9,FALSE)</f>
        <v>0</v>
      </c>
      <c r="AU129" s="96">
        <f>VLOOKUP($B129,'[3]ACT DEN1'!$AB$2:$AN$119,10,FALSE)</f>
        <v>0</v>
      </c>
      <c r="AV129" s="96">
        <f>VLOOKUP($B129,'[3]ACT DEN1'!$AB$2:$AN$119,11,FALSE)</f>
        <v>0</v>
      </c>
      <c r="AW129" s="96">
        <f>VLOOKUP($B129,'[3]ACT DEN1'!$AB$2:$AN$119,12,FALSE)</f>
        <v>0</v>
      </c>
      <c r="AX129" s="96"/>
      <c r="AY129" s="6">
        <f t="shared" si="37"/>
        <v>0</v>
      </c>
    </row>
    <row r="130" spans="1:51" s="65" customFormat="1" ht="15" thickBot="1" x14ac:dyDescent="0.25">
      <c r="A130" s="1" t="s">
        <v>186</v>
      </c>
      <c r="B130" s="99" t="s">
        <v>183</v>
      </c>
      <c r="C130" s="63"/>
      <c r="D130" s="99"/>
      <c r="E130" s="97">
        <f>VLOOKUP($B130,[1]NUM1!$G$2:$T$157,2,FALSE)</f>
        <v>0</v>
      </c>
      <c r="F130" s="97">
        <f>VLOOKUP($B130,[1]NUM1!$G$2:$T$157,3,FALSE)</f>
        <v>0</v>
      </c>
      <c r="G130" s="97">
        <f>VLOOKUP($B130,[1]NUM1!$G$2:$T$157,4,FALSE)</f>
        <v>0</v>
      </c>
      <c r="H130" s="97">
        <f>VLOOKUP($B130,[1]NUM1!$G$2:$T$157,5,FALSE)</f>
        <v>0</v>
      </c>
      <c r="I130" s="97">
        <f>VLOOKUP($B130,[1]NUM1!$G$2:$T$157,6,FALSE)</f>
        <v>0</v>
      </c>
      <c r="J130" s="97">
        <f>VLOOKUP($B130,[1]NUM1!$G$2:$T$157,7,FALSE)</f>
        <v>0</v>
      </c>
      <c r="K130" s="97">
        <f>VLOOKUP($B130,[1]NUM1!$G$2:$T$157,8,FALSE)</f>
        <v>0</v>
      </c>
      <c r="L130" s="97">
        <f>VLOOKUP($B130,[1]NUM1!$G$2:$T$157,9,FALSE)</f>
        <v>0</v>
      </c>
      <c r="M130" s="97">
        <f>VLOOKUP($B130,[1]NUM1!$G$2:$T$157,10,FALSE)</f>
        <v>3</v>
      </c>
      <c r="N130" s="97">
        <f>VLOOKUP($B130,[1]NUM1!$G$2:$T$157,11,FALSE)</f>
        <v>12</v>
      </c>
      <c r="O130" s="102">
        <f>VLOOKUP($B130,[1]NUM1!$G$2:$T$157,12,FALSE)</f>
        <v>0</v>
      </c>
      <c r="P130" s="102">
        <f>VLOOKUP($B130,[1]NUM1!$G$2:$T$157,13,FALSE)</f>
        <v>1</v>
      </c>
      <c r="Q130" s="6">
        <f t="shared" si="66"/>
        <v>16</v>
      </c>
      <c r="S130" s="6">
        <v>3</v>
      </c>
      <c r="T130" s="9">
        <f t="shared" si="67"/>
        <v>3</v>
      </c>
      <c r="U130" s="6">
        <f>VLOOKUP($B130,[2]DEN1!$G$2:$I$157,2,FALSE)</f>
        <v>3</v>
      </c>
      <c r="V130" s="3">
        <f t="shared" si="68"/>
        <v>3</v>
      </c>
      <c r="W130" s="3">
        <f t="shared" si="69"/>
        <v>3</v>
      </c>
      <c r="X130" s="6">
        <f>VLOOKUP($B130,[1]DEN1!$G$2:$I$159,2,FALSE)</f>
        <v>3</v>
      </c>
      <c r="Y130" s="11"/>
      <c r="Z130" s="97">
        <f>VLOOKUP($B130,'[3]ACT DEN1'!$G$2:$S$143,2,FALSE)</f>
        <v>0</v>
      </c>
      <c r="AA130" s="97">
        <f>VLOOKUP($B130,'[3]ACT DEN1'!$G$2:$S$143,3,FALSE)</f>
        <v>0</v>
      </c>
      <c r="AB130" s="97">
        <f>VLOOKUP($B130,'[3]ACT DEN1'!$G$2:$S$143,4,FALSE)</f>
        <v>0</v>
      </c>
      <c r="AC130" s="97">
        <f>VLOOKUP($B130,'[3]ACT DEN1'!$G$2:$S$143,5,FALSE)</f>
        <v>0</v>
      </c>
      <c r="AD130" s="97">
        <f>VLOOKUP($B130,'[3]ACT DEN1'!$G$2:$S$143,6,FALSE)</f>
        <v>0</v>
      </c>
      <c r="AE130" s="97">
        <f>VLOOKUP($B130,'[3]ACT DEN1'!$G$2:$S$143,7,FALSE)</f>
        <v>0</v>
      </c>
      <c r="AF130" s="97">
        <f>VLOOKUP($B130,'[3]ACT DEN1'!$G$2:$S$143,8,FALSE)</f>
        <v>0</v>
      </c>
      <c r="AG130" s="97">
        <f>VLOOKUP($B130,'[3]ACT DEN1'!$G$2:$S$143,9,FALSE)</f>
        <v>0</v>
      </c>
      <c r="AH130" s="97">
        <f>VLOOKUP($B130,'[3]ACT DEN1'!$G$2:$S$143,10,FALSE)</f>
        <v>0</v>
      </c>
      <c r="AI130" s="97">
        <f>VLOOKUP($B130,'[3]ACT DEN1'!$G$2:$S$143,11,FALSE)</f>
        <v>0</v>
      </c>
      <c r="AJ130" s="102">
        <f>VLOOKUP($B130,'[3]ACT DEN1'!$G$2:$S$143,12,FALSE)</f>
        <v>0</v>
      </c>
      <c r="AK130" s="102"/>
      <c r="AL130" s="6">
        <f t="shared" si="36"/>
        <v>0</v>
      </c>
      <c r="AM130" s="97">
        <f>VLOOKUP($B130,'[3]ACT DEN1'!$AB$2:$AN$119,2,FALSE)</f>
        <v>0</v>
      </c>
      <c r="AN130" s="97">
        <f>VLOOKUP($B130,'[3]ACT DEN1'!$AB$2:$AN$119,3,FALSE)</f>
        <v>0</v>
      </c>
      <c r="AO130" s="97">
        <f>VLOOKUP($B130,'[3]ACT DEN1'!$AB$2:$AN$119,4,FALSE)</f>
        <v>0</v>
      </c>
      <c r="AP130" s="97">
        <f>VLOOKUP($B130,'[3]ACT DEN1'!$AB$2:$AN$119,5,FALSE)</f>
        <v>0</v>
      </c>
      <c r="AQ130" s="97">
        <f>VLOOKUP($B130,'[3]ACT DEN1'!$AB$2:$AN$119,6,FALSE)</f>
        <v>0</v>
      </c>
      <c r="AR130" s="97">
        <f>VLOOKUP($B130,'[3]ACT DEN1'!$AB$2:$AN$119,7,FALSE)</f>
        <v>0</v>
      </c>
      <c r="AS130" s="97">
        <f>VLOOKUP($B130,'[3]ACT DEN1'!$AB$2:$AN$119,8,FALSE)</f>
        <v>0</v>
      </c>
      <c r="AT130" s="102">
        <f>VLOOKUP($B130,'[3]ACT DEN1'!$AB$2:$AN$119,9,FALSE)</f>
        <v>0</v>
      </c>
      <c r="AU130" s="102">
        <f>VLOOKUP($B130,'[3]ACT DEN1'!$AB$2:$AN$119,10,FALSE)</f>
        <v>0</v>
      </c>
      <c r="AV130" s="102">
        <f>VLOOKUP($B130,'[3]ACT DEN1'!$AB$2:$AN$119,11,FALSE)</f>
        <v>0</v>
      </c>
      <c r="AW130" s="102">
        <f>VLOOKUP($B130,'[3]ACT DEN1'!$AB$2:$AN$119,12,FALSE)</f>
        <v>0</v>
      </c>
      <c r="AX130" s="102"/>
      <c r="AY130" s="6">
        <f t="shared" si="37"/>
        <v>0</v>
      </c>
    </row>
    <row r="131" spans="1:51" s="65" customFormat="1" ht="15" thickBot="1" x14ac:dyDescent="0.25">
      <c r="A131" s="1" t="s">
        <v>186</v>
      </c>
      <c r="B131" s="99" t="s">
        <v>184</v>
      </c>
      <c r="C131" s="63"/>
      <c r="D131" s="99"/>
      <c r="E131" s="97">
        <f>VLOOKUP($B131,[1]NUM1!$G$2:$T$157,2,FALSE)</f>
        <v>0</v>
      </c>
      <c r="F131" s="97">
        <f>VLOOKUP($B131,[1]NUM1!$G$2:$T$157,3,FALSE)</f>
        <v>1</v>
      </c>
      <c r="G131" s="97">
        <f>VLOOKUP($B131,[1]NUM1!$G$2:$T$157,4,FALSE)</f>
        <v>2</v>
      </c>
      <c r="H131" s="97">
        <f>VLOOKUP($B131,[1]NUM1!$G$2:$T$157,5,FALSE)</f>
        <v>2</v>
      </c>
      <c r="I131" s="97">
        <f>VLOOKUP($B131,[1]NUM1!$G$2:$T$157,6,FALSE)</f>
        <v>2</v>
      </c>
      <c r="J131" s="97">
        <f>VLOOKUP($B131,[1]NUM1!$G$2:$T$157,7,FALSE)</f>
        <v>1</v>
      </c>
      <c r="K131" s="97">
        <f>VLOOKUP($B131,[1]NUM1!$G$2:$T$157,8,FALSE)</f>
        <v>0</v>
      </c>
      <c r="L131" s="97">
        <f>VLOOKUP($B131,[1]NUM1!$G$2:$T$157,9,FALSE)</f>
        <v>2</v>
      </c>
      <c r="M131" s="97">
        <f>VLOOKUP($B131,[1]NUM1!$G$2:$T$157,10,FALSE)</f>
        <v>2</v>
      </c>
      <c r="N131" s="97">
        <f>VLOOKUP($B131,[1]NUM1!$G$2:$T$157,11,FALSE)</f>
        <v>1</v>
      </c>
      <c r="O131" s="102">
        <f>VLOOKUP($B131,[1]NUM1!$G$2:$T$157,12,FALSE)</f>
        <v>1</v>
      </c>
      <c r="P131" s="102">
        <f>VLOOKUP($B131,[1]NUM1!$G$2:$T$157,13,FALSE)</f>
        <v>1</v>
      </c>
      <c r="Q131" s="6">
        <f t="shared" si="66"/>
        <v>15</v>
      </c>
      <c r="S131" s="6">
        <v>3</v>
      </c>
      <c r="T131" s="9">
        <f t="shared" si="67"/>
        <v>3</v>
      </c>
      <c r="U131" s="6">
        <f>VLOOKUP($B131,[2]DEN1!$G$2:$I$157,2,FALSE)</f>
        <v>3</v>
      </c>
      <c r="V131" s="3">
        <f t="shared" si="68"/>
        <v>3</v>
      </c>
      <c r="W131" s="3">
        <f t="shared" si="69"/>
        <v>3</v>
      </c>
      <c r="X131" s="6">
        <f>VLOOKUP($B131,[1]DEN1!$G$2:$I$159,2,FALSE)</f>
        <v>4</v>
      </c>
      <c r="Y131" s="11"/>
      <c r="Z131" s="97">
        <f>VLOOKUP($B131,'[3]ACT DEN1'!$G$2:$S$143,2,FALSE)</f>
        <v>0</v>
      </c>
      <c r="AA131" s="97">
        <f>VLOOKUP($B131,'[3]ACT DEN1'!$G$2:$S$143,3,FALSE)</f>
        <v>0</v>
      </c>
      <c r="AB131" s="97">
        <f>VLOOKUP($B131,'[3]ACT DEN1'!$G$2:$S$143,4,FALSE)</f>
        <v>0</v>
      </c>
      <c r="AC131" s="97">
        <f>VLOOKUP($B131,'[3]ACT DEN1'!$G$2:$S$143,5,FALSE)</f>
        <v>0</v>
      </c>
      <c r="AD131" s="97">
        <f>VLOOKUP($B131,'[3]ACT DEN1'!$G$2:$S$143,6,FALSE)</f>
        <v>0</v>
      </c>
      <c r="AE131" s="97">
        <f>VLOOKUP($B131,'[3]ACT DEN1'!$G$2:$S$143,7,FALSE)</f>
        <v>1</v>
      </c>
      <c r="AF131" s="97">
        <f>VLOOKUP($B131,'[3]ACT DEN1'!$G$2:$S$143,8,FALSE)</f>
        <v>0</v>
      </c>
      <c r="AG131" s="97">
        <f>VLOOKUP($B131,'[3]ACT DEN1'!$G$2:$S$143,9,FALSE)</f>
        <v>0</v>
      </c>
      <c r="AH131" s="97">
        <f>VLOOKUP($B131,'[3]ACT DEN1'!$G$2:$S$143,10,FALSE)</f>
        <v>0</v>
      </c>
      <c r="AI131" s="97">
        <f>VLOOKUP($B131,'[3]ACT DEN1'!$G$2:$S$143,11,FALSE)</f>
        <v>0</v>
      </c>
      <c r="AJ131" s="102">
        <f>VLOOKUP($B131,'[3]ACT DEN1'!$G$2:$S$143,12,FALSE)</f>
        <v>1</v>
      </c>
      <c r="AK131" s="102"/>
      <c r="AL131" s="6">
        <f t="shared" si="36"/>
        <v>2</v>
      </c>
      <c r="AM131" s="97">
        <f>VLOOKUP($B131,'[3]ACT DEN1'!$AB$2:$AN$119,2,FALSE)</f>
        <v>0</v>
      </c>
      <c r="AN131" s="97">
        <f>VLOOKUP($B131,'[3]ACT DEN1'!$AB$2:$AN$119,3,FALSE)</f>
        <v>0</v>
      </c>
      <c r="AO131" s="97">
        <f>VLOOKUP($B131,'[3]ACT DEN1'!$AB$2:$AN$119,4,FALSE)</f>
        <v>0</v>
      </c>
      <c r="AP131" s="97">
        <f>VLOOKUP($B131,'[3]ACT DEN1'!$AB$2:$AN$119,5,FALSE)</f>
        <v>0</v>
      </c>
      <c r="AQ131" s="97">
        <f>VLOOKUP($B131,'[3]ACT DEN1'!$AB$2:$AN$119,6,FALSE)</f>
        <v>0</v>
      </c>
      <c r="AR131" s="97">
        <f>VLOOKUP($B131,'[3]ACT DEN1'!$AB$2:$AN$119,7,FALSE)</f>
        <v>0</v>
      </c>
      <c r="AS131" s="97">
        <f>VLOOKUP($B131,'[3]ACT DEN1'!$AB$2:$AN$119,8,FALSE)</f>
        <v>0</v>
      </c>
      <c r="AT131" s="102">
        <f>VLOOKUP($B131,'[3]ACT DEN1'!$AB$2:$AN$119,9,FALSE)</f>
        <v>0</v>
      </c>
      <c r="AU131" s="102">
        <f>VLOOKUP($B131,'[3]ACT DEN1'!$AB$2:$AN$119,10,FALSE)</f>
        <v>0</v>
      </c>
      <c r="AV131" s="102">
        <f>VLOOKUP($B131,'[3]ACT DEN1'!$AB$2:$AN$119,11,FALSE)</f>
        <v>0</v>
      </c>
      <c r="AW131" s="102">
        <f>VLOOKUP($B131,'[3]ACT DEN1'!$AB$2:$AN$119,12,FALSE)</f>
        <v>0</v>
      </c>
      <c r="AX131" s="102"/>
      <c r="AY131" s="6">
        <f t="shared" si="37"/>
        <v>0</v>
      </c>
    </row>
    <row r="132" spans="1:51" s="65" customFormat="1" ht="15" thickBot="1" x14ac:dyDescent="0.25">
      <c r="A132" s="1" t="s">
        <v>186</v>
      </c>
      <c r="B132" s="99" t="s">
        <v>185</v>
      </c>
      <c r="C132" s="63"/>
      <c r="D132" s="99"/>
      <c r="E132" s="97">
        <f>VLOOKUP($B132,[1]NUM1!$G$2:$T$157,2,FALSE)</f>
        <v>0</v>
      </c>
      <c r="F132" s="97">
        <f>VLOOKUP($B132,[1]NUM1!$G$2:$T$157,3,FALSE)</f>
        <v>0</v>
      </c>
      <c r="G132" s="97">
        <f>VLOOKUP($B132,[1]NUM1!$G$2:$T$157,4,FALSE)</f>
        <v>0</v>
      </c>
      <c r="H132" s="97">
        <f>VLOOKUP($B132,[1]NUM1!$G$2:$T$157,5,FALSE)</f>
        <v>0</v>
      </c>
      <c r="I132" s="97">
        <f>VLOOKUP($B132,[1]NUM1!$G$2:$T$157,6,FALSE)</f>
        <v>5</v>
      </c>
      <c r="J132" s="97">
        <f>VLOOKUP($B132,[1]NUM1!$G$2:$T$157,7,FALSE)</f>
        <v>0</v>
      </c>
      <c r="K132" s="97">
        <f>VLOOKUP($B132,[1]NUM1!$G$2:$T$157,8,FALSE)</f>
        <v>0</v>
      </c>
      <c r="L132" s="97">
        <f>VLOOKUP($B132,[1]NUM1!$G$2:$T$157,9,FALSE)</f>
        <v>0</v>
      </c>
      <c r="M132" s="97">
        <f>VLOOKUP($B132,[1]NUM1!$G$2:$T$157,10,FALSE)</f>
        <v>0</v>
      </c>
      <c r="N132" s="97">
        <f>VLOOKUP($B132,[1]NUM1!$G$2:$T$157,11,FALSE)</f>
        <v>0</v>
      </c>
      <c r="O132" s="102">
        <f>VLOOKUP($B132,[1]NUM1!$G$2:$T$157,12,FALSE)</f>
        <v>0</v>
      </c>
      <c r="P132" s="102">
        <f>VLOOKUP($B132,[1]NUM1!$G$2:$T$157,13,FALSE)</f>
        <v>0</v>
      </c>
      <c r="Q132" s="6">
        <f t="shared" si="66"/>
        <v>5</v>
      </c>
      <c r="S132" s="6">
        <v>0</v>
      </c>
      <c r="T132" s="9">
        <f t="shared" si="67"/>
        <v>0</v>
      </c>
      <c r="U132" s="6">
        <f>VLOOKUP($B132,[2]DEN1!$G$2:$I$157,2,FALSE)</f>
        <v>0</v>
      </c>
      <c r="V132" s="3">
        <f t="shared" si="68"/>
        <v>0</v>
      </c>
      <c r="W132" s="3">
        <f t="shared" si="69"/>
        <v>0</v>
      </c>
      <c r="X132" s="6">
        <f>VLOOKUP($B132,[1]DEN1!$G$2:$I$159,2,FALSE)</f>
        <v>0</v>
      </c>
      <c r="Y132" s="11"/>
      <c r="Z132" s="97">
        <f>VLOOKUP($B132,'[3]ACT DEN1'!$G$2:$S$143,2,FALSE)</f>
        <v>0</v>
      </c>
      <c r="AA132" s="97">
        <f>VLOOKUP($B132,'[3]ACT DEN1'!$G$2:$S$143,3,FALSE)</f>
        <v>0</v>
      </c>
      <c r="AB132" s="97">
        <f>VLOOKUP($B132,'[3]ACT DEN1'!$G$2:$S$143,4,FALSE)</f>
        <v>0</v>
      </c>
      <c r="AC132" s="97">
        <f>VLOOKUP($B132,'[3]ACT DEN1'!$G$2:$S$143,5,FALSE)</f>
        <v>0</v>
      </c>
      <c r="AD132" s="97">
        <f>VLOOKUP($B132,'[3]ACT DEN1'!$G$2:$S$143,6,FALSE)</f>
        <v>0</v>
      </c>
      <c r="AE132" s="97">
        <f>VLOOKUP($B132,'[3]ACT DEN1'!$G$2:$S$143,7,FALSE)</f>
        <v>0</v>
      </c>
      <c r="AF132" s="97">
        <f>VLOOKUP($B132,'[3]ACT DEN1'!$G$2:$S$143,8,FALSE)</f>
        <v>0</v>
      </c>
      <c r="AG132" s="97">
        <f>VLOOKUP($B132,'[3]ACT DEN1'!$G$2:$S$143,9,FALSE)</f>
        <v>0</v>
      </c>
      <c r="AH132" s="97">
        <f>VLOOKUP($B132,'[3]ACT DEN1'!$G$2:$S$143,10,FALSE)</f>
        <v>0</v>
      </c>
      <c r="AI132" s="97">
        <f>VLOOKUP($B132,'[3]ACT DEN1'!$G$2:$S$143,11,FALSE)</f>
        <v>0</v>
      </c>
      <c r="AJ132" s="102">
        <f>VLOOKUP($B132,'[3]ACT DEN1'!$G$2:$S$143,12,FALSE)</f>
        <v>0</v>
      </c>
      <c r="AK132" s="102"/>
      <c r="AL132" s="6">
        <f t="shared" si="36"/>
        <v>0</v>
      </c>
      <c r="AM132" s="97">
        <f>VLOOKUP($B132,'[3]ACT DEN1'!$AB$2:$AN$119,2,FALSE)</f>
        <v>0</v>
      </c>
      <c r="AN132" s="97">
        <f>VLOOKUP($B132,'[3]ACT DEN1'!$AB$2:$AN$119,3,FALSE)</f>
        <v>0</v>
      </c>
      <c r="AO132" s="97">
        <f>VLOOKUP($B132,'[3]ACT DEN1'!$AB$2:$AN$119,4,FALSE)</f>
        <v>0</v>
      </c>
      <c r="AP132" s="97">
        <f>VLOOKUP($B132,'[3]ACT DEN1'!$AB$2:$AN$119,5,FALSE)</f>
        <v>0</v>
      </c>
      <c r="AQ132" s="97">
        <f>VLOOKUP($B132,'[3]ACT DEN1'!$AB$2:$AN$119,6,FALSE)</f>
        <v>0</v>
      </c>
      <c r="AR132" s="97">
        <f>VLOOKUP($B132,'[3]ACT DEN1'!$AB$2:$AN$119,7,FALSE)</f>
        <v>0</v>
      </c>
      <c r="AS132" s="97">
        <f>VLOOKUP($B132,'[3]ACT DEN1'!$AB$2:$AN$119,8,FALSE)</f>
        <v>0</v>
      </c>
      <c r="AT132" s="102">
        <f>VLOOKUP($B132,'[3]ACT DEN1'!$AB$2:$AN$119,9,FALSE)</f>
        <v>0</v>
      </c>
      <c r="AU132" s="102">
        <f>VLOOKUP($B132,'[3]ACT DEN1'!$AB$2:$AN$119,10,FALSE)</f>
        <v>0</v>
      </c>
      <c r="AV132" s="102">
        <f>VLOOKUP($B132,'[3]ACT DEN1'!$AB$2:$AN$119,11,FALSE)</f>
        <v>0</v>
      </c>
      <c r="AW132" s="102">
        <f>VLOOKUP($B132,'[3]ACT DEN1'!$AB$2:$AN$119,12,FALSE)</f>
        <v>0</v>
      </c>
      <c r="AX132" s="102"/>
      <c r="AY132" s="6">
        <f t="shared" si="37"/>
        <v>0</v>
      </c>
    </row>
    <row r="133" spans="1:51" s="65" customFormat="1" ht="25.5" customHeight="1" thickBot="1" x14ac:dyDescent="0.25">
      <c r="A133" s="233" t="s">
        <v>227</v>
      </c>
      <c r="B133" s="234"/>
      <c r="C133" s="45">
        <f>+D133/Metas!G112</f>
        <v>1.0021064686995114</v>
      </c>
      <c r="D133" s="19">
        <f>+Q133/R133</f>
        <v>0.18037916436591203</v>
      </c>
      <c r="E133" s="14">
        <f t="shared" ref="E133:P133" si="70">SUM(E120:E132)</f>
        <v>15</v>
      </c>
      <c r="F133" s="14">
        <f t="shared" si="70"/>
        <v>34</v>
      </c>
      <c r="G133" s="14">
        <f t="shared" si="70"/>
        <v>55</v>
      </c>
      <c r="H133" s="14">
        <f t="shared" si="70"/>
        <v>51</v>
      </c>
      <c r="I133" s="14">
        <f t="shared" si="70"/>
        <v>72</v>
      </c>
      <c r="J133" s="14">
        <f t="shared" si="70"/>
        <v>236</v>
      </c>
      <c r="K133" s="14">
        <f t="shared" si="70"/>
        <v>30</v>
      </c>
      <c r="L133" s="14">
        <f t="shared" si="70"/>
        <v>94</v>
      </c>
      <c r="M133" s="14">
        <f t="shared" si="70"/>
        <v>82</v>
      </c>
      <c r="N133" s="14">
        <f t="shared" si="70"/>
        <v>90</v>
      </c>
      <c r="O133" s="14">
        <f t="shared" si="70"/>
        <v>84</v>
      </c>
      <c r="P133" s="182">
        <f t="shared" si="70"/>
        <v>137</v>
      </c>
      <c r="Q133" s="14">
        <f>SUM(Q120:Q132)</f>
        <v>980</v>
      </c>
      <c r="R133" s="15">
        <f>+Y133-X133</f>
        <v>5433</v>
      </c>
      <c r="S133" s="13">
        <f t="shared" ref="S133:X133" si="71">SUM(S120:S132)</f>
        <v>114</v>
      </c>
      <c r="T133" s="13">
        <f t="shared" si="71"/>
        <v>123</v>
      </c>
      <c r="U133" s="13">
        <f t="shared" si="71"/>
        <v>129</v>
      </c>
      <c r="V133" s="13">
        <f t="shared" si="71"/>
        <v>136</v>
      </c>
      <c r="W133" s="13">
        <f t="shared" si="71"/>
        <v>140</v>
      </c>
      <c r="X133" s="13">
        <f t="shared" si="71"/>
        <v>118</v>
      </c>
      <c r="Y133" s="16">
        <v>5551</v>
      </c>
      <c r="Z133" s="13">
        <f>SUM(Z120:Z132)</f>
        <v>6</v>
      </c>
      <c r="AA133" s="13">
        <f t="shared" ref="AA133:AK133" si="72">SUM(AA120:AA132)</f>
        <v>1</v>
      </c>
      <c r="AB133" s="13">
        <f t="shared" si="72"/>
        <v>2</v>
      </c>
      <c r="AC133" s="13">
        <f t="shared" si="72"/>
        <v>2</v>
      </c>
      <c r="AD133" s="13">
        <f t="shared" si="72"/>
        <v>1</v>
      </c>
      <c r="AE133" s="13">
        <f t="shared" si="72"/>
        <v>5</v>
      </c>
      <c r="AF133" s="13">
        <f t="shared" si="72"/>
        <v>2</v>
      </c>
      <c r="AG133" s="13">
        <f t="shared" si="72"/>
        <v>5</v>
      </c>
      <c r="AH133" s="13">
        <f t="shared" si="72"/>
        <v>1</v>
      </c>
      <c r="AI133" s="13">
        <f t="shared" si="72"/>
        <v>3</v>
      </c>
      <c r="AJ133" s="13">
        <f t="shared" si="72"/>
        <v>1</v>
      </c>
      <c r="AK133" s="13">
        <f t="shared" si="72"/>
        <v>0</v>
      </c>
      <c r="AL133" s="13">
        <f t="shared" si="36"/>
        <v>29</v>
      </c>
      <c r="AM133" s="13">
        <f t="shared" ref="AM133:AX133" si="73">SUM(AM120:AM132)</f>
        <v>0</v>
      </c>
      <c r="AN133" s="13">
        <f t="shared" si="73"/>
        <v>0</v>
      </c>
      <c r="AO133" s="13">
        <f t="shared" si="73"/>
        <v>0</v>
      </c>
      <c r="AP133" s="13">
        <f t="shared" si="73"/>
        <v>0</v>
      </c>
      <c r="AQ133" s="13">
        <f t="shared" si="73"/>
        <v>0</v>
      </c>
      <c r="AR133" s="13">
        <f t="shared" si="73"/>
        <v>0</v>
      </c>
      <c r="AS133" s="13">
        <f t="shared" si="73"/>
        <v>0</v>
      </c>
      <c r="AT133" s="13">
        <f t="shared" si="73"/>
        <v>0</v>
      </c>
      <c r="AU133" s="13">
        <f t="shared" si="73"/>
        <v>0</v>
      </c>
      <c r="AV133" s="13">
        <f t="shared" si="73"/>
        <v>0</v>
      </c>
      <c r="AW133" s="13">
        <f t="shared" si="73"/>
        <v>0</v>
      </c>
      <c r="AX133" s="13">
        <f t="shared" si="73"/>
        <v>0</v>
      </c>
      <c r="AY133" s="13">
        <f t="shared" si="37"/>
        <v>0</v>
      </c>
    </row>
    <row r="134" spans="1:51" s="71" customFormat="1" ht="15" thickBot="1" x14ac:dyDescent="0.25">
      <c r="A134" s="10" t="s">
        <v>191</v>
      </c>
      <c r="B134" s="99" t="s">
        <v>187</v>
      </c>
      <c r="C134" s="63"/>
      <c r="D134" s="99"/>
      <c r="E134" s="97">
        <f>VLOOKUP($B134,[1]NUM1!$G$2:$T$157,2,FALSE)</f>
        <v>0</v>
      </c>
      <c r="F134" s="97">
        <f>VLOOKUP($B134,[1]NUM1!$G$2:$T$157,3,FALSE)</f>
        <v>0</v>
      </c>
      <c r="G134" s="97">
        <f>VLOOKUP($B134,[1]NUM1!$G$2:$T$157,4,FALSE)</f>
        <v>44</v>
      </c>
      <c r="H134" s="97">
        <f>VLOOKUP($B134,[1]NUM1!$G$2:$T$157,5,FALSE)</f>
        <v>0</v>
      </c>
      <c r="I134" s="97">
        <f>VLOOKUP($B134,[1]NUM1!$G$2:$T$157,6,FALSE)</f>
        <v>0</v>
      </c>
      <c r="J134" s="97">
        <f>VLOOKUP($B134,[1]NUM1!$G$2:$T$157,7,FALSE)</f>
        <v>78</v>
      </c>
      <c r="K134" s="103">
        <f>VLOOKUP($B134,[1]NUM1!$G$2:$T$157,8,FALSE)</f>
        <v>0</v>
      </c>
      <c r="L134" s="103">
        <f>VLOOKUP($B134,[1]NUM1!$G$2:$T$157,9,FALSE)</f>
        <v>117</v>
      </c>
      <c r="M134" s="103">
        <f>VLOOKUP($B134,[1]NUM1!$G$2:$T$157,10,FALSE)</f>
        <v>5</v>
      </c>
      <c r="N134" s="103">
        <f>VLOOKUP($B134,[1]NUM1!$G$2:$T$157,11,FALSE)</f>
        <v>1</v>
      </c>
      <c r="O134" s="103">
        <f>VLOOKUP($B134,[1]NUM1!$G$2:$T$157,12,FALSE)</f>
        <v>0</v>
      </c>
      <c r="P134" s="104">
        <f>VLOOKUP($B134,[1]NUM1!$G$2:$T$157,13,FALSE)</f>
        <v>0</v>
      </c>
      <c r="Q134" s="6">
        <f>SUM(E134:P134)</f>
        <v>245</v>
      </c>
      <c r="R134" s="68"/>
      <c r="S134" s="6">
        <v>65</v>
      </c>
      <c r="T134" s="9">
        <f>+S134+(Z134+AA134+AB134)-(AM134+AN134+AO134)</f>
        <v>66</v>
      </c>
      <c r="U134" s="6">
        <f>VLOOKUP($B134,[2]DEN1!$G$2:$I$157,2,FALSE)</f>
        <v>64</v>
      </c>
      <c r="V134" s="3">
        <f>+U134+(AF134+AG134)-(AS134+AT134)</f>
        <v>64</v>
      </c>
      <c r="W134" s="3">
        <f>+U134+(AF134+AG134+AH134+AI134)-(AS134+AT134+AU134+AV134)</f>
        <v>64</v>
      </c>
      <c r="X134" s="6">
        <f>VLOOKUP($B134,[1]DEN1!$G$2:$I$159,2,FALSE)</f>
        <v>65</v>
      </c>
      <c r="Y134" s="11"/>
      <c r="Z134" s="97">
        <f>VLOOKUP($B134,'[3]ACT DEN1'!$G$2:$S$143,2,FALSE)</f>
        <v>0</v>
      </c>
      <c r="AA134" s="97">
        <f>VLOOKUP($B134,'[3]ACT DEN1'!$G$2:$S$143,3,FALSE)</f>
        <v>0</v>
      </c>
      <c r="AB134" s="97">
        <f>VLOOKUP($B134,'[3]ACT DEN1'!$G$2:$S$143,4,FALSE)</f>
        <v>1</v>
      </c>
      <c r="AC134" s="97">
        <f>VLOOKUP($B134,'[3]ACT DEN1'!$G$2:$S$143,5,FALSE)</f>
        <v>0</v>
      </c>
      <c r="AD134" s="97">
        <f>VLOOKUP($B134,'[3]ACT DEN1'!$G$2:$S$143,6,FALSE)</f>
        <v>0</v>
      </c>
      <c r="AE134" s="97">
        <f>VLOOKUP($B134,'[3]ACT DEN1'!$G$2:$S$143,7,FALSE)</f>
        <v>3</v>
      </c>
      <c r="AF134" s="97">
        <f>VLOOKUP($B134,'[3]ACT DEN1'!$G$2:$S$143,8,FALSE)</f>
        <v>0</v>
      </c>
      <c r="AG134" s="107">
        <f>VLOOKUP($B134,'[3]ACT DEN1'!$G$2:$S$143,9,FALSE)</f>
        <v>0</v>
      </c>
      <c r="AH134" s="107">
        <f>VLOOKUP($B134,'[3]ACT DEN1'!$G$2:$S$143,10,FALSE)</f>
        <v>0</v>
      </c>
      <c r="AI134" s="107">
        <f>VLOOKUP($B134,'[3]ACT DEN1'!$G$2:$S$143,11,FALSE)</f>
        <v>0</v>
      </c>
      <c r="AJ134" s="107">
        <f>VLOOKUP($B134,'[3]ACT DEN1'!$G$2:$S$143,12,FALSE)</f>
        <v>1</v>
      </c>
      <c r="AK134" s="70"/>
      <c r="AL134" s="6">
        <f t="shared" si="36"/>
        <v>5</v>
      </c>
      <c r="AM134" s="97">
        <f>VLOOKUP($B134,'[3]ACT DEN1'!$AB$2:$AN$119,2,FALSE)</f>
        <v>0</v>
      </c>
      <c r="AN134" s="97">
        <f>VLOOKUP($B134,'[3]ACT DEN1'!$AB$2:$AN$119,3,FALSE)</f>
        <v>0</v>
      </c>
      <c r="AO134" s="97">
        <f>VLOOKUP($B134,'[3]ACT DEN1'!$AB$2:$AN$119,4,FALSE)</f>
        <v>0</v>
      </c>
      <c r="AP134" s="97">
        <f>VLOOKUP($B134,'[3]ACT DEN1'!$AB$2:$AN$119,5,FALSE)</f>
        <v>0</v>
      </c>
      <c r="AQ134" s="97">
        <f>VLOOKUP($B134,'[3]ACT DEN1'!$AB$2:$AN$119,6,FALSE)</f>
        <v>0</v>
      </c>
      <c r="AR134" s="97">
        <f>VLOOKUP($B134,'[3]ACT DEN1'!$AB$2:$AN$119,7,FALSE)</f>
        <v>0</v>
      </c>
      <c r="AS134" s="97">
        <f>VLOOKUP($B134,'[3]ACT DEN1'!$AB$2:$AN$119,8,FALSE)</f>
        <v>0</v>
      </c>
      <c r="AT134" s="104">
        <f>VLOOKUP($B134,'[3]ACT DEN1'!$AB$2:$AN$119,9,FALSE)</f>
        <v>0</v>
      </c>
      <c r="AU134" s="104">
        <f>VLOOKUP($B134,'[3]ACT DEN1'!$AB$2:$AN$119,10,FALSE)</f>
        <v>0</v>
      </c>
      <c r="AV134" s="104">
        <f>VLOOKUP($B134,'[3]ACT DEN1'!$AB$2:$AN$119,11,FALSE)</f>
        <v>0</v>
      </c>
      <c r="AW134" s="108">
        <f>VLOOKUP($B134,'[3]ACT DEN1'!$AB$2:$AN$119,12,FALSE)</f>
        <v>0</v>
      </c>
      <c r="AX134" s="108"/>
      <c r="AY134" s="6">
        <f t="shared" si="37"/>
        <v>0</v>
      </c>
    </row>
    <row r="135" spans="1:51" ht="15" thickBot="1" x14ac:dyDescent="0.25">
      <c r="A135" s="10" t="s">
        <v>191</v>
      </c>
      <c r="B135" s="99" t="s">
        <v>188</v>
      </c>
      <c r="C135" s="63"/>
      <c r="D135" s="99"/>
      <c r="E135" s="97">
        <f>VLOOKUP($B135,[1]NUM1!$G$2:$T$157,2,FALSE)</f>
        <v>0</v>
      </c>
      <c r="F135" s="97">
        <f>VLOOKUP($B135,[1]NUM1!$G$2:$T$157,3,FALSE)</f>
        <v>0</v>
      </c>
      <c r="G135" s="97">
        <f>VLOOKUP($B135,[1]NUM1!$G$2:$T$157,4,FALSE)</f>
        <v>0</v>
      </c>
      <c r="H135" s="97">
        <f>VLOOKUP($B135,[1]NUM1!$G$2:$T$157,5,FALSE)</f>
        <v>0</v>
      </c>
      <c r="I135" s="97">
        <f>VLOOKUP($B135,[1]NUM1!$G$2:$T$157,6,FALSE)</f>
        <v>0</v>
      </c>
      <c r="J135" s="97">
        <f>VLOOKUP($B135,[1]NUM1!$G$2:$T$157,7,FALSE)</f>
        <v>0</v>
      </c>
      <c r="K135" s="104">
        <f>VLOOKUP($B135,[1]NUM1!$G$2:$T$157,8,FALSE)</f>
        <v>0</v>
      </c>
      <c r="L135" s="104">
        <f>VLOOKUP($B135,[1]NUM1!$G$2:$T$157,9,FALSE)</f>
        <v>0</v>
      </c>
      <c r="M135" s="104">
        <f>VLOOKUP($B135,[1]NUM1!$G$2:$T$157,10,FALSE)</f>
        <v>0</v>
      </c>
      <c r="N135" s="104">
        <f>VLOOKUP($B135,[1]NUM1!$G$2:$T$157,11,FALSE)</f>
        <v>0</v>
      </c>
      <c r="O135" s="104">
        <f>VLOOKUP($B135,[1]NUM1!$G$2:$T$157,12,FALSE)</f>
        <v>0</v>
      </c>
      <c r="P135" s="104">
        <f>VLOOKUP($B135,[1]NUM1!$G$2:$T$157,13,FALSE)</f>
        <v>0</v>
      </c>
      <c r="Q135" s="6">
        <f>SUM(E135:P135)</f>
        <v>0</v>
      </c>
      <c r="R135" s="68"/>
      <c r="S135" s="7">
        <v>6</v>
      </c>
      <c r="T135" s="9">
        <f>+S135+(Z135+AA135+AB135)-(AM135+AN135+AO135)</f>
        <v>6</v>
      </c>
      <c r="U135" s="7">
        <f>VLOOKUP($B135,[2]DEN1!$G$2:$I$157,2,FALSE)</f>
        <v>0</v>
      </c>
      <c r="V135" s="3">
        <f>+U135+(AF135+AG135)-(AS135+AT135)</f>
        <v>0</v>
      </c>
      <c r="W135" s="3">
        <f>+U135+(AF135+AG135+AH135+AI135)-(AS135+AT135+AU135+AV135)</f>
        <v>0</v>
      </c>
      <c r="X135" s="6">
        <f>VLOOKUP($B135,[1]DEN1!$G$2:$I$159,2,FALSE)</f>
        <v>3</v>
      </c>
      <c r="Y135" s="11"/>
      <c r="Z135" s="97">
        <f>VLOOKUP($B135,'[3]ACT DEN1'!$G$2:$S$143,2,FALSE)</f>
        <v>0</v>
      </c>
      <c r="AA135" s="97">
        <f>VLOOKUP($B135,'[3]ACT DEN1'!$G$2:$S$143,3,FALSE)</f>
        <v>0</v>
      </c>
      <c r="AB135" s="97">
        <f>VLOOKUP($B135,'[3]ACT DEN1'!$G$2:$S$143,4,FALSE)</f>
        <v>0</v>
      </c>
      <c r="AC135" s="97">
        <f>VLOOKUP($B135,'[3]ACT DEN1'!$G$2:$S$143,5,FALSE)</f>
        <v>0</v>
      </c>
      <c r="AD135" s="97">
        <f>VLOOKUP($B135,'[3]ACT DEN1'!$G$2:$S$143,6,FALSE)</f>
        <v>0</v>
      </c>
      <c r="AE135" s="97">
        <f>VLOOKUP($B135,'[3]ACT DEN1'!$G$2:$S$143,7,FALSE)</f>
        <v>0</v>
      </c>
      <c r="AF135" s="97">
        <f>VLOOKUP($B135,'[3]ACT DEN1'!$G$2:$S$143,8,FALSE)</f>
        <v>0</v>
      </c>
      <c r="AG135" s="104">
        <f>VLOOKUP($B135,'[3]ACT DEN1'!$G$2:$S$143,9,FALSE)</f>
        <v>0</v>
      </c>
      <c r="AH135" s="104">
        <f>VLOOKUP($B135,'[3]ACT DEN1'!$G$2:$S$143,10,FALSE)</f>
        <v>0</v>
      </c>
      <c r="AI135" s="104">
        <f>VLOOKUP($B135,'[3]ACT DEN1'!$G$2:$S$143,11,FALSE)</f>
        <v>0</v>
      </c>
      <c r="AJ135" s="104">
        <f>VLOOKUP($B135,'[3]ACT DEN1'!$G$2:$S$143,12,FALSE)</f>
        <v>0</v>
      </c>
      <c r="AL135" s="6">
        <f t="shared" si="36"/>
        <v>0</v>
      </c>
      <c r="AM135" s="97">
        <f>VLOOKUP($B135,'[3]ACT DEN1'!$AB$2:$AN$119,2,FALSE)</f>
        <v>0</v>
      </c>
      <c r="AN135" s="97">
        <f>VLOOKUP($B135,'[3]ACT DEN1'!$AB$2:$AN$119,3,FALSE)</f>
        <v>0</v>
      </c>
      <c r="AO135" s="97">
        <f>VLOOKUP($B135,'[3]ACT DEN1'!$AB$2:$AN$119,4,FALSE)</f>
        <v>0</v>
      </c>
      <c r="AP135" s="109">
        <f>VLOOKUP($B135,'[3]ACT DEN1'!$AB$2:$AN$119,5,FALSE)</f>
        <v>0</v>
      </c>
      <c r="AQ135" s="97">
        <f>VLOOKUP($B135,'[3]ACT DEN1'!$AB$2:$AN$119,6,FALSE)</f>
        <v>0</v>
      </c>
      <c r="AR135" s="97">
        <f>VLOOKUP($B135,'[3]ACT DEN1'!$AB$2:$AN$119,7,FALSE)</f>
        <v>0</v>
      </c>
      <c r="AS135" s="97">
        <f>VLOOKUP($B135,'[3]ACT DEN1'!$AB$2:$AN$119,8,FALSE)</f>
        <v>0</v>
      </c>
      <c r="AT135" s="104">
        <f>VLOOKUP($B135,'[3]ACT DEN1'!$AB$2:$AN$119,9,FALSE)</f>
        <v>0</v>
      </c>
      <c r="AU135" s="104">
        <f>VLOOKUP($B135,'[3]ACT DEN1'!$AB$2:$AN$119,10,FALSE)</f>
        <v>0</v>
      </c>
      <c r="AV135" s="104">
        <f>VLOOKUP($B135,'[3]ACT DEN1'!$AB$2:$AN$119,11,FALSE)</f>
        <v>0</v>
      </c>
      <c r="AW135" s="104">
        <f>VLOOKUP($B135,'[3]ACT DEN1'!$AB$2:$AN$119,12,FALSE)</f>
        <v>0</v>
      </c>
      <c r="AX135" s="104"/>
      <c r="AY135" s="6">
        <f t="shared" si="37"/>
        <v>0</v>
      </c>
    </row>
    <row r="136" spans="1:51" ht="15" thickBot="1" x14ac:dyDescent="0.25">
      <c r="A136" s="10" t="s">
        <v>191</v>
      </c>
      <c r="B136" s="99" t="s">
        <v>189</v>
      </c>
      <c r="C136" s="63"/>
      <c r="D136" s="99"/>
      <c r="E136" s="97">
        <f>VLOOKUP($B136,[1]NUM1!$G$2:$T$157,2,FALSE)</f>
        <v>0</v>
      </c>
      <c r="F136" s="97">
        <f>VLOOKUP($B136,[1]NUM1!$G$2:$T$157,3,FALSE)</f>
        <v>0</v>
      </c>
      <c r="G136" s="97">
        <f>VLOOKUP($B136,[1]NUM1!$G$2:$T$157,4,FALSE)</f>
        <v>0</v>
      </c>
      <c r="H136" s="97">
        <f>VLOOKUP($B136,[1]NUM1!$G$2:$T$157,5,FALSE)</f>
        <v>0</v>
      </c>
      <c r="I136" s="97">
        <f>VLOOKUP($B136,[1]NUM1!$G$2:$T$157,6,FALSE)</f>
        <v>0</v>
      </c>
      <c r="J136" s="97">
        <f>VLOOKUP($B136,[1]NUM1!$G$2:$T$157,7,FALSE)</f>
        <v>0</v>
      </c>
      <c r="K136" s="104">
        <f>VLOOKUP($B136,[1]NUM1!$G$2:$T$157,8,FALSE)</f>
        <v>0</v>
      </c>
      <c r="L136" s="104">
        <f>VLOOKUP($B136,[1]NUM1!$G$2:$T$157,9,FALSE)</f>
        <v>0</v>
      </c>
      <c r="M136" s="104">
        <f>VLOOKUP($B136,[1]NUM1!$G$2:$T$157,10,FALSE)</f>
        <v>0</v>
      </c>
      <c r="N136" s="104">
        <f>VLOOKUP($B136,[1]NUM1!$G$2:$T$157,11,FALSE)</f>
        <v>0</v>
      </c>
      <c r="O136" s="104">
        <f>VLOOKUP($B136,[1]NUM1!$G$2:$T$157,12,FALSE)</f>
        <v>0</v>
      </c>
      <c r="P136" s="104">
        <f>VLOOKUP($B136,[1]NUM1!$G$2:$T$157,13,FALSE)</f>
        <v>0</v>
      </c>
      <c r="Q136" s="6">
        <f>SUM(E136:P136)</f>
        <v>0</v>
      </c>
      <c r="R136" s="68"/>
      <c r="S136" s="7">
        <v>1</v>
      </c>
      <c r="T136" s="9">
        <f>+S136+(Z136+AA136+AB136)-(AM136+AN136+AO136)</f>
        <v>1</v>
      </c>
      <c r="U136" s="7">
        <f>VLOOKUP($B136,[2]DEN1!$G$2:$I$157,2,FALSE)</f>
        <v>1</v>
      </c>
      <c r="V136" s="3">
        <f>+U136+(AF136+AG136)-(AS136+AT136)</f>
        <v>1</v>
      </c>
      <c r="W136" s="3">
        <f>+U136+(AF136+AG136+AH136+AI136)-(AS136+AT136+AU136+AV136)</f>
        <v>1</v>
      </c>
      <c r="X136" s="6">
        <f>VLOOKUP($B136,[1]DEN1!$G$2:$I$159,2,FALSE)</f>
        <v>1</v>
      </c>
      <c r="Y136" s="11"/>
      <c r="Z136" s="97"/>
      <c r="AA136" s="97"/>
      <c r="AB136" s="97"/>
      <c r="AC136" s="97"/>
      <c r="AD136" s="97"/>
      <c r="AE136" s="97"/>
      <c r="AF136" s="97"/>
      <c r="AG136" s="104"/>
      <c r="AH136" s="104"/>
      <c r="AI136" s="104"/>
      <c r="AJ136" s="104"/>
      <c r="AL136" s="6">
        <f t="shared" si="36"/>
        <v>0</v>
      </c>
      <c r="AM136" s="97"/>
      <c r="AN136" s="97"/>
      <c r="AO136" s="97"/>
      <c r="AP136" s="97"/>
      <c r="AQ136" s="97"/>
      <c r="AR136" s="97"/>
      <c r="AS136" s="97"/>
      <c r="AT136" s="104"/>
      <c r="AU136" s="104"/>
      <c r="AV136" s="104"/>
      <c r="AW136" s="104"/>
      <c r="AX136" s="104"/>
      <c r="AY136" s="6">
        <f t="shared" si="37"/>
        <v>0</v>
      </c>
    </row>
    <row r="137" spans="1:51" ht="15" thickBot="1" x14ac:dyDescent="0.25">
      <c r="A137" s="10" t="s">
        <v>191</v>
      </c>
      <c r="B137" s="99" t="s">
        <v>190</v>
      </c>
      <c r="C137" s="63"/>
      <c r="D137" s="99"/>
      <c r="E137" s="97">
        <f>VLOOKUP($B137,[1]NUM1!$G$2:$T$157,2,FALSE)</f>
        <v>0</v>
      </c>
      <c r="F137" s="97">
        <f>VLOOKUP($B137,[1]NUM1!$G$2:$T$157,3,FALSE)</f>
        <v>0</v>
      </c>
      <c r="G137" s="97">
        <f>VLOOKUP($B137,[1]NUM1!$G$2:$T$157,4,FALSE)</f>
        <v>0</v>
      </c>
      <c r="H137" s="97">
        <f>VLOOKUP($B137,[1]NUM1!$G$2:$T$157,5,FALSE)</f>
        <v>0</v>
      </c>
      <c r="I137" s="97">
        <f>VLOOKUP($B137,[1]NUM1!$G$2:$T$157,6,FALSE)</f>
        <v>0</v>
      </c>
      <c r="J137" s="97">
        <f>VLOOKUP($B137,[1]NUM1!$G$2:$T$157,7,FALSE)</f>
        <v>0</v>
      </c>
      <c r="K137" s="104">
        <f>VLOOKUP($B137,[1]NUM1!$G$2:$T$157,8,FALSE)</f>
        <v>0</v>
      </c>
      <c r="L137" s="104">
        <f>VLOOKUP($B137,[1]NUM1!$G$2:$T$157,9,FALSE)</f>
        <v>0</v>
      </c>
      <c r="M137" s="104">
        <f>VLOOKUP($B137,[1]NUM1!$G$2:$T$157,10,FALSE)</f>
        <v>0</v>
      </c>
      <c r="N137" s="104">
        <f>VLOOKUP($B137,[1]NUM1!$G$2:$T$157,11,FALSE)</f>
        <v>0</v>
      </c>
      <c r="O137" s="104">
        <f>VLOOKUP($B137,[1]NUM1!$G$2:$T$157,12,FALSE)</f>
        <v>0</v>
      </c>
      <c r="P137" s="104">
        <f>VLOOKUP($B137,[1]NUM1!$G$2:$T$157,13,FALSE)</f>
        <v>0</v>
      </c>
      <c r="Q137" s="6">
        <f>SUM(E137:P137)</f>
        <v>0</v>
      </c>
      <c r="R137" s="68"/>
      <c r="S137" s="7">
        <v>1</v>
      </c>
      <c r="T137" s="9">
        <f>+S137+(Z137+AA137+AB137)-(AM137+AN137+AO137)</f>
        <v>1</v>
      </c>
      <c r="U137" s="7">
        <f>VLOOKUP($B137,[2]DEN1!$G$2:$I$157,2,FALSE)</f>
        <v>6</v>
      </c>
      <c r="V137" s="3">
        <f>+U137+(AF137+AG137)-(AS137+AT137)</f>
        <v>6</v>
      </c>
      <c r="W137" s="3">
        <f>+U137+(AF137+AG137+AH137+AI137)-(AS137+AT137+AU137+AV137)</f>
        <v>6</v>
      </c>
      <c r="X137" s="6">
        <f>VLOOKUP($B137,[1]DEN1!$G$2:$I$159,2,FALSE)</f>
        <v>1</v>
      </c>
      <c r="Y137" s="11"/>
      <c r="Z137" s="109"/>
      <c r="AA137" s="97"/>
      <c r="AB137" s="97"/>
      <c r="AC137" s="97"/>
      <c r="AD137" s="97"/>
      <c r="AE137" s="97"/>
      <c r="AF137" s="97"/>
      <c r="AG137" s="104"/>
      <c r="AH137" s="104"/>
      <c r="AI137" s="104"/>
      <c r="AJ137" s="104"/>
      <c r="AL137" s="6">
        <f t="shared" si="36"/>
        <v>0</v>
      </c>
      <c r="AM137" s="97">
        <f>VLOOKUP($B137,'[3]ACT DEN1'!$AB$2:$AN$119,2,FALSE)</f>
        <v>0</v>
      </c>
      <c r="AN137" s="97">
        <f>VLOOKUP($B137,'[3]ACT DEN1'!$AB$2:$AN$119,3,FALSE)</f>
        <v>0</v>
      </c>
      <c r="AO137" s="97">
        <f>VLOOKUP($B137,'[3]ACT DEN1'!$AB$2:$AN$119,4,FALSE)</f>
        <v>0</v>
      </c>
      <c r="AP137" s="97">
        <f>VLOOKUP($B137,'[3]ACT DEN1'!$AB$2:$AN$119,5,FALSE)</f>
        <v>0</v>
      </c>
      <c r="AQ137" s="97">
        <f>VLOOKUP($B137,'[3]ACT DEN1'!$AB$2:$AN$119,6,FALSE)</f>
        <v>0</v>
      </c>
      <c r="AR137" s="97">
        <f>VLOOKUP($B137,'[3]ACT DEN1'!$AB$2:$AN$119,7,FALSE)</f>
        <v>0</v>
      </c>
      <c r="AS137" s="97">
        <f>VLOOKUP($B137,'[3]ACT DEN1'!$AB$2:$AN$119,8,FALSE)</f>
        <v>0</v>
      </c>
      <c r="AT137" s="104">
        <f>VLOOKUP($B137,'[3]ACT DEN1'!$AB$2:$AN$119,9,FALSE)</f>
        <v>0</v>
      </c>
      <c r="AU137" s="104">
        <f>VLOOKUP($B137,'[3]ACT DEN1'!$AB$2:$AN$119,10,FALSE)</f>
        <v>0</v>
      </c>
      <c r="AV137" s="104">
        <f>VLOOKUP($B137,'[3]ACT DEN1'!$AB$2:$AN$119,11,FALSE)</f>
        <v>0</v>
      </c>
      <c r="AW137" s="104">
        <f>VLOOKUP($B137,'[3]ACT DEN1'!$AB$2:$AN$119,12,FALSE)</f>
        <v>0</v>
      </c>
      <c r="AX137" s="104"/>
      <c r="AY137" s="6">
        <f t="shared" si="37"/>
        <v>0</v>
      </c>
    </row>
    <row r="138" spans="1:51" s="65" customFormat="1" ht="15" thickBot="1" x14ac:dyDescent="0.25">
      <c r="A138" s="233" t="s">
        <v>228</v>
      </c>
      <c r="B138" s="234"/>
      <c r="C138" s="45">
        <f>+D138/Metas!G114</f>
        <v>0.77822247633568387</v>
      </c>
      <c r="D138" s="19">
        <f>+Q138/R138</f>
        <v>0.1400800457404231</v>
      </c>
      <c r="E138" s="14">
        <f t="shared" ref="E138:P138" si="74">SUM(E134:E137)</f>
        <v>0</v>
      </c>
      <c r="F138" s="14">
        <f t="shared" si="74"/>
        <v>0</v>
      </c>
      <c r="G138" s="14">
        <f t="shared" si="74"/>
        <v>44</v>
      </c>
      <c r="H138" s="14">
        <f t="shared" si="74"/>
        <v>0</v>
      </c>
      <c r="I138" s="14">
        <f t="shared" si="74"/>
        <v>0</v>
      </c>
      <c r="J138" s="14">
        <f t="shared" si="74"/>
        <v>78</v>
      </c>
      <c r="K138" s="14">
        <f t="shared" si="74"/>
        <v>0</v>
      </c>
      <c r="L138" s="14">
        <f t="shared" si="74"/>
        <v>117</v>
      </c>
      <c r="M138" s="14">
        <f t="shared" si="74"/>
        <v>5</v>
      </c>
      <c r="N138" s="14">
        <f t="shared" si="74"/>
        <v>1</v>
      </c>
      <c r="O138" s="14">
        <f t="shared" si="74"/>
        <v>0</v>
      </c>
      <c r="P138" s="182">
        <f t="shared" si="74"/>
        <v>0</v>
      </c>
      <c r="Q138" s="14">
        <f>SUM(Q134:Q137)</f>
        <v>245</v>
      </c>
      <c r="R138" s="15">
        <f>+Y138-X138</f>
        <v>1749</v>
      </c>
      <c r="S138" s="13">
        <f t="shared" ref="S138:X138" si="75">SUM(S134:S137)</f>
        <v>73</v>
      </c>
      <c r="T138" s="13">
        <f t="shared" si="75"/>
        <v>74</v>
      </c>
      <c r="U138" s="13">
        <f t="shared" si="75"/>
        <v>71</v>
      </c>
      <c r="V138" s="13">
        <f t="shared" si="75"/>
        <v>71</v>
      </c>
      <c r="W138" s="13">
        <f t="shared" si="75"/>
        <v>71</v>
      </c>
      <c r="X138" s="46">
        <f t="shared" si="75"/>
        <v>70</v>
      </c>
      <c r="Y138" s="16">
        <v>1819</v>
      </c>
      <c r="Z138" s="46">
        <v>0</v>
      </c>
      <c r="AA138" s="46">
        <v>0</v>
      </c>
      <c r="AB138" s="46">
        <v>0</v>
      </c>
      <c r="AC138" s="46">
        <v>0</v>
      </c>
      <c r="AD138" s="46">
        <v>0</v>
      </c>
      <c r="AE138" s="46">
        <v>0</v>
      </c>
      <c r="AF138" s="46">
        <f t="shared" ref="AF138:AL138" si="76">SUM(AF134:AF137)</f>
        <v>0</v>
      </c>
      <c r="AG138" s="46">
        <f t="shared" si="76"/>
        <v>0</v>
      </c>
      <c r="AH138" s="46">
        <f t="shared" si="76"/>
        <v>0</v>
      </c>
      <c r="AI138" s="46">
        <f t="shared" si="76"/>
        <v>0</v>
      </c>
      <c r="AJ138" s="46">
        <f t="shared" si="76"/>
        <v>1</v>
      </c>
      <c r="AK138" s="46">
        <f t="shared" si="76"/>
        <v>0</v>
      </c>
      <c r="AL138" s="46">
        <f t="shared" si="76"/>
        <v>5</v>
      </c>
      <c r="AM138" s="46">
        <f t="shared" ref="AM138:AX138" si="77">SUM(AM134:AM137)</f>
        <v>0</v>
      </c>
      <c r="AN138" s="46">
        <f t="shared" si="77"/>
        <v>0</v>
      </c>
      <c r="AO138" s="46">
        <f t="shared" si="77"/>
        <v>0</v>
      </c>
      <c r="AP138" s="46">
        <f t="shared" si="77"/>
        <v>0</v>
      </c>
      <c r="AQ138" s="46">
        <f t="shared" si="77"/>
        <v>0</v>
      </c>
      <c r="AR138" s="46">
        <f t="shared" si="77"/>
        <v>0</v>
      </c>
      <c r="AS138" s="46">
        <f t="shared" si="77"/>
        <v>0</v>
      </c>
      <c r="AT138" s="46">
        <f t="shared" si="77"/>
        <v>0</v>
      </c>
      <c r="AU138" s="46">
        <f t="shared" si="77"/>
        <v>0</v>
      </c>
      <c r="AV138" s="46">
        <f t="shared" si="77"/>
        <v>0</v>
      </c>
      <c r="AW138" s="46">
        <f t="shared" si="77"/>
        <v>0</v>
      </c>
      <c r="AX138" s="46">
        <f t="shared" si="77"/>
        <v>0</v>
      </c>
      <c r="AY138" s="13">
        <f t="shared" si="37"/>
        <v>0</v>
      </c>
    </row>
    <row r="139" spans="1:51" ht="15" thickBot="1" x14ac:dyDescent="0.25">
      <c r="A139" s="105" t="s">
        <v>199</v>
      </c>
      <c r="B139" s="99" t="s">
        <v>192</v>
      </c>
      <c r="C139" s="63"/>
      <c r="D139" s="99"/>
      <c r="E139" s="97">
        <f>VLOOKUP($B139,[1]NUM1!$G$2:$T$157,2,FALSE)</f>
        <v>1</v>
      </c>
      <c r="F139" s="97">
        <f>VLOOKUP($B139,[1]NUM1!$G$2:$T$157,3,FALSE)</f>
        <v>0</v>
      </c>
      <c r="G139" s="97">
        <f>VLOOKUP($B139,[1]NUM1!$G$2:$T$157,4,FALSE)</f>
        <v>2</v>
      </c>
      <c r="H139" s="97">
        <f>VLOOKUP($B139,[1]NUM1!$G$2:$T$157,5,FALSE)</f>
        <v>4</v>
      </c>
      <c r="I139" s="97">
        <f>VLOOKUP($B139,[1]NUM1!$G$2:$T$157,6,FALSE)</f>
        <v>0</v>
      </c>
      <c r="J139" s="97">
        <f>VLOOKUP($B139,[1]NUM1!$G$2:$T$157,7,FALSE)</f>
        <v>7</v>
      </c>
      <c r="K139" s="104">
        <f>VLOOKUP($B139,[1]NUM1!$G$2:$T$157,8,FALSE)</f>
        <v>11</v>
      </c>
      <c r="L139" s="104">
        <f>VLOOKUP($B139,[1]NUM1!$G$2:$T$157,9,FALSE)</f>
        <v>4</v>
      </c>
      <c r="M139" s="104">
        <f>VLOOKUP($B139,[1]NUM1!$G$2:$T$157,10,FALSE)</f>
        <v>1</v>
      </c>
      <c r="N139" s="104">
        <f>VLOOKUP($B139,[1]NUM1!$G$2:$T$157,11,FALSE)</f>
        <v>3</v>
      </c>
      <c r="O139" s="104">
        <f>VLOOKUP($B139,[1]NUM1!$G$2:$T$157,12,FALSE)</f>
        <v>3</v>
      </c>
      <c r="P139" s="104">
        <f>VLOOKUP($B139,[1]NUM1!$G$2:$T$157,13,FALSE)</f>
        <v>3</v>
      </c>
      <c r="Q139" s="6">
        <f t="shared" ref="Q139:Q145" si="78">SUM(E139:P139)</f>
        <v>39</v>
      </c>
      <c r="S139" s="7">
        <v>9</v>
      </c>
      <c r="T139" s="9">
        <f t="shared" ref="T139:T145" si="79">+S139+(Z139+AA139+AB139)-(AM139+AN139+AO139)</f>
        <v>9</v>
      </c>
      <c r="U139" s="7">
        <f>VLOOKUP($B139,[2]DEN1!$G$2:$I$157,2,FALSE)</f>
        <v>9</v>
      </c>
      <c r="V139" s="3">
        <f t="shared" ref="V139:V145" si="80">+U139+(AF139+AG139)-(AS139+AT139)</f>
        <v>9</v>
      </c>
      <c r="W139" s="3">
        <f t="shared" ref="W139:W145" si="81">+U139+(AF139+AG139+AH139+AI139)-(AS139+AT139+AU139+AV139)</f>
        <v>9</v>
      </c>
      <c r="X139" s="6">
        <f>VLOOKUP($B139,[1]DEN1!$G$2:$I$159,2,FALSE)</f>
        <v>9</v>
      </c>
      <c r="Y139" s="11"/>
      <c r="Z139" s="109">
        <f>VLOOKUP($B139,'[3]ACT DEN1'!$G$2:$S$143,2,FALSE)</f>
        <v>0</v>
      </c>
      <c r="AA139" s="97">
        <f>VLOOKUP($B139,'[3]ACT DEN1'!$G$2:$S$143,3,FALSE)</f>
        <v>0</v>
      </c>
      <c r="AB139" s="97">
        <f>VLOOKUP($B139,'[3]ACT DEN1'!$G$2:$S$143,4,FALSE)</f>
        <v>0</v>
      </c>
      <c r="AC139" s="97">
        <f>VLOOKUP($B139,'[3]ACT DEN1'!$G$2:$S$143,5,FALSE)</f>
        <v>0</v>
      </c>
      <c r="AD139" s="97">
        <f>VLOOKUP($B139,'[3]ACT DEN1'!$G$2:$S$143,6,FALSE)</f>
        <v>0</v>
      </c>
      <c r="AE139" s="97">
        <f>VLOOKUP($B139,'[3]ACT DEN1'!$G$2:$S$143,7,FALSE)</f>
        <v>0</v>
      </c>
      <c r="AF139" s="97">
        <f>VLOOKUP($B139,'[3]ACT DEN1'!$G$2:$S$143,8,FALSE)</f>
        <v>0</v>
      </c>
      <c r="AG139" s="104">
        <f>VLOOKUP($B139,'[3]ACT DEN1'!$G$2:$S$143,9,FALSE)</f>
        <v>0</v>
      </c>
      <c r="AH139" s="104">
        <f>VLOOKUP($B139,'[3]ACT DEN1'!$G$2:$S$143,10,FALSE)</f>
        <v>0</v>
      </c>
      <c r="AI139" s="104">
        <f>VLOOKUP($B139,'[3]ACT DEN1'!$G$2:$S$143,11,FALSE)</f>
        <v>0</v>
      </c>
      <c r="AJ139" s="104">
        <f>VLOOKUP($B139,'[3]ACT DEN1'!$G$2:$S$143,12,FALSE)</f>
        <v>0</v>
      </c>
      <c r="AL139" s="6">
        <f t="shared" si="36"/>
        <v>0</v>
      </c>
      <c r="AM139" s="64"/>
      <c r="AN139" s="64"/>
      <c r="AO139" s="64"/>
      <c r="AP139" s="64"/>
      <c r="AQ139" s="64"/>
      <c r="AR139" s="64"/>
      <c r="AS139" s="64"/>
      <c r="AY139" s="6">
        <f t="shared" si="37"/>
        <v>0</v>
      </c>
    </row>
    <row r="140" spans="1:51" ht="15" thickBot="1" x14ac:dyDescent="0.25">
      <c r="A140" s="105" t="s">
        <v>199</v>
      </c>
      <c r="B140" s="99" t="s">
        <v>193</v>
      </c>
      <c r="C140" s="63"/>
      <c r="D140" s="99"/>
      <c r="E140" s="97">
        <f>VLOOKUP($B140,[1]NUM1!$G$2:$T$157,2,FALSE)</f>
        <v>2</v>
      </c>
      <c r="F140" s="97">
        <f>VLOOKUP($B140,[1]NUM1!$G$2:$T$157,3,FALSE)</f>
        <v>0</v>
      </c>
      <c r="G140" s="97">
        <f>VLOOKUP($B140,[1]NUM1!$G$2:$T$157,4,FALSE)</f>
        <v>0</v>
      </c>
      <c r="H140" s="97">
        <f>VLOOKUP($B140,[1]NUM1!$G$2:$T$157,5,FALSE)</f>
        <v>2</v>
      </c>
      <c r="I140" s="97">
        <f>VLOOKUP($B140,[1]NUM1!$G$2:$T$157,6,FALSE)</f>
        <v>0</v>
      </c>
      <c r="J140" s="97">
        <f>VLOOKUP($B140,[1]NUM1!$G$2:$T$157,7,FALSE)</f>
        <v>0</v>
      </c>
      <c r="K140" s="104">
        <f>VLOOKUP($B140,[1]NUM1!$G$2:$T$157,8,FALSE)</f>
        <v>0</v>
      </c>
      <c r="L140" s="104">
        <f>VLOOKUP($B140,[1]NUM1!$G$2:$T$157,9,FALSE)</f>
        <v>1</v>
      </c>
      <c r="M140" s="104">
        <f>VLOOKUP($B140,[1]NUM1!$G$2:$T$157,10,FALSE)</f>
        <v>0</v>
      </c>
      <c r="N140" s="104">
        <f>VLOOKUP($B140,[1]NUM1!$G$2:$T$157,11,FALSE)</f>
        <v>0</v>
      </c>
      <c r="O140" s="104">
        <f>VLOOKUP($B140,[1]NUM1!$G$2:$T$157,12,FALSE)</f>
        <v>0</v>
      </c>
      <c r="P140" s="104">
        <f>VLOOKUP($B140,[1]NUM1!$G$2:$T$157,13,FALSE)</f>
        <v>1</v>
      </c>
      <c r="Q140" s="6">
        <f t="shared" si="78"/>
        <v>6</v>
      </c>
      <c r="S140" s="7">
        <v>0</v>
      </c>
      <c r="T140" s="9">
        <f t="shared" si="79"/>
        <v>0</v>
      </c>
      <c r="U140" s="7">
        <f>VLOOKUP($B140,[2]DEN1!$G$2:$I$157,2,FALSE)</f>
        <v>0</v>
      </c>
      <c r="V140" s="3">
        <f t="shared" si="80"/>
        <v>0</v>
      </c>
      <c r="W140" s="3">
        <f t="shared" si="81"/>
        <v>0</v>
      </c>
      <c r="X140" s="6">
        <f>VLOOKUP($B140,[1]DEN1!$G$2:$I$159,2,FALSE)</f>
        <v>0</v>
      </c>
      <c r="Y140" s="11"/>
      <c r="Z140" s="97"/>
      <c r="AA140" s="97"/>
      <c r="AB140" s="97"/>
      <c r="AC140" s="97"/>
      <c r="AD140" s="97"/>
      <c r="AE140" s="97"/>
      <c r="AF140" s="97"/>
      <c r="AG140" s="104"/>
      <c r="AH140" s="104"/>
      <c r="AI140" s="104"/>
      <c r="AJ140" s="104"/>
      <c r="AL140" s="6">
        <f t="shared" ref="AL140:AL146" si="82">SUM(Z140:AK140)</f>
        <v>0</v>
      </c>
      <c r="AM140" s="64">
        <f>VLOOKUP($B140,'[3]ACT DEN1'!$AB$2:$AN$119,2,FALSE)</f>
        <v>0</v>
      </c>
      <c r="AN140" s="64">
        <f>VLOOKUP($B140,'[3]ACT DEN1'!$AB$2:$AN$119,3,FALSE)</f>
        <v>0</v>
      </c>
      <c r="AO140" s="64">
        <f>VLOOKUP($B140,'[3]ACT DEN1'!$AB$2:$AN$119,4,FALSE)</f>
        <v>0</v>
      </c>
      <c r="AP140" s="64">
        <f>VLOOKUP($B140,'[3]ACT DEN1'!$AB$2:$AN$119,5,FALSE)</f>
        <v>0</v>
      </c>
      <c r="AQ140" s="64">
        <f>VLOOKUP($B140,'[3]ACT DEN1'!$AB$2:$AN$119,6,FALSE)</f>
        <v>0</v>
      </c>
      <c r="AR140" s="64">
        <f>VLOOKUP($B140,'[3]ACT DEN1'!$AB$2:$AN$119,7,FALSE)</f>
        <v>0</v>
      </c>
      <c r="AS140" s="64">
        <f>VLOOKUP($B140,'[3]ACT DEN1'!$AB$2:$AN$119,8,FALSE)</f>
        <v>0</v>
      </c>
      <c r="AT140" s="62">
        <f>VLOOKUP($B140,'[3]ACT DEN1'!$AB$2:$AN$119,9,FALSE)</f>
        <v>0</v>
      </c>
      <c r="AU140" s="62">
        <f>VLOOKUP($B140,'[3]ACT DEN1'!$AB$2:$AN$119,10,FALSE)</f>
        <v>0</v>
      </c>
      <c r="AV140" s="62">
        <f>VLOOKUP($B140,'[3]ACT DEN1'!$AB$2:$AN$119,11,FALSE)</f>
        <v>0</v>
      </c>
      <c r="AW140" s="62">
        <f>VLOOKUP($B140,'[3]ACT DEN1'!$AB$2:$AN$119,12,FALSE)</f>
        <v>0</v>
      </c>
      <c r="AY140" s="6">
        <f t="shared" ref="AY140:AY146" si="83">SUM(AM140:AX140)</f>
        <v>0</v>
      </c>
    </row>
    <row r="141" spans="1:51" ht="15" thickBot="1" x14ac:dyDescent="0.25">
      <c r="A141" s="105" t="s">
        <v>199</v>
      </c>
      <c r="B141" s="99" t="s">
        <v>194</v>
      </c>
      <c r="C141" s="63"/>
      <c r="D141" s="99"/>
      <c r="E141" s="97">
        <f>VLOOKUP($B141,[1]NUM1!$G$2:$T$157,2,FALSE)</f>
        <v>2</v>
      </c>
      <c r="F141" s="97">
        <f>VLOOKUP($B141,[1]NUM1!$G$2:$T$157,3,FALSE)</f>
        <v>0</v>
      </c>
      <c r="G141" s="97">
        <f>VLOOKUP($B141,[1]NUM1!$G$2:$T$157,4,FALSE)</f>
        <v>5</v>
      </c>
      <c r="H141" s="97">
        <f>VLOOKUP($B141,[1]NUM1!$G$2:$T$157,5,FALSE)</f>
        <v>1</v>
      </c>
      <c r="I141" s="97">
        <f>VLOOKUP($B141,[1]NUM1!$G$2:$T$157,6,FALSE)</f>
        <v>1</v>
      </c>
      <c r="J141" s="97">
        <f>VLOOKUP($B141,[1]NUM1!$G$2:$T$157,7,FALSE)</f>
        <v>2</v>
      </c>
      <c r="K141" s="104">
        <f>VLOOKUP($B141,[1]NUM1!$G$2:$T$157,8,FALSE)</f>
        <v>1</v>
      </c>
      <c r="L141" s="104">
        <f>VLOOKUP($B141,[1]NUM1!$G$2:$T$157,9,FALSE)</f>
        <v>3</v>
      </c>
      <c r="M141" s="104">
        <f>VLOOKUP($B141,[1]NUM1!$G$2:$T$157,10,FALSE)</f>
        <v>3</v>
      </c>
      <c r="N141" s="104">
        <f>VLOOKUP($B141,[1]NUM1!$G$2:$T$157,11,FALSE)</f>
        <v>0</v>
      </c>
      <c r="O141" s="104">
        <f>VLOOKUP($B141,[1]NUM1!$G$2:$T$157,12,FALSE)</f>
        <v>1</v>
      </c>
      <c r="P141" s="104">
        <f>VLOOKUP($B141,[1]NUM1!$G$2:$T$157,13,FALSE)</f>
        <v>0</v>
      </c>
      <c r="Q141" s="6">
        <f t="shared" si="78"/>
        <v>19</v>
      </c>
      <c r="S141" s="7">
        <v>0</v>
      </c>
      <c r="T141" s="9">
        <f t="shared" si="79"/>
        <v>0</v>
      </c>
      <c r="U141" s="7">
        <f>VLOOKUP($B141,[2]DEN1!$G$2:$I$157,2,FALSE)</f>
        <v>1</v>
      </c>
      <c r="V141" s="3">
        <f t="shared" si="80"/>
        <v>1</v>
      </c>
      <c r="W141" s="3">
        <f t="shared" si="81"/>
        <v>1</v>
      </c>
      <c r="X141" s="6">
        <f>VLOOKUP($B141,[1]DEN1!$G$2:$I$159,2,FALSE)</f>
        <v>0</v>
      </c>
      <c r="Y141" s="11"/>
      <c r="Z141" s="97"/>
      <c r="AA141" s="97"/>
      <c r="AB141" s="97"/>
      <c r="AC141" s="97"/>
      <c r="AD141" s="97"/>
      <c r="AE141" s="97"/>
      <c r="AF141" s="97"/>
      <c r="AG141" s="104"/>
      <c r="AH141" s="104"/>
      <c r="AI141" s="104"/>
      <c r="AJ141" s="104"/>
      <c r="AL141" s="6">
        <f t="shared" si="82"/>
        <v>0</v>
      </c>
      <c r="AM141" s="64"/>
      <c r="AN141" s="64"/>
      <c r="AO141" s="64"/>
      <c r="AP141" s="64"/>
      <c r="AQ141" s="64"/>
      <c r="AR141" s="64"/>
      <c r="AS141" s="64"/>
      <c r="AY141" s="6">
        <f t="shared" si="83"/>
        <v>0</v>
      </c>
    </row>
    <row r="142" spans="1:51" ht="15" thickBot="1" x14ac:dyDescent="0.25">
      <c r="A142" s="105" t="s">
        <v>199</v>
      </c>
      <c r="B142" s="99" t="s">
        <v>195</v>
      </c>
      <c r="C142" s="63"/>
      <c r="D142" s="99"/>
      <c r="E142" s="97">
        <f>VLOOKUP($B142,[1]NUM1!$G$2:$T$157,2,FALSE)</f>
        <v>0</v>
      </c>
      <c r="F142" s="97">
        <f>VLOOKUP($B142,[1]NUM1!$G$2:$T$157,3,FALSE)</f>
        <v>0</v>
      </c>
      <c r="G142" s="97">
        <f>VLOOKUP($B142,[1]NUM1!$G$2:$T$157,4,FALSE)</f>
        <v>3</v>
      </c>
      <c r="H142" s="97">
        <f>VLOOKUP($B142,[1]NUM1!$G$2:$T$157,5,FALSE)</f>
        <v>0</v>
      </c>
      <c r="I142" s="97">
        <f>VLOOKUP($B142,[1]NUM1!$G$2:$T$157,6,FALSE)</f>
        <v>0</v>
      </c>
      <c r="J142" s="97">
        <f>VLOOKUP($B142,[1]NUM1!$G$2:$T$157,7,FALSE)</f>
        <v>0</v>
      </c>
      <c r="K142" s="104">
        <f>VLOOKUP($B142,[1]NUM1!$G$2:$T$157,8,FALSE)</f>
        <v>3</v>
      </c>
      <c r="L142" s="104">
        <f>VLOOKUP($B142,[1]NUM1!$G$2:$T$157,9,FALSE)</f>
        <v>0</v>
      </c>
      <c r="M142" s="104">
        <f>VLOOKUP($B142,[1]NUM1!$G$2:$T$157,10,FALSE)</f>
        <v>1</v>
      </c>
      <c r="N142" s="104">
        <f>VLOOKUP($B142,[1]NUM1!$G$2:$T$157,11,FALSE)</f>
        <v>0</v>
      </c>
      <c r="O142" s="104">
        <f>VLOOKUP($B142,[1]NUM1!$G$2:$T$157,12,FALSE)</f>
        <v>0</v>
      </c>
      <c r="P142" s="104">
        <f>VLOOKUP($B142,[1]NUM1!$G$2:$T$157,13,FALSE)</f>
        <v>3</v>
      </c>
      <c r="Q142" s="6">
        <f t="shared" si="78"/>
        <v>10</v>
      </c>
      <c r="S142" s="7">
        <v>1</v>
      </c>
      <c r="T142" s="9">
        <f t="shared" si="79"/>
        <v>1</v>
      </c>
      <c r="U142" s="7">
        <f>VLOOKUP($B142,[2]DEN1!$G$2:$I$157,2,FALSE)</f>
        <v>1</v>
      </c>
      <c r="V142" s="3">
        <f t="shared" si="80"/>
        <v>1</v>
      </c>
      <c r="W142" s="3">
        <f t="shared" si="81"/>
        <v>1</v>
      </c>
      <c r="X142" s="6">
        <f>VLOOKUP($B142,[1]DEN1!$G$2:$I$159,2,FALSE)</f>
        <v>1</v>
      </c>
      <c r="Y142" s="11"/>
      <c r="Z142" s="97"/>
      <c r="AA142" s="97"/>
      <c r="AB142" s="97"/>
      <c r="AC142" s="97"/>
      <c r="AD142" s="97"/>
      <c r="AE142" s="97"/>
      <c r="AF142" s="97"/>
      <c r="AG142" s="104"/>
      <c r="AH142" s="104"/>
      <c r="AI142" s="104"/>
      <c r="AJ142" s="104"/>
      <c r="AL142" s="6">
        <f t="shared" si="82"/>
        <v>0</v>
      </c>
      <c r="AM142" s="64">
        <f>VLOOKUP($B142,'[3]ACT DEN1'!$AB$2:$AN$119,2,FALSE)</f>
        <v>0</v>
      </c>
      <c r="AN142" s="64">
        <f>VLOOKUP($B142,'[3]ACT DEN1'!$AB$2:$AN$119,3,FALSE)</f>
        <v>0</v>
      </c>
      <c r="AO142" s="64">
        <f>VLOOKUP($B142,'[3]ACT DEN1'!$AB$2:$AN$119,4,FALSE)</f>
        <v>0</v>
      </c>
      <c r="AP142" s="64">
        <f>VLOOKUP($B142,'[3]ACT DEN1'!$AB$2:$AN$119,5,FALSE)</f>
        <v>0</v>
      </c>
      <c r="AQ142" s="64">
        <f>VLOOKUP($B142,'[3]ACT DEN1'!$AB$2:$AN$119,6,FALSE)</f>
        <v>0</v>
      </c>
      <c r="AR142" s="64">
        <f>VLOOKUP($B142,'[3]ACT DEN1'!$AB$2:$AN$119,7,FALSE)</f>
        <v>0</v>
      </c>
      <c r="AS142" s="64">
        <f>VLOOKUP($B142,'[3]ACT DEN1'!$AB$2:$AN$119,8,FALSE)</f>
        <v>0</v>
      </c>
      <c r="AT142" s="62">
        <f>VLOOKUP($B142,'[3]ACT DEN1'!$AB$2:$AN$119,9,FALSE)</f>
        <v>0</v>
      </c>
      <c r="AU142" s="62">
        <f>VLOOKUP($B142,'[3]ACT DEN1'!$AB$2:$AN$119,10,FALSE)</f>
        <v>0</v>
      </c>
      <c r="AV142" s="62">
        <f>VLOOKUP($B142,'[3]ACT DEN1'!$AB$2:$AN$119,11,FALSE)</f>
        <v>0</v>
      </c>
      <c r="AW142" s="62">
        <f>VLOOKUP($B142,'[3]ACT DEN1'!$AB$2:$AN$119,12,FALSE)</f>
        <v>0</v>
      </c>
      <c r="AY142" s="6">
        <f t="shared" si="83"/>
        <v>0</v>
      </c>
    </row>
    <row r="143" spans="1:51" ht="15" thickBot="1" x14ac:dyDescent="0.25">
      <c r="A143" s="105" t="s">
        <v>199</v>
      </c>
      <c r="B143" s="99" t="s">
        <v>196</v>
      </c>
      <c r="C143" s="63"/>
      <c r="D143" s="99"/>
      <c r="E143" s="97">
        <f>VLOOKUP($B143,[1]NUM1!$G$2:$T$157,2,FALSE)</f>
        <v>0</v>
      </c>
      <c r="F143" s="97">
        <f>VLOOKUP($B143,[1]NUM1!$G$2:$T$157,3,FALSE)</f>
        <v>0</v>
      </c>
      <c r="G143" s="97">
        <f>VLOOKUP($B143,[1]NUM1!$G$2:$T$157,4,FALSE)</f>
        <v>1</v>
      </c>
      <c r="H143" s="97">
        <f>VLOOKUP($B143,[1]NUM1!$G$2:$T$157,5,FALSE)</f>
        <v>4</v>
      </c>
      <c r="I143" s="97">
        <f>VLOOKUP($B143,[1]NUM1!$G$2:$T$157,6,FALSE)</f>
        <v>3</v>
      </c>
      <c r="J143" s="97">
        <f>VLOOKUP($B143,[1]NUM1!$G$2:$T$157,7,FALSE)</f>
        <v>4</v>
      </c>
      <c r="K143" s="104">
        <f>VLOOKUP($B143,[1]NUM1!$G$2:$T$157,8,FALSE)</f>
        <v>0</v>
      </c>
      <c r="L143" s="104">
        <f>VLOOKUP($B143,[1]NUM1!$G$2:$T$157,9,FALSE)</f>
        <v>1</v>
      </c>
      <c r="M143" s="104">
        <f>VLOOKUP($B143,[1]NUM1!$G$2:$T$157,10,FALSE)</f>
        <v>3</v>
      </c>
      <c r="N143" s="104">
        <f>VLOOKUP($B143,[1]NUM1!$G$2:$T$157,11,FALSE)</f>
        <v>2</v>
      </c>
      <c r="O143" s="104">
        <f>VLOOKUP($B143,[1]NUM1!$G$2:$T$157,12,FALSE)</f>
        <v>1</v>
      </c>
      <c r="P143" s="104">
        <f>VLOOKUP($B143,[1]NUM1!$G$2:$T$157,13,FALSE)</f>
        <v>1</v>
      </c>
      <c r="Q143" s="6">
        <f t="shared" si="78"/>
        <v>20</v>
      </c>
      <c r="S143" s="7">
        <v>3</v>
      </c>
      <c r="T143" s="9">
        <f t="shared" si="79"/>
        <v>3</v>
      </c>
      <c r="U143" s="7">
        <f>VLOOKUP($B143,[2]DEN1!$G$2:$I$157,2,FALSE)</f>
        <v>4</v>
      </c>
      <c r="V143" s="3">
        <f t="shared" si="80"/>
        <v>4</v>
      </c>
      <c r="W143" s="3">
        <f t="shared" si="81"/>
        <v>4</v>
      </c>
      <c r="X143" s="6">
        <f>VLOOKUP($B143,[1]DEN1!$G$2:$I$159,2,FALSE)</f>
        <v>3</v>
      </c>
      <c r="Y143" s="11"/>
      <c r="Z143" s="97"/>
      <c r="AA143" s="97"/>
      <c r="AB143" s="97"/>
      <c r="AC143" s="97"/>
      <c r="AD143" s="97"/>
      <c r="AE143" s="97"/>
      <c r="AF143" s="97"/>
      <c r="AG143" s="104"/>
      <c r="AH143" s="104"/>
      <c r="AI143" s="104"/>
      <c r="AJ143" s="104"/>
      <c r="AL143" s="6">
        <f t="shared" si="82"/>
        <v>0</v>
      </c>
      <c r="AM143" s="64"/>
      <c r="AN143" s="64"/>
      <c r="AO143" s="64"/>
      <c r="AP143" s="64"/>
      <c r="AQ143" s="64"/>
      <c r="AR143" s="64"/>
      <c r="AS143" s="64"/>
      <c r="AY143" s="6">
        <f t="shared" si="83"/>
        <v>0</v>
      </c>
    </row>
    <row r="144" spans="1:51" ht="15" thickBot="1" x14ac:dyDescent="0.25">
      <c r="A144" s="105" t="s">
        <v>199</v>
      </c>
      <c r="B144" s="99" t="s">
        <v>197</v>
      </c>
      <c r="C144" s="63"/>
      <c r="D144" s="99"/>
      <c r="E144" s="97">
        <f>VLOOKUP($B144,[1]NUM1!$G$2:$T$157,2,FALSE)</f>
        <v>0</v>
      </c>
      <c r="F144" s="97">
        <f>VLOOKUP($B144,[1]NUM1!$G$2:$T$157,3,FALSE)</f>
        <v>3</v>
      </c>
      <c r="G144" s="97">
        <f>VLOOKUP($B144,[1]NUM1!$G$2:$T$157,4,FALSE)</f>
        <v>1</v>
      </c>
      <c r="H144" s="97">
        <f>VLOOKUP($B144,[1]NUM1!$G$2:$T$157,5,FALSE)</f>
        <v>0</v>
      </c>
      <c r="I144" s="97">
        <f>VLOOKUP($B144,[1]NUM1!$G$2:$T$157,6,FALSE)</f>
        <v>1</v>
      </c>
      <c r="J144" s="97">
        <f>VLOOKUP($B144,[1]NUM1!$G$2:$T$157,7,FALSE)</f>
        <v>0</v>
      </c>
      <c r="K144" s="104">
        <f>VLOOKUP($B144,[1]NUM1!$G$2:$T$157,8,FALSE)</f>
        <v>0</v>
      </c>
      <c r="L144" s="104">
        <f>VLOOKUP($B144,[1]NUM1!$G$2:$T$157,9,FALSE)</f>
        <v>2</v>
      </c>
      <c r="M144" s="104">
        <f>VLOOKUP($B144,[1]NUM1!$G$2:$T$157,10,FALSE)</f>
        <v>0</v>
      </c>
      <c r="N144" s="104">
        <f>VLOOKUP($B144,[1]NUM1!$G$2:$T$157,11,FALSE)</f>
        <v>12</v>
      </c>
      <c r="O144" s="104">
        <f>VLOOKUP($B144,[1]NUM1!$G$2:$T$157,12,FALSE)</f>
        <v>6</v>
      </c>
      <c r="P144" s="104">
        <f>VLOOKUP($B144,[1]NUM1!$G$2:$T$157,13,FALSE)</f>
        <v>0</v>
      </c>
      <c r="Q144" s="6">
        <f t="shared" si="78"/>
        <v>25</v>
      </c>
      <c r="S144" s="7">
        <v>4</v>
      </c>
      <c r="T144" s="9">
        <f t="shared" si="79"/>
        <v>4</v>
      </c>
      <c r="U144" s="7">
        <f>VLOOKUP($B144,[2]DEN1!$G$2:$I$157,2,FALSE)</f>
        <v>4</v>
      </c>
      <c r="V144" s="3">
        <f t="shared" si="80"/>
        <v>4</v>
      </c>
      <c r="W144" s="3">
        <f t="shared" si="81"/>
        <v>4</v>
      </c>
      <c r="X144" s="6">
        <f>VLOOKUP($B144,[1]DEN1!$G$2:$I$159,2,FALSE)</f>
        <v>4</v>
      </c>
      <c r="Y144" s="11"/>
      <c r="Z144" s="97">
        <f>VLOOKUP($B144,'[3]ACT DEN1'!$G$2:$S$143,2,FALSE)</f>
        <v>0</v>
      </c>
      <c r="AA144" s="97">
        <f>VLOOKUP($B144,'[3]ACT DEN1'!$G$2:$S$143,3,FALSE)</f>
        <v>0</v>
      </c>
      <c r="AB144" s="97">
        <f>VLOOKUP($B144,'[3]ACT DEN1'!$G$2:$S$143,4,FALSE)</f>
        <v>0</v>
      </c>
      <c r="AC144" s="97">
        <f>VLOOKUP($B144,'[3]ACT DEN1'!$G$2:$S$143,5,FALSE)</f>
        <v>0</v>
      </c>
      <c r="AD144" s="97">
        <f>VLOOKUP($B144,'[3]ACT DEN1'!$G$2:$S$143,6,FALSE)</f>
        <v>0</v>
      </c>
      <c r="AE144" s="97">
        <f>VLOOKUP($B144,'[3]ACT DEN1'!$G$2:$S$143,7,FALSE)</f>
        <v>0</v>
      </c>
      <c r="AF144" s="97">
        <f>VLOOKUP($B144,'[3]ACT DEN1'!$G$2:$S$143,8,FALSE)</f>
        <v>0</v>
      </c>
      <c r="AG144" s="104">
        <f>VLOOKUP($B144,'[3]ACT DEN1'!$G$2:$S$143,9,FALSE)</f>
        <v>0</v>
      </c>
      <c r="AH144" s="104">
        <f>VLOOKUP($B144,'[3]ACT DEN1'!$G$2:$S$143,10,FALSE)</f>
        <v>0</v>
      </c>
      <c r="AI144" s="104">
        <f>VLOOKUP($B144,'[3]ACT DEN1'!$G$2:$S$143,11,FALSE)</f>
        <v>0</v>
      </c>
      <c r="AJ144" s="104">
        <f>VLOOKUP($B144,'[3]ACT DEN1'!$G$2:$S$143,12,FALSE)</f>
        <v>0</v>
      </c>
      <c r="AL144" s="6">
        <f t="shared" si="82"/>
        <v>0</v>
      </c>
      <c r="AM144" s="64">
        <f>VLOOKUP($B144,'[3]ACT DEN1'!$AB$2:$AN$119,2,FALSE)</f>
        <v>0</v>
      </c>
      <c r="AN144" s="64">
        <f>VLOOKUP($B144,'[3]ACT DEN1'!$AB$2:$AN$119,3,FALSE)</f>
        <v>0</v>
      </c>
      <c r="AO144" s="64">
        <f>VLOOKUP($B144,'[3]ACT DEN1'!$AB$2:$AN$119,4,FALSE)</f>
        <v>0</v>
      </c>
      <c r="AP144" s="64">
        <f>VLOOKUP($B144,'[3]ACT DEN1'!$AB$2:$AN$119,5,FALSE)</f>
        <v>0</v>
      </c>
      <c r="AQ144" s="64">
        <f>VLOOKUP($B144,'[3]ACT DEN1'!$AB$2:$AN$119,6,FALSE)</f>
        <v>0</v>
      </c>
      <c r="AR144" s="64">
        <f>VLOOKUP($B144,'[3]ACT DEN1'!$AB$2:$AN$119,7,FALSE)</f>
        <v>0</v>
      </c>
      <c r="AS144" s="64">
        <f>VLOOKUP($B144,'[3]ACT DEN1'!$AB$2:$AN$119,8,FALSE)</f>
        <v>0</v>
      </c>
      <c r="AT144" s="62">
        <f>VLOOKUP($B144,'[3]ACT DEN1'!$AB$2:$AN$119,9,FALSE)</f>
        <v>0</v>
      </c>
      <c r="AU144" s="62">
        <f>VLOOKUP($B144,'[3]ACT DEN1'!$AB$2:$AN$119,10,FALSE)</f>
        <v>0</v>
      </c>
      <c r="AV144" s="62">
        <f>VLOOKUP($B144,'[3]ACT DEN1'!$AB$2:$AN$119,11,FALSE)</f>
        <v>0</v>
      </c>
      <c r="AW144" s="62">
        <f>VLOOKUP($B144,'[3]ACT DEN1'!$AB$2:$AN$119,12,FALSE)</f>
        <v>0</v>
      </c>
      <c r="AY144" s="6">
        <f t="shared" si="83"/>
        <v>0</v>
      </c>
    </row>
    <row r="145" spans="1:51" ht="15" thickBot="1" x14ac:dyDescent="0.25">
      <c r="A145" s="105" t="s">
        <v>199</v>
      </c>
      <c r="B145" s="99" t="s">
        <v>198</v>
      </c>
      <c r="C145" s="63"/>
      <c r="D145" s="99"/>
      <c r="E145" s="97">
        <f>VLOOKUP($B145,[1]NUM1!$G$2:$T$157,2,FALSE)</f>
        <v>0</v>
      </c>
      <c r="F145" s="97">
        <f>VLOOKUP($B145,[1]NUM1!$G$2:$T$157,3,FALSE)</f>
        <v>0</v>
      </c>
      <c r="G145" s="97">
        <f>VLOOKUP($B145,[1]NUM1!$G$2:$T$157,4,FALSE)</f>
        <v>0</v>
      </c>
      <c r="H145" s="97">
        <f>VLOOKUP($B145,[1]NUM1!$G$2:$T$157,5,FALSE)</f>
        <v>0</v>
      </c>
      <c r="I145" s="97">
        <f>VLOOKUP($B145,[1]NUM1!$G$2:$T$157,6,FALSE)</f>
        <v>2</v>
      </c>
      <c r="J145" s="97">
        <f>VLOOKUP($B145,[1]NUM1!$G$2:$T$157,7,FALSE)</f>
        <v>0</v>
      </c>
      <c r="K145" s="104">
        <f>VLOOKUP($B145,[1]NUM1!$G$2:$T$157,8,FALSE)</f>
        <v>10</v>
      </c>
      <c r="L145" s="104">
        <f>VLOOKUP($B145,[1]NUM1!$G$2:$T$157,9,FALSE)</f>
        <v>0</v>
      </c>
      <c r="M145" s="104">
        <f>VLOOKUP($B145,[1]NUM1!$G$2:$T$157,10,FALSE)</f>
        <v>0</v>
      </c>
      <c r="N145" s="104">
        <f>VLOOKUP($B145,[1]NUM1!$G$2:$T$157,11,FALSE)</f>
        <v>0</v>
      </c>
      <c r="O145" s="104">
        <f>VLOOKUP($B145,[1]NUM1!$G$2:$T$157,12,FALSE)</f>
        <v>0</v>
      </c>
      <c r="P145" s="104">
        <f>VLOOKUP($B145,[1]NUM1!$G$2:$T$157,13,FALSE)</f>
        <v>0</v>
      </c>
      <c r="Q145" s="6">
        <f t="shared" si="78"/>
        <v>12</v>
      </c>
      <c r="S145" s="7">
        <v>2</v>
      </c>
      <c r="T145" s="9">
        <f t="shared" si="79"/>
        <v>2</v>
      </c>
      <c r="U145" s="7">
        <f>VLOOKUP($B145,[2]DEN1!$G$2:$I$157,2,FALSE)</f>
        <v>2</v>
      </c>
      <c r="V145" s="3">
        <f t="shared" si="80"/>
        <v>2</v>
      </c>
      <c r="W145" s="3">
        <f t="shared" si="81"/>
        <v>2</v>
      </c>
      <c r="X145" s="6">
        <f>VLOOKUP($B145,[1]DEN1!$G$2:$I$159,2,FALSE)</f>
        <v>1</v>
      </c>
      <c r="Y145" s="11"/>
      <c r="Z145" s="97"/>
      <c r="AA145" s="97"/>
      <c r="AB145" s="97"/>
      <c r="AC145" s="97"/>
      <c r="AD145" s="97"/>
      <c r="AE145" s="97"/>
      <c r="AF145" s="97"/>
      <c r="AG145" s="104"/>
      <c r="AH145" s="104"/>
      <c r="AI145" s="104"/>
      <c r="AJ145" s="104"/>
      <c r="AL145" s="6">
        <f t="shared" si="82"/>
        <v>0</v>
      </c>
      <c r="AM145" s="64"/>
      <c r="AN145" s="64"/>
      <c r="AO145" s="64"/>
      <c r="AP145" s="64"/>
      <c r="AQ145" s="64"/>
      <c r="AR145" s="64"/>
      <c r="AS145" s="64"/>
      <c r="AY145" s="6">
        <f t="shared" si="83"/>
        <v>0</v>
      </c>
    </row>
    <row r="146" spans="1:51" s="65" customFormat="1" ht="15" thickBot="1" x14ac:dyDescent="0.25">
      <c r="A146" s="233" t="s">
        <v>229</v>
      </c>
      <c r="B146" s="234"/>
      <c r="C146" s="45">
        <f>+D146/Metas!G115</f>
        <v>1.0170807453416149</v>
      </c>
      <c r="D146" s="19">
        <f>+Q146/R146</f>
        <v>0.20341614906832298</v>
      </c>
      <c r="E146" s="14">
        <f t="shared" ref="E146:P146" si="84">SUM(E139:E145)</f>
        <v>5</v>
      </c>
      <c r="F146" s="14">
        <f t="shared" si="84"/>
        <v>3</v>
      </c>
      <c r="G146" s="14">
        <f t="shared" si="84"/>
        <v>12</v>
      </c>
      <c r="H146" s="14">
        <f t="shared" si="84"/>
        <v>11</v>
      </c>
      <c r="I146" s="14">
        <f t="shared" si="84"/>
        <v>7</v>
      </c>
      <c r="J146" s="14">
        <f t="shared" si="84"/>
        <v>13</v>
      </c>
      <c r="K146" s="14">
        <f t="shared" si="84"/>
        <v>25</v>
      </c>
      <c r="L146" s="14">
        <f t="shared" si="84"/>
        <v>11</v>
      </c>
      <c r="M146" s="14">
        <f t="shared" si="84"/>
        <v>8</v>
      </c>
      <c r="N146" s="14">
        <f t="shared" si="84"/>
        <v>17</v>
      </c>
      <c r="O146" s="14">
        <f t="shared" si="84"/>
        <v>11</v>
      </c>
      <c r="P146" s="182">
        <f t="shared" si="84"/>
        <v>8</v>
      </c>
      <c r="Q146" s="14">
        <f>SUM(Q139:Q145)</f>
        <v>131</v>
      </c>
      <c r="R146" s="15">
        <f>+Y146-X146</f>
        <v>644</v>
      </c>
      <c r="S146" s="13">
        <f t="shared" ref="S146:X146" si="85">SUM(S139:S145)</f>
        <v>19</v>
      </c>
      <c r="T146" s="13">
        <f t="shared" si="85"/>
        <v>19</v>
      </c>
      <c r="U146" s="13">
        <f t="shared" si="85"/>
        <v>21</v>
      </c>
      <c r="V146" s="13">
        <f t="shared" si="85"/>
        <v>21</v>
      </c>
      <c r="W146" s="13">
        <f t="shared" si="85"/>
        <v>21</v>
      </c>
      <c r="X146" s="13">
        <f t="shared" si="85"/>
        <v>18</v>
      </c>
      <c r="Y146" s="16">
        <v>662</v>
      </c>
      <c r="Z146" s="13">
        <f>SUM(Z139:Z145)</f>
        <v>0</v>
      </c>
      <c r="AA146" s="13">
        <f t="shared" ref="AA146:AK146" si="86">SUM(AA139:AA145)</f>
        <v>0</v>
      </c>
      <c r="AB146" s="13">
        <f t="shared" si="86"/>
        <v>0</v>
      </c>
      <c r="AC146" s="13">
        <f t="shared" si="86"/>
        <v>0</v>
      </c>
      <c r="AD146" s="13">
        <f t="shared" si="86"/>
        <v>0</v>
      </c>
      <c r="AE146" s="13">
        <f t="shared" si="86"/>
        <v>0</v>
      </c>
      <c r="AF146" s="13">
        <f t="shared" si="86"/>
        <v>0</v>
      </c>
      <c r="AG146" s="13">
        <f t="shared" si="86"/>
        <v>0</v>
      </c>
      <c r="AH146" s="13">
        <f t="shared" si="86"/>
        <v>0</v>
      </c>
      <c r="AI146" s="13">
        <f t="shared" si="86"/>
        <v>0</v>
      </c>
      <c r="AJ146" s="13">
        <f t="shared" si="86"/>
        <v>0</v>
      </c>
      <c r="AK146" s="13">
        <f t="shared" si="86"/>
        <v>0</v>
      </c>
      <c r="AL146" s="13">
        <f t="shared" si="82"/>
        <v>0</v>
      </c>
      <c r="AM146" s="13">
        <f t="shared" ref="AM146:AX146" si="87">SUM(AM139:AM145)</f>
        <v>0</v>
      </c>
      <c r="AN146" s="13">
        <f t="shared" si="87"/>
        <v>0</v>
      </c>
      <c r="AO146" s="13">
        <f t="shared" si="87"/>
        <v>0</v>
      </c>
      <c r="AP146" s="13">
        <f t="shared" si="87"/>
        <v>0</v>
      </c>
      <c r="AQ146" s="13">
        <f t="shared" si="87"/>
        <v>0</v>
      </c>
      <c r="AR146" s="13">
        <f t="shared" si="87"/>
        <v>0</v>
      </c>
      <c r="AS146" s="13">
        <f t="shared" si="87"/>
        <v>0</v>
      </c>
      <c r="AT146" s="13">
        <f t="shared" si="87"/>
        <v>0</v>
      </c>
      <c r="AU146" s="13">
        <f t="shared" si="87"/>
        <v>0</v>
      </c>
      <c r="AV146" s="13">
        <f t="shared" si="87"/>
        <v>0</v>
      </c>
      <c r="AW146" s="13">
        <f t="shared" si="87"/>
        <v>0</v>
      </c>
      <c r="AX146" s="13">
        <f t="shared" si="87"/>
        <v>0</v>
      </c>
      <c r="AY146" s="13">
        <f t="shared" si="83"/>
        <v>0</v>
      </c>
    </row>
    <row r="147" spans="1:51" s="105" customFormat="1" ht="12.75" x14ac:dyDescent="0.2">
      <c r="B147" s="140" t="s">
        <v>215</v>
      </c>
      <c r="C147" s="185"/>
      <c r="D147" s="179">
        <f>+D25+D36+D47+D61+D72+D78+D89+D106+D119+D133+D138+D146</f>
        <v>2.2562443793124602</v>
      </c>
      <c r="E147" s="106">
        <f t="shared" ref="E147:AY147" si="88">+E25+E36+E47+E61+E72+E78+E89+E106+E119+E133+E138+E146</f>
        <v>753</v>
      </c>
      <c r="F147" s="106">
        <f t="shared" si="88"/>
        <v>884</v>
      </c>
      <c r="G147" s="106">
        <f t="shared" si="88"/>
        <v>1950</v>
      </c>
      <c r="H147" s="106">
        <f t="shared" si="88"/>
        <v>1860</v>
      </c>
      <c r="I147" s="106">
        <f t="shared" si="88"/>
        <v>1567</v>
      </c>
      <c r="J147" s="106">
        <f t="shared" si="88"/>
        <v>1627</v>
      </c>
      <c r="K147" s="106">
        <f t="shared" si="88"/>
        <v>1276</v>
      </c>
      <c r="L147" s="106">
        <f t="shared" si="88"/>
        <v>1443</v>
      </c>
      <c r="M147" s="106">
        <f t="shared" si="88"/>
        <v>1368</v>
      </c>
      <c r="N147" s="106">
        <f t="shared" si="88"/>
        <v>1184</v>
      </c>
      <c r="O147" s="106">
        <f t="shared" si="88"/>
        <v>962</v>
      </c>
      <c r="P147" s="107">
        <f t="shared" si="88"/>
        <v>1361</v>
      </c>
      <c r="Q147" s="106">
        <f>+Q25+Q36+Q47+Q61+Q72+Q78+Q89+Q106+Q119+Q133+Q138+Q146</f>
        <v>16235</v>
      </c>
      <c r="R147" s="106">
        <f t="shared" si="88"/>
        <v>95871</v>
      </c>
      <c r="S147" s="106">
        <f t="shared" si="88"/>
        <v>2046</v>
      </c>
      <c r="T147" s="106">
        <f t="shared" si="88"/>
        <v>2107</v>
      </c>
      <c r="U147" s="106">
        <f t="shared" si="88"/>
        <v>2061</v>
      </c>
      <c r="V147" s="106">
        <f t="shared" si="88"/>
        <v>2107</v>
      </c>
      <c r="W147" s="106">
        <f>+W25+W36+W47+W61+W72+W78+W89+W106+W119+W133+W138+W146</f>
        <v>2134</v>
      </c>
      <c r="X147" s="106">
        <f>+X25+X36+X47+X61+X72+X78+X89+X106+X119+X133+X138+X146</f>
        <v>2162</v>
      </c>
      <c r="Y147" s="106">
        <f t="shared" si="88"/>
        <v>98033</v>
      </c>
      <c r="Z147" s="106">
        <f t="shared" si="88"/>
        <v>28</v>
      </c>
      <c r="AA147" s="106">
        <f t="shared" si="88"/>
        <v>24</v>
      </c>
      <c r="AB147" s="106">
        <f t="shared" si="88"/>
        <v>19</v>
      </c>
      <c r="AC147" s="106">
        <f t="shared" si="88"/>
        <v>34</v>
      </c>
      <c r="AD147" s="106">
        <f t="shared" si="88"/>
        <v>24</v>
      </c>
      <c r="AE147" s="106">
        <f t="shared" si="88"/>
        <v>28</v>
      </c>
      <c r="AF147" s="106">
        <f t="shared" si="88"/>
        <v>32</v>
      </c>
      <c r="AG147" s="106">
        <f t="shared" si="88"/>
        <v>38</v>
      </c>
      <c r="AH147" s="106">
        <f t="shared" si="88"/>
        <v>20</v>
      </c>
      <c r="AI147" s="106">
        <f t="shared" si="88"/>
        <v>18</v>
      </c>
      <c r="AJ147" s="106">
        <f t="shared" si="88"/>
        <v>12</v>
      </c>
      <c r="AK147" s="106">
        <f t="shared" si="88"/>
        <v>0</v>
      </c>
      <c r="AL147" s="186">
        <f t="shared" si="88"/>
        <v>281</v>
      </c>
      <c r="AM147" s="106">
        <f t="shared" si="88"/>
        <v>1</v>
      </c>
      <c r="AN147" s="106">
        <f t="shared" si="88"/>
        <v>7</v>
      </c>
      <c r="AO147" s="106">
        <f t="shared" si="88"/>
        <v>3</v>
      </c>
      <c r="AP147" s="106">
        <f t="shared" si="88"/>
        <v>11</v>
      </c>
      <c r="AQ147" s="106">
        <f t="shared" si="88"/>
        <v>11</v>
      </c>
      <c r="AR147" s="106">
        <f t="shared" si="88"/>
        <v>34</v>
      </c>
      <c r="AS147" s="106">
        <f t="shared" si="88"/>
        <v>7</v>
      </c>
      <c r="AT147" s="106">
        <f t="shared" si="88"/>
        <v>17</v>
      </c>
      <c r="AU147" s="106">
        <f t="shared" si="88"/>
        <v>7</v>
      </c>
      <c r="AV147" s="106">
        <f t="shared" si="88"/>
        <v>4</v>
      </c>
      <c r="AW147" s="106">
        <f t="shared" si="88"/>
        <v>5</v>
      </c>
      <c r="AX147" s="106">
        <f t="shared" si="88"/>
        <v>0</v>
      </c>
      <c r="AY147" s="186">
        <f t="shared" si="88"/>
        <v>107</v>
      </c>
    </row>
    <row r="148" spans="1:51" x14ac:dyDescent="0.2">
      <c r="C148" s="73"/>
      <c r="D148" s="94"/>
    </row>
    <row r="149" spans="1:51" x14ac:dyDescent="0.2">
      <c r="S149" s="69"/>
      <c r="T149" s="69"/>
      <c r="U149" s="69"/>
    </row>
    <row r="150" spans="1:51" x14ac:dyDescent="0.2">
      <c r="Q150" s="69"/>
    </row>
  </sheetData>
  <mergeCells count="23">
    <mergeCell ref="A138:B138"/>
    <mergeCell ref="A146:B146"/>
    <mergeCell ref="A61:B61"/>
    <mergeCell ref="A72:B72"/>
    <mergeCell ref="A78:B78"/>
    <mergeCell ref="A89:B89"/>
    <mergeCell ref="A106:B106"/>
    <mergeCell ref="A119:B119"/>
    <mergeCell ref="A25:B25"/>
    <mergeCell ref="A36:B36"/>
    <mergeCell ref="A47:B47"/>
    <mergeCell ref="C1:C11"/>
    <mergeCell ref="A133:B133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9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5.7109375" style="105" bestFit="1" customWidth="1"/>
    <col min="2" max="2" width="50" style="105" bestFit="1" customWidth="1"/>
    <col min="3" max="3" width="14.42578125" style="62" customWidth="1"/>
    <col min="4" max="4" width="12.28515625" style="62" customWidth="1"/>
    <col min="5" max="5" width="8.42578125" style="62" bestFit="1" customWidth="1"/>
    <col min="6" max="6" width="8.7109375" style="62" bestFit="1" customWidth="1"/>
    <col min="7" max="10" width="9.7109375" style="62" bestFit="1" customWidth="1"/>
    <col min="11" max="11" width="8" style="62" customWidth="1"/>
    <col min="12" max="12" width="9.5703125" style="62" customWidth="1"/>
    <col min="13" max="15" width="9.7109375" style="62" bestFit="1" customWidth="1"/>
    <col min="16" max="16" width="9.7109375" style="183" bestFit="1" customWidth="1"/>
    <col min="17" max="17" width="11.140625" style="62" bestFit="1" customWidth="1"/>
    <col min="18" max="18" width="19.85546875" style="62" bestFit="1" customWidth="1"/>
    <col min="19" max="21" width="11.140625" style="75" bestFit="1" customWidth="1"/>
    <col min="22" max="24" width="11.140625" style="62" bestFit="1" customWidth="1"/>
    <col min="25" max="25" width="12.7109375" style="62" bestFit="1" customWidth="1"/>
    <col min="26" max="26" width="7.5703125" style="62" customWidth="1"/>
    <col min="27" max="27" width="9.42578125" style="62" bestFit="1" customWidth="1"/>
    <col min="28" max="28" width="7.7109375" style="62" bestFit="1" customWidth="1"/>
    <col min="29" max="32" width="7.5703125" style="62" bestFit="1" customWidth="1"/>
    <col min="33" max="33" width="8.42578125" style="62" bestFit="1" customWidth="1"/>
    <col min="34" max="34" width="8.140625" style="62" bestFit="1" customWidth="1"/>
    <col min="35" max="36" width="8.42578125" style="62" bestFit="1" customWidth="1"/>
    <col min="37" max="37" width="7.7109375" style="62" bestFit="1" customWidth="1"/>
    <col min="38" max="38" width="9.7109375" style="62" bestFit="1" customWidth="1"/>
    <col min="39" max="39" width="7.140625" style="62" bestFit="1" customWidth="1"/>
    <col min="40" max="40" width="9.5703125" style="62" customWidth="1"/>
    <col min="41" max="41" width="7.7109375" style="62" bestFit="1" customWidth="1"/>
    <col min="42" max="42" width="6.28515625" style="62" bestFit="1" customWidth="1"/>
    <col min="43" max="43" width="6.42578125" style="62" bestFit="1" customWidth="1"/>
    <col min="44" max="44" width="6" style="62" bestFit="1" customWidth="1"/>
    <col min="45" max="45" width="5.7109375" style="62" bestFit="1" customWidth="1"/>
    <col min="46" max="46" width="8.42578125" style="62" bestFit="1" customWidth="1"/>
    <col min="47" max="47" width="8.140625" style="62" bestFit="1" customWidth="1"/>
    <col min="48" max="49" width="8.42578125" style="62" bestFit="1" customWidth="1"/>
    <col min="50" max="50" width="7.7109375" style="62" bestFit="1" customWidth="1"/>
    <col min="51" max="51" width="7.5703125" style="62" bestFit="1" customWidth="1"/>
    <col min="52" max="16384" width="11.42578125" style="62"/>
  </cols>
  <sheetData>
    <row r="1" spans="1:51" s="129" customFormat="1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44" t="s">
        <v>29</v>
      </c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229"/>
      <c r="W1" s="229"/>
      <c r="X1" s="229"/>
      <c r="Y1" s="229"/>
      <c r="Z1" s="229"/>
      <c r="AA1" s="229"/>
      <c r="AB1" s="229"/>
      <c r="AC1" s="229"/>
      <c r="AD1" s="229"/>
      <c r="AE1" s="229"/>
      <c r="AF1" s="229"/>
      <c r="AG1" s="229"/>
      <c r="AH1" s="229"/>
      <c r="AI1" s="229"/>
      <c r="AJ1" s="229"/>
      <c r="AK1" s="229"/>
      <c r="AL1" s="229"/>
      <c r="AM1" s="229"/>
      <c r="AN1" s="229"/>
      <c r="AO1" s="229"/>
      <c r="AP1" s="229"/>
      <c r="AQ1" s="229"/>
      <c r="AR1" s="229"/>
      <c r="AS1" s="229"/>
      <c r="AT1" s="229"/>
      <c r="AU1" s="229"/>
      <c r="AV1" s="229"/>
      <c r="AW1" s="229"/>
      <c r="AX1" s="229"/>
      <c r="AY1" s="229"/>
    </row>
    <row r="2" spans="1:51" s="129" customFormat="1" ht="15" customHeight="1" x14ac:dyDescent="0.2">
      <c r="A2" s="216"/>
      <c r="B2" s="219"/>
      <c r="C2" s="236"/>
      <c r="D2" s="242"/>
      <c r="E2" s="223" t="s">
        <v>3</v>
      </c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3" t="s">
        <v>4</v>
      </c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220"/>
      <c r="AD2" s="220"/>
      <c r="AE2" s="220"/>
      <c r="AF2" s="220"/>
      <c r="AG2" s="220"/>
      <c r="AH2" s="220"/>
      <c r="AI2" s="220"/>
      <c r="AJ2" s="220"/>
      <c r="AK2" s="220"/>
      <c r="AL2" s="220"/>
      <c r="AM2" s="220"/>
      <c r="AN2" s="220"/>
      <c r="AO2" s="220"/>
      <c r="AP2" s="220"/>
      <c r="AQ2" s="220"/>
      <c r="AR2" s="220"/>
      <c r="AS2" s="220"/>
      <c r="AT2" s="220"/>
      <c r="AU2" s="220"/>
      <c r="AV2" s="220"/>
      <c r="AW2" s="220"/>
      <c r="AX2" s="220"/>
      <c r="AY2" s="224"/>
    </row>
    <row r="3" spans="1:51" s="129" customFormat="1" ht="15" customHeight="1" x14ac:dyDescent="0.2">
      <c r="A3" s="216"/>
      <c r="B3" s="219"/>
      <c r="C3" s="236"/>
      <c r="D3" s="242"/>
      <c r="E3" s="225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5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1"/>
      <c r="AE3" s="221"/>
      <c r="AF3" s="221"/>
      <c r="AG3" s="221"/>
      <c r="AH3" s="221"/>
      <c r="AI3" s="221"/>
      <c r="AJ3" s="221"/>
      <c r="AK3" s="221"/>
      <c r="AL3" s="221"/>
      <c r="AM3" s="221"/>
      <c r="AN3" s="221"/>
      <c r="AO3" s="221"/>
      <c r="AP3" s="221"/>
      <c r="AQ3" s="221"/>
      <c r="AR3" s="221"/>
      <c r="AS3" s="221"/>
      <c r="AT3" s="221"/>
      <c r="AU3" s="221"/>
      <c r="AV3" s="221"/>
      <c r="AW3" s="221"/>
      <c r="AX3" s="221"/>
      <c r="AY3" s="226"/>
    </row>
    <row r="4" spans="1:51" s="129" customFormat="1" ht="15" customHeight="1" x14ac:dyDescent="0.2">
      <c r="A4" s="216"/>
      <c r="B4" s="219"/>
      <c r="C4" s="236"/>
      <c r="D4" s="242"/>
      <c r="E4" s="225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5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  <c r="AX4" s="221"/>
      <c r="AY4" s="226"/>
    </row>
    <row r="5" spans="1:51" s="129" customFormat="1" ht="15" customHeight="1" x14ac:dyDescent="0.2">
      <c r="A5" s="216"/>
      <c r="B5" s="219"/>
      <c r="C5" s="236"/>
      <c r="D5" s="242"/>
      <c r="E5" s="225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5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21"/>
      <c r="AD5" s="221"/>
      <c r="AE5" s="221"/>
      <c r="AF5" s="221"/>
      <c r="AG5" s="221"/>
      <c r="AH5" s="221"/>
      <c r="AI5" s="221"/>
      <c r="AJ5" s="221"/>
      <c r="AK5" s="221"/>
      <c r="AL5" s="221"/>
      <c r="AM5" s="221"/>
      <c r="AN5" s="221"/>
      <c r="AO5" s="221"/>
      <c r="AP5" s="221"/>
      <c r="AQ5" s="221"/>
      <c r="AR5" s="221"/>
      <c r="AS5" s="221"/>
      <c r="AT5" s="221"/>
      <c r="AU5" s="221"/>
      <c r="AV5" s="221"/>
      <c r="AW5" s="221"/>
      <c r="AX5" s="221"/>
      <c r="AY5" s="226"/>
    </row>
    <row r="6" spans="1:51" s="129" customFormat="1" ht="15" customHeight="1" x14ac:dyDescent="0.2">
      <c r="A6" s="216"/>
      <c r="B6" s="219"/>
      <c r="C6" s="236"/>
      <c r="D6" s="242"/>
      <c r="E6" s="225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5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1"/>
      <c r="AE6" s="221"/>
      <c r="AF6" s="221"/>
      <c r="AG6" s="221"/>
      <c r="AH6" s="221"/>
      <c r="AI6" s="221"/>
      <c r="AJ6" s="221"/>
      <c r="AK6" s="221"/>
      <c r="AL6" s="221"/>
      <c r="AM6" s="221"/>
      <c r="AN6" s="221"/>
      <c r="AO6" s="221"/>
      <c r="AP6" s="221"/>
      <c r="AQ6" s="221"/>
      <c r="AR6" s="221"/>
      <c r="AS6" s="221"/>
      <c r="AT6" s="221"/>
      <c r="AU6" s="221"/>
      <c r="AV6" s="221"/>
      <c r="AW6" s="221"/>
      <c r="AX6" s="221"/>
      <c r="AY6" s="226"/>
    </row>
    <row r="7" spans="1:51" s="129" customFormat="1" ht="15" customHeight="1" x14ac:dyDescent="0.2">
      <c r="A7" s="216"/>
      <c r="B7" s="219"/>
      <c r="C7" s="236"/>
      <c r="D7" s="242"/>
      <c r="E7" s="225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5"/>
      <c r="S7" s="221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6"/>
    </row>
    <row r="8" spans="1:51" s="129" customFormat="1" ht="15" customHeight="1" x14ac:dyDescent="0.2">
      <c r="A8" s="216"/>
      <c r="B8" s="219"/>
      <c r="C8" s="236"/>
      <c r="D8" s="242"/>
      <c r="E8" s="225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5"/>
      <c r="S8" s="221"/>
      <c r="T8" s="221"/>
      <c r="U8" s="221"/>
      <c r="V8" s="221"/>
      <c r="W8" s="221"/>
      <c r="X8" s="221"/>
      <c r="Y8" s="221"/>
      <c r="Z8" s="221"/>
      <c r="AA8" s="221"/>
      <c r="AB8" s="221"/>
      <c r="AC8" s="221"/>
      <c r="AD8" s="221"/>
      <c r="AE8" s="221"/>
      <c r="AF8" s="221"/>
      <c r="AG8" s="221"/>
      <c r="AH8" s="221"/>
      <c r="AI8" s="221"/>
      <c r="AJ8" s="221"/>
      <c r="AK8" s="221"/>
      <c r="AL8" s="221"/>
      <c r="AM8" s="221"/>
      <c r="AN8" s="221"/>
      <c r="AO8" s="221"/>
      <c r="AP8" s="221"/>
      <c r="AQ8" s="221"/>
      <c r="AR8" s="221"/>
      <c r="AS8" s="221"/>
      <c r="AT8" s="221"/>
      <c r="AU8" s="221"/>
      <c r="AV8" s="221"/>
      <c r="AW8" s="221"/>
      <c r="AX8" s="221"/>
      <c r="AY8" s="226"/>
    </row>
    <row r="9" spans="1:51" s="129" customFormat="1" ht="15.75" customHeight="1" thickBot="1" x14ac:dyDescent="0.25">
      <c r="A9" s="216"/>
      <c r="B9" s="219"/>
      <c r="C9" s="236"/>
      <c r="D9" s="242"/>
      <c r="E9" s="227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7"/>
      <c r="S9" s="221"/>
      <c r="T9" s="221"/>
      <c r="U9" s="221"/>
      <c r="V9" s="221"/>
      <c r="W9" s="221"/>
      <c r="X9" s="221"/>
      <c r="Y9" s="222"/>
      <c r="Z9" s="222"/>
      <c r="AA9" s="222"/>
      <c r="AB9" s="222"/>
      <c r="AC9" s="222"/>
      <c r="AD9" s="222"/>
      <c r="AE9" s="222"/>
      <c r="AF9" s="222"/>
      <c r="AG9" s="222"/>
      <c r="AH9" s="222"/>
      <c r="AI9" s="222"/>
      <c r="AJ9" s="222"/>
      <c r="AK9" s="222"/>
      <c r="AL9" s="222"/>
      <c r="AM9" s="222"/>
      <c r="AN9" s="222"/>
      <c r="AO9" s="222"/>
      <c r="AP9" s="222"/>
      <c r="AQ9" s="222"/>
      <c r="AR9" s="222"/>
      <c r="AS9" s="222"/>
      <c r="AT9" s="222"/>
      <c r="AU9" s="222"/>
      <c r="AV9" s="222"/>
      <c r="AW9" s="222"/>
      <c r="AX9" s="222"/>
      <c r="AY9" s="228"/>
    </row>
    <row r="10" spans="1:51" s="129" customFormat="1" ht="57.75" customHeight="1" thickTop="1" thickBot="1" x14ac:dyDescent="0.25">
      <c r="A10" s="217"/>
      <c r="B10" s="237"/>
      <c r="C10" s="236"/>
      <c r="D10" s="243"/>
      <c r="E10" s="213" t="s">
        <v>30</v>
      </c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4"/>
      <c r="R10" s="130" t="s">
        <v>33</v>
      </c>
      <c r="S10" s="238" t="s">
        <v>32</v>
      </c>
      <c r="T10" s="239"/>
      <c r="U10" s="239"/>
      <c r="V10" s="239"/>
      <c r="W10" s="239"/>
      <c r="X10" s="240"/>
      <c r="Y10" s="131" t="s">
        <v>31</v>
      </c>
      <c r="Z10" s="212" t="s">
        <v>34</v>
      </c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2" t="s">
        <v>35</v>
      </c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4"/>
    </row>
    <row r="11" spans="1:51" s="129" customFormat="1" ht="15" thickBot="1" x14ac:dyDescent="0.25">
      <c r="A11" s="141"/>
      <c r="B11" s="141"/>
      <c r="C11" s="237"/>
      <c r="D11" s="132" t="s">
        <v>214</v>
      </c>
      <c r="E11" s="132" t="s">
        <v>9</v>
      </c>
      <c r="F11" s="132" t="s">
        <v>10</v>
      </c>
      <c r="G11" s="132" t="s">
        <v>11</v>
      </c>
      <c r="H11" s="132" t="s">
        <v>12</v>
      </c>
      <c r="I11" s="132" t="s">
        <v>13</v>
      </c>
      <c r="J11" s="132" t="s">
        <v>14</v>
      </c>
      <c r="K11" s="132" t="s">
        <v>15</v>
      </c>
      <c r="L11" s="132" t="s">
        <v>16</v>
      </c>
      <c r="M11" s="132" t="s">
        <v>17</v>
      </c>
      <c r="N11" s="132" t="s">
        <v>18</v>
      </c>
      <c r="O11" s="132" t="s">
        <v>19</v>
      </c>
      <c r="P11" s="132" t="s">
        <v>20</v>
      </c>
      <c r="Q11" s="132" t="s">
        <v>21</v>
      </c>
      <c r="R11" s="135"/>
      <c r="S11" s="136" t="s">
        <v>292</v>
      </c>
      <c r="T11" s="137" t="s">
        <v>274</v>
      </c>
      <c r="U11" s="136" t="s">
        <v>22</v>
      </c>
      <c r="V11" s="133" t="s">
        <v>26</v>
      </c>
      <c r="W11" s="133" t="s">
        <v>28</v>
      </c>
      <c r="X11" s="133" t="s">
        <v>27</v>
      </c>
      <c r="Y11" s="135" t="s">
        <v>310</v>
      </c>
      <c r="Z11" s="132" t="s">
        <v>9</v>
      </c>
      <c r="AA11" s="132" t="s">
        <v>10</v>
      </c>
      <c r="AB11" s="132" t="s">
        <v>11</v>
      </c>
      <c r="AC11" s="132" t="s">
        <v>12</v>
      </c>
      <c r="AD11" s="132" t="s">
        <v>13</v>
      </c>
      <c r="AE11" s="132" t="s">
        <v>14</v>
      </c>
      <c r="AF11" s="132" t="s">
        <v>15</v>
      </c>
      <c r="AG11" s="132" t="s">
        <v>16</v>
      </c>
      <c r="AH11" s="132" t="s">
        <v>17</v>
      </c>
      <c r="AI11" s="132" t="s">
        <v>18</v>
      </c>
      <c r="AJ11" s="132" t="s">
        <v>19</v>
      </c>
      <c r="AK11" s="132" t="s">
        <v>20</v>
      </c>
      <c r="AL11" s="132" t="s">
        <v>21</v>
      </c>
      <c r="AM11" s="132" t="s">
        <v>9</v>
      </c>
      <c r="AN11" s="132" t="s">
        <v>10</v>
      </c>
      <c r="AO11" s="132" t="s">
        <v>11</v>
      </c>
      <c r="AP11" s="132" t="s">
        <v>12</v>
      </c>
      <c r="AQ11" s="132" t="s">
        <v>13</v>
      </c>
      <c r="AR11" s="132" t="s">
        <v>14</v>
      </c>
      <c r="AS11" s="132" t="s">
        <v>15</v>
      </c>
      <c r="AT11" s="132" t="s">
        <v>16</v>
      </c>
      <c r="AU11" s="132" t="s">
        <v>17</v>
      </c>
      <c r="AV11" s="132" t="s">
        <v>18</v>
      </c>
      <c r="AW11" s="132" t="s">
        <v>19</v>
      </c>
      <c r="AX11" s="132" t="s">
        <v>20</v>
      </c>
      <c r="AY11" s="132" t="s">
        <v>21</v>
      </c>
    </row>
    <row r="12" spans="1:51" s="65" customFormat="1" ht="15" thickBot="1" x14ac:dyDescent="0.25">
      <c r="A12" s="1" t="s">
        <v>78</v>
      </c>
      <c r="B12" s="99" t="s">
        <v>65</v>
      </c>
      <c r="C12" s="63"/>
      <c r="D12" s="63"/>
      <c r="E12" s="97">
        <f>VLOOKUP($B12,[1]NUM2!$G$2:$T$157,2,FALSE)</f>
        <v>8</v>
      </c>
      <c r="F12" s="97">
        <f>VLOOKUP($B12,[1]NUM2!$G$2:$T$157,3,FALSE)</f>
        <v>20</v>
      </c>
      <c r="G12" s="97">
        <f>VLOOKUP($B12,[1]NUM2!$G$2:$T$157,4,FALSE)</f>
        <v>14</v>
      </c>
      <c r="H12" s="97">
        <f>VLOOKUP($B12,[1]NUM2!$G$2:$T$157,5,FALSE)</f>
        <v>14</v>
      </c>
      <c r="I12" s="97">
        <f>VLOOKUP($B12,[1]NUM2!$G$2:$T$157,6,FALSE)</f>
        <v>50</v>
      </c>
      <c r="J12" s="97">
        <f>VLOOKUP($B12,[1]NUM2!$G$2:$T$157,7,FALSE)</f>
        <v>14</v>
      </c>
      <c r="K12" s="97">
        <f>VLOOKUP($B12,[1]NUM2!$G$2:$T$157,8,FALSE)</f>
        <v>19</v>
      </c>
      <c r="L12" s="97">
        <f>VLOOKUP($B12,[1]NUM2!$G$2:$T$157,9,FALSE)</f>
        <v>15</v>
      </c>
      <c r="M12" s="97">
        <f>VLOOKUP($B12,[1]NUM2!$G$2:$T$157,10,FALSE)</f>
        <v>78</v>
      </c>
      <c r="N12" s="97">
        <f>VLOOKUP($B12,[1]NUM2!$G$2:$T$157,11,FALSE)</f>
        <v>35</v>
      </c>
      <c r="O12" s="97">
        <f>VLOOKUP($B12,[1]NUM2!$G$2:$T$157,12,FALSE)</f>
        <v>1</v>
      </c>
      <c r="P12" s="97">
        <f>VLOOKUP($B12,[1]NUM2!$G$2:$T$157,13,FALSE)</f>
        <v>10</v>
      </c>
      <c r="Q12" s="6">
        <f t="shared" ref="Q12:Q24" si="0">SUM(E12:P12)</f>
        <v>278</v>
      </c>
      <c r="R12" s="4"/>
      <c r="S12" s="17">
        <v>1006</v>
      </c>
      <c r="T12" s="49">
        <f>+S12+(Z12+AA12+AB12)-(AM12+AN12+AO12)</f>
        <v>1000</v>
      </c>
      <c r="U12" s="17">
        <f>VLOOKUP($B12,[2]DEN2!$G$2:$I$157,2,FALSE)</f>
        <v>859</v>
      </c>
      <c r="V12" s="61">
        <f>+U12+(AF12+AG12)-(AS12+AT12)</f>
        <v>855</v>
      </c>
      <c r="W12" s="61">
        <f>+U12+(AF12+AG12+AH12+AI12)-(AS12+AT12+AU12+AV12)</f>
        <v>869</v>
      </c>
      <c r="X12" s="17">
        <f>VLOOKUP($B12,[1]DEN2!$G$2:$I$158,2,FALSE)</f>
        <v>861</v>
      </c>
      <c r="Y12" s="5"/>
      <c r="Z12" s="97">
        <f>VLOOKUP($B12,'[3]ACT DEN2'!$G$2:$S$153,2,FALSE)</f>
        <v>0</v>
      </c>
      <c r="AA12" s="96">
        <f>VLOOKUP($B12,'[3]ACT DEN2'!$G$2:$S$153,3,FALSE)</f>
        <v>0</v>
      </c>
      <c r="AB12" s="96">
        <f>VLOOKUP($B12,'[3]ACT DEN2'!$G$2:$S$153,4,FALSE)</f>
        <v>6</v>
      </c>
      <c r="AC12" s="96">
        <f>VLOOKUP($B12,'[3]ACT DEN2'!$G$2:$S$153,5,FALSE)</f>
        <v>30</v>
      </c>
      <c r="AD12" s="96">
        <f>VLOOKUP($B12,'[3]ACT DEN2'!$G$2:$S$153,6,FALSE)</f>
        <v>10</v>
      </c>
      <c r="AE12" s="96">
        <f>VLOOKUP($B12,'[3]ACT DEN2'!$G$2:$S$153,7,FALSE)</f>
        <v>2</v>
      </c>
      <c r="AF12" s="96">
        <f>VLOOKUP($B12,'[3]ACT DEN2'!$G$2:$S$153,8,FALSE)</f>
        <v>2</v>
      </c>
      <c r="AG12" s="96">
        <f>VLOOKUP($B12,'[3]ACT DEN2'!$G$2:$S$153,9,FALSE)</f>
        <v>3</v>
      </c>
      <c r="AH12" s="97">
        <f>VLOOKUP($B12,'[3]ACT DEN2'!$G$2:$S$153,10,FALSE)</f>
        <v>18</v>
      </c>
      <c r="AI12" s="97">
        <f>VLOOKUP($B12,'[3]ACT DEN2'!$G$2:$S$153,11,FALSE)</f>
        <v>3</v>
      </c>
      <c r="AJ12" s="97">
        <f>VLOOKUP($B12,'[3]ACT DEN2'!$G$2:$S$153,12,FALSE)</f>
        <v>0</v>
      </c>
      <c r="AK12" s="2"/>
      <c r="AL12" s="6">
        <f>SUM(Z12:AK12)</f>
        <v>74</v>
      </c>
      <c r="AM12" s="97">
        <f>VLOOKUP($B12,'[3]ACT DEN2'!$AB$2:$AN$119,2,FALSE)</f>
        <v>5</v>
      </c>
      <c r="AN12" s="97">
        <f>VLOOKUP($B12,'[3]ACT DEN2'!$AB$2:$AN$119,3,FALSE)</f>
        <v>0</v>
      </c>
      <c r="AO12" s="97">
        <f>VLOOKUP($B12,'[3]ACT DEN2'!$AB$2:$AN$119,4,FALSE)</f>
        <v>7</v>
      </c>
      <c r="AP12" s="97">
        <f>VLOOKUP($B12,'[3]ACT DEN2'!$AB$2:$AN$119,5,FALSE)</f>
        <v>6</v>
      </c>
      <c r="AQ12" s="97">
        <f>VLOOKUP($B12,'[3]ACT DEN2'!$AB$2:$AN$119,6,FALSE)</f>
        <v>3</v>
      </c>
      <c r="AR12" s="97">
        <f>VLOOKUP($B12,'[3]ACT DEN2'!$AB$2:$AN$119,7,FALSE)</f>
        <v>0</v>
      </c>
      <c r="AS12" s="97">
        <f>VLOOKUP($B12,'[3]ACT DEN2'!$AB$2:$AN$119,8,FALSE)</f>
        <v>8</v>
      </c>
      <c r="AT12" s="97">
        <f>VLOOKUP($B12,'[3]ACT DEN2'!$AB$2:$AN$119,9,FALSE)</f>
        <v>1</v>
      </c>
      <c r="AU12" s="97">
        <f>VLOOKUP($B12,'[3]ACT DEN2'!$AB$2:$AN$119,10,FALSE)</f>
        <v>6</v>
      </c>
      <c r="AV12" s="97">
        <f>VLOOKUP($B12,'[3]ACT DEN2'!$AB$2:$AN$119,11,FALSE)</f>
        <v>1</v>
      </c>
      <c r="AW12" s="97">
        <f>VLOOKUP($B12,'[3]ACT DEN2'!$AB$2:$AN$119,12,FALSE)</f>
        <v>5</v>
      </c>
      <c r="AX12" s="96"/>
      <c r="AY12" s="6">
        <f>SUM(AM12:AX12)</f>
        <v>42</v>
      </c>
    </row>
    <row r="13" spans="1:51" s="65" customFormat="1" ht="15" thickBot="1" x14ac:dyDescent="0.25">
      <c r="A13" s="1" t="s">
        <v>78</v>
      </c>
      <c r="B13" s="99" t="s">
        <v>66</v>
      </c>
      <c r="C13" s="63"/>
      <c r="D13" s="63"/>
      <c r="E13" s="97">
        <f>VLOOKUP($B13,[1]NUM2!$G$2:$T$157,2,FALSE)</f>
        <v>10</v>
      </c>
      <c r="F13" s="97">
        <f>VLOOKUP($B13,[1]NUM2!$G$2:$T$157,3,FALSE)</f>
        <v>28</v>
      </c>
      <c r="G13" s="97">
        <f>VLOOKUP($B13,[1]NUM2!$G$2:$T$157,4,FALSE)</f>
        <v>63</v>
      </c>
      <c r="H13" s="97">
        <f>VLOOKUP($B13,[1]NUM2!$G$2:$T$157,5,FALSE)</f>
        <v>107</v>
      </c>
      <c r="I13" s="97">
        <f>VLOOKUP($B13,[1]NUM2!$G$2:$T$157,6,FALSE)</f>
        <v>68</v>
      </c>
      <c r="J13" s="97">
        <f>VLOOKUP($B13,[1]NUM2!$G$2:$T$157,7,FALSE)</f>
        <v>33</v>
      </c>
      <c r="K13" s="97">
        <f>VLOOKUP($B13,[1]NUM2!$G$2:$T$157,8,FALSE)</f>
        <v>55</v>
      </c>
      <c r="L13" s="97">
        <f>VLOOKUP($B13,[1]NUM2!$G$2:$T$157,9,FALSE)</f>
        <v>25</v>
      </c>
      <c r="M13" s="97">
        <f>VLOOKUP($B13,[1]NUM2!$G$2:$T$157,10,FALSE)</f>
        <v>21</v>
      </c>
      <c r="N13" s="97">
        <f>VLOOKUP($B13,[1]NUM2!$G$2:$T$157,11,FALSE)</f>
        <v>37</v>
      </c>
      <c r="O13" s="97">
        <f>VLOOKUP($B13,[1]NUM2!$G$2:$T$157,12,FALSE)</f>
        <v>6</v>
      </c>
      <c r="P13" s="96">
        <f>VLOOKUP($B13,[1]NUM2!$G$2:$T$157,13,FALSE)</f>
        <v>11</v>
      </c>
      <c r="Q13" s="6">
        <f t="shared" si="0"/>
        <v>464</v>
      </c>
      <c r="R13" s="4"/>
      <c r="S13" s="17">
        <v>761</v>
      </c>
      <c r="T13" s="49">
        <f t="shared" ref="T13:T23" si="1">+S13+(Z13+AA13+AB13)-(AM13+AN13+AO13)</f>
        <v>764</v>
      </c>
      <c r="U13" s="17">
        <f>VLOOKUP($B13,[2]DEN2!$G$2:$I$157,2,FALSE)</f>
        <v>724</v>
      </c>
      <c r="V13" s="61">
        <f t="shared" ref="V13:V76" si="2">+U13+(AF13+AG13)-(AS13+AT13)</f>
        <v>732</v>
      </c>
      <c r="W13" s="61">
        <f t="shared" ref="W13:W24" si="3">+U13+(AF13+AG13+AH13+AI13)-(AS13+AT13+AU13+AV13)</f>
        <v>732</v>
      </c>
      <c r="X13" s="17">
        <f>VLOOKUP($B13,[1]DEN2!$G$2:$I$158,2,FALSE)</f>
        <v>807</v>
      </c>
      <c r="Y13" s="5"/>
      <c r="Z13" s="97">
        <f>VLOOKUP($B13,'[3]ACT DEN2'!$G$2:$S$153,2,FALSE)</f>
        <v>13</v>
      </c>
      <c r="AA13" s="96">
        <f>VLOOKUP($B13,'[3]ACT DEN2'!$G$2:$S$153,3,FALSE)</f>
        <v>26</v>
      </c>
      <c r="AB13" s="96">
        <f>VLOOKUP($B13,'[3]ACT DEN2'!$G$2:$S$153,4,FALSE)</f>
        <v>24</v>
      </c>
      <c r="AC13" s="96">
        <f>VLOOKUP($B13,'[3]ACT DEN2'!$G$2:$S$153,5,FALSE)</f>
        <v>21</v>
      </c>
      <c r="AD13" s="96">
        <f>VLOOKUP($B13,'[3]ACT DEN2'!$G$2:$S$153,6,FALSE)</f>
        <v>28</v>
      </c>
      <c r="AE13" s="96">
        <f>VLOOKUP($B13,'[3]ACT DEN2'!$G$2:$S$153,7,FALSE)</f>
        <v>24</v>
      </c>
      <c r="AF13" s="96">
        <f>VLOOKUP($B13,'[3]ACT DEN2'!$G$2:$S$153,8,FALSE)</f>
        <v>29</v>
      </c>
      <c r="AG13" s="96">
        <f>VLOOKUP($B13,'[3]ACT DEN2'!$G$2:$S$153,9,FALSE)</f>
        <v>10</v>
      </c>
      <c r="AH13" s="97">
        <f>VLOOKUP($B13,'[3]ACT DEN2'!$G$2:$S$153,10,FALSE)</f>
        <v>23</v>
      </c>
      <c r="AI13" s="97">
        <f>VLOOKUP($B13,'[3]ACT DEN2'!$G$2:$S$153,11,FALSE)</f>
        <v>20</v>
      </c>
      <c r="AJ13" s="97">
        <f>VLOOKUP($B13,'[3]ACT DEN2'!$G$2:$S$153,12,FALSE)</f>
        <v>14</v>
      </c>
      <c r="AK13" s="2"/>
      <c r="AL13" s="6">
        <f t="shared" ref="AL13:AL75" si="4">SUM(Z13:AK13)</f>
        <v>232</v>
      </c>
      <c r="AM13" s="97">
        <f>VLOOKUP($B13,'[3]ACT DEN2'!$AB$2:$AN$119,2,FALSE)</f>
        <v>14</v>
      </c>
      <c r="AN13" s="97">
        <f>VLOOKUP($B13,'[3]ACT DEN2'!$AB$2:$AN$119,3,FALSE)</f>
        <v>19</v>
      </c>
      <c r="AO13" s="97">
        <f>VLOOKUP($B13,'[3]ACT DEN2'!$AB$2:$AN$119,4,FALSE)</f>
        <v>27</v>
      </c>
      <c r="AP13" s="97">
        <f>VLOOKUP($B13,'[3]ACT DEN2'!$AB$2:$AN$119,5,FALSE)</f>
        <v>17</v>
      </c>
      <c r="AQ13" s="97">
        <f>VLOOKUP($B13,'[3]ACT DEN2'!$AB$2:$AN$119,6,FALSE)</f>
        <v>18</v>
      </c>
      <c r="AR13" s="97">
        <f>VLOOKUP($B13,'[3]ACT DEN2'!$AB$2:$AN$119,7,FALSE)</f>
        <v>20</v>
      </c>
      <c r="AS13" s="97">
        <f>VLOOKUP($B13,'[3]ACT DEN2'!$AB$2:$AN$119,8,FALSE)</f>
        <v>15</v>
      </c>
      <c r="AT13" s="97">
        <f>VLOOKUP($B13,'[3]ACT DEN2'!$AB$2:$AN$119,9,FALSE)</f>
        <v>16</v>
      </c>
      <c r="AU13" s="97">
        <f>VLOOKUP($B13,'[3]ACT DEN2'!$AB$2:$AN$119,10,FALSE)</f>
        <v>20</v>
      </c>
      <c r="AV13" s="97">
        <f>VLOOKUP($B13,'[3]ACT DEN2'!$AB$2:$AN$119,11,FALSE)</f>
        <v>23</v>
      </c>
      <c r="AW13" s="96">
        <f>VLOOKUP($B13,'[3]ACT DEN2'!$AB$2:$AN$119,12,FALSE)</f>
        <v>10</v>
      </c>
      <c r="AX13" s="96"/>
      <c r="AY13" s="6">
        <f t="shared" ref="AY13:AY75" si="5">SUM(AM13:AX13)</f>
        <v>199</v>
      </c>
    </row>
    <row r="14" spans="1:51" s="65" customFormat="1" ht="15" thickBot="1" x14ac:dyDescent="0.25">
      <c r="A14" s="1" t="s">
        <v>78</v>
      </c>
      <c r="B14" s="99" t="s">
        <v>67</v>
      </c>
      <c r="C14" s="63"/>
      <c r="D14" s="63"/>
      <c r="E14" s="97">
        <f>VLOOKUP($B14,[1]NUM2!$G$2:$T$157,2,FALSE)</f>
        <v>15</v>
      </c>
      <c r="F14" s="97">
        <f>VLOOKUP($B14,[1]NUM2!$G$2:$T$157,3,FALSE)</f>
        <v>35</v>
      </c>
      <c r="G14" s="97">
        <f>VLOOKUP($B14,[1]NUM2!$G$2:$T$157,4,FALSE)</f>
        <v>61</v>
      </c>
      <c r="H14" s="97">
        <f>VLOOKUP($B14,[1]NUM2!$G$2:$T$157,5,FALSE)</f>
        <v>49</v>
      </c>
      <c r="I14" s="97">
        <f>VLOOKUP($B14,[1]NUM2!$G$2:$T$157,6,FALSE)</f>
        <v>32</v>
      </c>
      <c r="J14" s="97">
        <f>VLOOKUP($B14,[1]NUM2!$G$2:$T$157,7,FALSE)</f>
        <v>34</v>
      </c>
      <c r="K14" s="97">
        <f>VLOOKUP($B14,[1]NUM2!$G$2:$T$157,8,FALSE)</f>
        <v>57</v>
      </c>
      <c r="L14" s="97">
        <f>VLOOKUP($B14,[1]NUM2!$G$2:$T$157,9,FALSE)</f>
        <v>60</v>
      </c>
      <c r="M14" s="97">
        <f>VLOOKUP($B14,[1]NUM2!$G$2:$T$157,10,FALSE)</f>
        <v>42</v>
      </c>
      <c r="N14" s="97">
        <f>VLOOKUP($B14,[1]NUM2!$G$2:$T$157,11,FALSE)</f>
        <v>14</v>
      </c>
      <c r="O14" s="97">
        <f>VLOOKUP($B14,[1]NUM2!$G$2:$T$157,12,FALSE)</f>
        <v>9</v>
      </c>
      <c r="P14" s="96">
        <f>VLOOKUP($B14,[1]NUM2!$G$2:$T$157,13,FALSE)</f>
        <v>4</v>
      </c>
      <c r="Q14" s="6">
        <f t="shared" si="0"/>
        <v>412</v>
      </c>
      <c r="R14" s="4"/>
      <c r="S14" s="17">
        <v>1070</v>
      </c>
      <c r="T14" s="49">
        <f t="shared" si="1"/>
        <v>1086</v>
      </c>
      <c r="U14" s="17">
        <f>VLOOKUP($B14,[2]DEN2!$G$2:$I$157,2,FALSE)</f>
        <v>1008</v>
      </c>
      <c r="V14" s="61">
        <f t="shared" si="2"/>
        <v>1017</v>
      </c>
      <c r="W14" s="61">
        <f t="shared" si="3"/>
        <v>1034</v>
      </c>
      <c r="X14" s="17">
        <f>VLOOKUP($B14,[1]DEN2!$G$2:$I$158,2,FALSE)</f>
        <v>999</v>
      </c>
      <c r="Y14" s="5"/>
      <c r="Z14" s="97">
        <f>VLOOKUP($B14,'[3]ACT DEN2'!$G$2:$S$153,2,FALSE)</f>
        <v>10</v>
      </c>
      <c r="AA14" s="96">
        <f>VLOOKUP($B14,'[3]ACT DEN2'!$G$2:$S$153,3,FALSE)</f>
        <v>12</v>
      </c>
      <c r="AB14" s="96">
        <f>VLOOKUP($B14,'[3]ACT DEN2'!$G$2:$S$153,4,FALSE)</f>
        <v>13</v>
      </c>
      <c r="AC14" s="96">
        <f>VLOOKUP($B14,'[3]ACT DEN2'!$G$2:$S$153,5,FALSE)</f>
        <v>14</v>
      </c>
      <c r="AD14" s="96">
        <f>VLOOKUP($B14,'[3]ACT DEN2'!$G$2:$S$153,6,FALSE)</f>
        <v>12</v>
      </c>
      <c r="AE14" s="96">
        <f>VLOOKUP($B14,'[3]ACT DEN2'!$G$2:$S$153,7,FALSE)</f>
        <v>8</v>
      </c>
      <c r="AF14" s="96">
        <f>VLOOKUP($B14,'[3]ACT DEN2'!$G$2:$S$153,8,FALSE)</f>
        <v>9</v>
      </c>
      <c r="AG14" s="96">
        <f>VLOOKUP($B14,'[3]ACT DEN2'!$G$2:$S$153,9,FALSE)</f>
        <v>15</v>
      </c>
      <c r="AH14" s="97">
        <f>VLOOKUP($B14,'[3]ACT DEN2'!$G$2:$S$153,10,FALSE)</f>
        <v>16</v>
      </c>
      <c r="AI14" s="97">
        <f>VLOOKUP($B14,'[3]ACT DEN2'!$G$2:$S$153,11,FALSE)</f>
        <v>10</v>
      </c>
      <c r="AJ14" s="97">
        <f>VLOOKUP($B14,'[3]ACT DEN2'!$G$2:$S$153,12,FALSE)</f>
        <v>5</v>
      </c>
      <c r="AK14" s="2"/>
      <c r="AL14" s="6">
        <f t="shared" si="4"/>
        <v>124</v>
      </c>
      <c r="AM14" s="97">
        <f>VLOOKUP($B14,'[3]ACT DEN2'!$AB$2:$AN$119,2,FALSE)</f>
        <v>3</v>
      </c>
      <c r="AN14" s="97">
        <f>VLOOKUP($B14,'[3]ACT DEN2'!$AB$2:$AN$119,3,FALSE)</f>
        <v>2</v>
      </c>
      <c r="AO14" s="97">
        <f>VLOOKUP($B14,'[3]ACT DEN2'!$AB$2:$AN$119,4,FALSE)</f>
        <v>14</v>
      </c>
      <c r="AP14" s="97">
        <f>VLOOKUP($B14,'[3]ACT DEN2'!$AB$2:$AN$119,5,FALSE)</f>
        <v>10</v>
      </c>
      <c r="AQ14" s="97">
        <f>VLOOKUP($B14,'[3]ACT DEN2'!$AB$2:$AN$119,6,FALSE)</f>
        <v>8</v>
      </c>
      <c r="AR14" s="97">
        <f>VLOOKUP($B14,'[3]ACT DEN2'!$AB$2:$AN$119,7,FALSE)</f>
        <v>26</v>
      </c>
      <c r="AS14" s="97">
        <f>VLOOKUP($B14,'[3]ACT DEN2'!$AB$2:$AN$119,8,FALSE)</f>
        <v>9</v>
      </c>
      <c r="AT14" s="97">
        <f>VLOOKUP($B14,'[3]ACT DEN2'!$AB$2:$AN$119,9,FALSE)</f>
        <v>6</v>
      </c>
      <c r="AU14" s="97">
        <f>VLOOKUP($B14,'[3]ACT DEN2'!$AB$2:$AN$119,10,FALSE)</f>
        <v>2</v>
      </c>
      <c r="AV14" s="97">
        <f>VLOOKUP($B14,'[3]ACT DEN2'!$AB$2:$AN$119,11,FALSE)</f>
        <v>7</v>
      </c>
      <c r="AW14" s="96">
        <f>VLOOKUP($B14,'[3]ACT DEN2'!$AB$2:$AN$119,12,FALSE)</f>
        <v>5</v>
      </c>
      <c r="AX14" s="96"/>
      <c r="AY14" s="6">
        <f t="shared" si="5"/>
        <v>92</v>
      </c>
    </row>
    <row r="15" spans="1:51" s="65" customFormat="1" ht="15" thickBot="1" x14ac:dyDescent="0.25">
      <c r="A15" s="1" t="s">
        <v>78</v>
      </c>
      <c r="B15" s="99" t="s">
        <v>68</v>
      </c>
      <c r="C15" s="63"/>
      <c r="D15" s="63"/>
      <c r="E15" s="97">
        <f>VLOOKUP($B15,[1]NUM2!$G$2:$T$157,2,FALSE)</f>
        <v>13</v>
      </c>
      <c r="F15" s="97">
        <f>VLOOKUP($B15,[1]NUM2!$G$2:$T$157,3,FALSE)</f>
        <v>78</v>
      </c>
      <c r="G15" s="97">
        <f>VLOOKUP($B15,[1]NUM2!$G$2:$T$157,4,FALSE)</f>
        <v>172</v>
      </c>
      <c r="H15" s="97">
        <f>VLOOKUP($B15,[1]NUM2!$G$2:$T$157,5,FALSE)</f>
        <v>122</v>
      </c>
      <c r="I15" s="97">
        <f>VLOOKUP($B15,[1]NUM2!$G$2:$T$157,6,FALSE)</f>
        <v>95</v>
      </c>
      <c r="J15" s="97">
        <f>VLOOKUP($B15,[1]NUM2!$G$2:$T$157,7,FALSE)</f>
        <v>160</v>
      </c>
      <c r="K15" s="97">
        <f>VLOOKUP($B15,[1]NUM2!$G$2:$T$157,8,FALSE)</f>
        <v>124</v>
      </c>
      <c r="L15" s="97">
        <f>VLOOKUP($B15,[1]NUM2!$G$2:$T$157,9,FALSE)</f>
        <v>143</v>
      </c>
      <c r="M15" s="97">
        <f>VLOOKUP($B15,[1]NUM2!$G$2:$T$157,10,FALSE)</f>
        <v>124</v>
      </c>
      <c r="N15" s="97">
        <f>VLOOKUP($B15,[1]NUM2!$G$2:$T$157,11,FALSE)</f>
        <v>99</v>
      </c>
      <c r="O15" s="97">
        <f>VLOOKUP($B15,[1]NUM2!$G$2:$T$157,12,FALSE)</f>
        <v>8</v>
      </c>
      <c r="P15" s="96">
        <f>VLOOKUP($B15,[1]NUM2!$G$2:$T$157,13,FALSE)</f>
        <v>208</v>
      </c>
      <c r="Q15" s="6">
        <f t="shared" si="0"/>
        <v>1346</v>
      </c>
      <c r="R15" s="4"/>
      <c r="S15" s="17">
        <v>997</v>
      </c>
      <c r="T15" s="49">
        <f t="shared" si="1"/>
        <v>1026</v>
      </c>
      <c r="U15" s="17">
        <f>VLOOKUP($B15,[2]DEN2!$G$2:$I$157,2,FALSE)</f>
        <v>820</v>
      </c>
      <c r="V15" s="61">
        <f t="shared" si="2"/>
        <v>835</v>
      </c>
      <c r="W15" s="61">
        <f t="shared" si="3"/>
        <v>835</v>
      </c>
      <c r="X15" s="17">
        <f>VLOOKUP($B15,[1]DEN2!$G$2:$I$158,2,FALSE)</f>
        <v>1067</v>
      </c>
      <c r="Y15" s="5"/>
      <c r="Z15" s="97">
        <f>VLOOKUP($B15,'[3]ACT DEN2'!$G$2:$S$153,2,FALSE)</f>
        <v>0</v>
      </c>
      <c r="AA15" s="96">
        <f>VLOOKUP($B15,'[3]ACT DEN2'!$G$2:$S$153,3,FALSE)</f>
        <v>10</v>
      </c>
      <c r="AB15" s="96">
        <f>VLOOKUP($B15,'[3]ACT DEN2'!$G$2:$S$153,4,FALSE)</f>
        <v>19</v>
      </c>
      <c r="AC15" s="96">
        <f>VLOOKUP($B15,'[3]ACT DEN2'!$G$2:$S$153,5,FALSE)</f>
        <v>13</v>
      </c>
      <c r="AD15" s="96">
        <f>VLOOKUP($B15,'[3]ACT DEN2'!$G$2:$S$153,6,FALSE)</f>
        <v>12</v>
      </c>
      <c r="AE15" s="96">
        <f>VLOOKUP($B15,'[3]ACT DEN2'!$G$2:$S$153,7,FALSE)</f>
        <v>12</v>
      </c>
      <c r="AF15" s="96">
        <f>VLOOKUP($B15,'[3]ACT DEN2'!$G$2:$S$153,8,FALSE)</f>
        <v>7</v>
      </c>
      <c r="AG15" s="96">
        <f>VLOOKUP($B15,'[3]ACT DEN2'!$G$2:$S$153,9,FALSE)</f>
        <v>8</v>
      </c>
      <c r="AH15" s="97">
        <f>VLOOKUP($B15,'[3]ACT DEN2'!$G$2:$S$153,10,FALSE)</f>
        <v>0</v>
      </c>
      <c r="AI15" s="97">
        <f>VLOOKUP($B15,'[3]ACT DEN2'!$G$2:$S$153,11,FALSE)</f>
        <v>0</v>
      </c>
      <c r="AJ15" s="97">
        <f>VLOOKUP($B15,'[3]ACT DEN2'!$G$2:$S$153,12,FALSE)</f>
        <v>0</v>
      </c>
      <c r="AK15" s="2"/>
      <c r="AL15" s="6">
        <f t="shared" si="4"/>
        <v>81</v>
      </c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6"/>
      <c r="AX15" s="96"/>
      <c r="AY15" s="6">
        <f t="shared" si="5"/>
        <v>0</v>
      </c>
    </row>
    <row r="16" spans="1:51" s="65" customFormat="1" ht="15" thickBot="1" x14ac:dyDescent="0.25">
      <c r="A16" s="1" t="s">
        <v>78</v>
      </c>
      <c r="B16" s="99" t="s">
        <v>69</v>
      </c>
      <c r="C16" s="66"/>
      <c r="D16" s="63"/>
      <c r="E16" s="97">
        <f>VLOOKUP($B16,[1]NUM2!$G$2:$T$157,2,FALSE)</f>
        <v>49</v>
      </c>
      <c r="F16" s="97">
        <f>VLOOKUP($B16,[1]NUM2!$G$2:$T$157,3,FALSE)</f>
        <v>25</v>
      </c>
      <c r="G16" s="97">
        <f>VLOOKUP($B16,[1]NUM2!$G$2:$T$157,4,FALSE)</f>
        <v>30</v>
      </c>
      <c r="H16" s="97">
        <f>VLOOKUP($B16,[1]NUM2!$G$2:$T$157,5,FALSE)</f>
        <v>20</v>
      </c>
      <c r="I16" s="97">
        <f>VLOOKUP($B16,[1]NUM2!$G$2:$T$157,6,FALSE)</f>
        <v>27</v>
      </c>
      <c r="J16" s="97">
        <f>VLOOKUP($B16,[1]NUM2!$G$2:$T$157,7,FALSE)</f>
        <v>26</v>
      </c>
      <c r="K16" s="97">
        <f>VLOOKUP($B16,[1]NUM2!$G$2:$T$157,8,FALSE)</f>
        <v>21</v>
      </c>
      <c r="L16" s="97">
        <f>VLOOKUP($B16,[1]NUM2!$G$2:$T$157,9,FALSE)</f>
        <v>10</v>
      </c>
      <c r="M16" s="97">
        <f>VLOOKUP($B16,[1]NUM2!$G$2:$T$157,10,FALSE)</f>
        <v>49</v>
      </c>
      <c r="N16" s="97">
        <f>VLOOKUP($B16,[1]NUM2!$G$2:$T$157,11,FALSE)</f>
        <v>20</v>
      </c>
      <c r="O16" s="97">
        <f>VLOOKUP($B16,[1]NUM2!$G$2:$T$157,12,FALSE)</f>
        <v>14</v>
      </c>
      <c r="P16" s="96">
        <f>VLOOKUP($B16,[1]NUM2!$G$2:$T$157,13,FALSE)</f>
        <v>17</v>
      </c>
      <c r="Q16" s="6">
        <f t="shared" si="0"/>
        <v>308</v>
      </c>
      <c r="R16" s="4"/>
      <c r="S16" s="17">
        <v>868</v>
      </c>
      <c r="T16" s="49">
        <f t="shared" si="1"/>
        <v>898</v>
      </c>
      <c r="U16" s="17">
        <f>VLOOKUP($B16,[2]DEN2!$G$2:$I$157,2,FALSE)</f>
        <v>870</v>
      </c>
      <c r="V16" s="61">
        <f t="shared" si="2"/>
        <v>892</v>
      </c>
      <c r="W16" s="61">
        <f t="shared" si="3"/>
        <v>904</v>
      </c>
      <c r="X16" s="17">
        <f>VLOOKUP($B16,[1]DEN2!$G$2:$I$158,2,FALSE)</f>
        <v>851</v>
      </c>
      <c r="Y16" s="5"/>
      <c r="Z16" s="97">
        <f>VLOOKUP($B16,'[3]ACT DEN2'!$G$2:$S$153,2,FALSE)</f>
        <v>9</v>
      </c>
      <c r="AA16" s="96">
        <f>VLOOKUP($B16,'[3]ACT DEN2'!$G$2:$S$153,3,FALSE)</f>
        <v>8</v>
      </c>
      <c r="AB16" s="96">
        <f>VLOOKUP($B16,'[3]ACT DEN2'!$G$2:$S$153,4,FALSE)</f>
        <v>13</v>
      </c>
      <c r="AC16" s="96">
        <f>VLOOKUP($B16,'[3]ACT DEN2'!$G$2:$S$153,5,FALSE)</f>
        <v>6</v>
      </c>
      <c r="AD16" s="96">
        <f>VLOOKUP($B16,'[3]ACT DEN2'!$G$2:$S$153,6,FALSE)</f>
        <v>7</v>
      </c>
      <c r="AE16" s="96">
        <f>VLOOKUP($B16,'[3]ACT DEN2'!$G$2:$S$153,7,FALSE)</f>
        <v>12</v>
      </c>
      <c r="AF16" s="96">
        <f>VLOOKUP($B16,'[3]ACT DEN2'!$G$2:$S$153,8,FALSE)</f>
        <v>12</v>
      </c>
      <c r="AG16" s="96">
        <f>VLOOKUP($B16,'[3]ACT DEN2'!$G$2:$S$153,9,FALSE)</f>
        <v>11</v>
      </c>
      <c r="AH16" s="97">
        <f>VLOOKUP($B16,'[3]ACT DEN2'!$G$2:$S$153,10,FALSE)</f>
        <v>8</v>
      </c>
      <c r="AI16" s="97">
        <f>VLOOKUP($B16,'[3]ACT DEN2'!$G$2:$S$153,11,FALSE)</f>
        <v>5</v>
      </c>
      <c r="AJ16" s="97">
        <f>VLOOKUP($B16,'[3]ACT DEN2'!$G$2:$S$153,12,FALSE)</f>
        <v>4</v>
      </c>
      <c r="AK16" s="2"/>
      <c r="AL16" s="6">
        <f t="shared" si="4"/>
        <v>95</v>
      </c>
      <c r="AM16" s="97">
        <f>VLOOKUP($B16,'[3]ACT DEN2'!$AB$2:$AN$119,2,FALSE)</f>
        <v>0</v>
      </c>
      <c r="AN16" s="97">
        <f>VLOOKUP($B16,'[3]ACT DEN2'!$AB$2:$AN$119,3,FALSE)</f>
        <v>0</v>
      </c>
      <c r="AO16" s="97">
        <f>VLOOKUP($B16,'[3]ACT DEN2'!$AB$2:$AN$119,4,FALSE)</f>
        <v>0</v>
      </c>
      <c r="AP16" s="97">
        <f>VLOOKUP($B16,'[3]ACT DEN2'!$AB$2:$AN$119,5,FALSE)</f>
        <v>0</v>
      </c>
      <c r="AQ16" s="97">
        <f>VLOOKUP($B16,'[3]ACT DEN2'!$AB$2:$AN$119,6,FALSE)</f>
        <v>0</v>
      </c>
      <c r="AR16" s="97">
        <f>VLOOKUP($B16,'[3]ACT DEN2'!$AB$2:$AN$119,7,FALSE)</f>
        <v>69</v>
      </c>
      <c r="AS16" s="97">
        <f>VLOOKUP($B16,'[3]ACT DEN2'!$AB$2:$AN$119,8,FALSE)</f>
        <v>0</v>
      </c>
      <c r="AT16" s="97">
        <f>VLOOKUP($B16,'[3]ACT DEN2'!$AB$2:$AN$119,9,FALSE)</f>
        <v>1</v>
      </c>
      <c r="AU16" s="97">
        <f>VLOOKUP($B16,'[3]ACT DEN2'!$AB$2:$AN$119,10,FALSE)</f>
        <v>1</v>
      </c>
      <c r="AV16" s="97">
        <f>VLOOKUP($B16,'[3]ACT DEN2'!$AB$2:$AN$119,11,FALSE)</f>
        <v>0</v>
      </c>
      <c r="AW16" s="96">
        <f>VLOOKUP($B16,'[3]ACT DEN2'!$AB$2:$AN$119,12,FALSE)</f>
        <v>0</v>
      </c>
      <c r="AX16" s="96"/>
      <c r="AY16" s="6">
        <f t="shared" si="5"/>
        <v>71</v>
      </c>
    </row>
    <row r="17" spans="1:51" s="65" customFormat="1" ht="15" thickBot="1" x14ac:dyDescent="0.25">
      <c r="A17" s="1" t="s">
        <v>78</v>
      </c>
      <c r="B17" s="99" t="s">
        <v>70</v>
      </c>
      <c r="C17" s="63"/>
      <c r="D17" s="63"/>
      <c r="E17" s="97">
        <f>VLOOKUP($B17,[1]NUM2!$G$2:$T$157,2,FALSE)</f>
        <v>16</v>
      </c>
      <c r="F17" s="97">
        <f>VLOOKUP($B17,[1]NUM2!$G$2:$T$157,3,FALSE)</f>
        <v>10</v>
      </c>
      <c r="G17" s="97">
        <f>VLOOKUP($B17,[1]NUM2!$G$2:$T$157,4,FALSE)</f>
        <v>31</v>
      </c>
      <c r="H17" s="97">
        <f>VLOOKUP($B17,[1]NUM2!$G$2:$T$157,5,FALSE)</f>
        <v>51</v>
      </c>
      <c r="I17" s="97">
        <f>VLOOKUP($B17,[1]NUM2!$G$2:$T$157,6,FALSE)</f>
        <v>69</v>
      </c>
      <c r="J17" s="97">
        <f>VLOOKUP($B17,[1]NUM2!$G$2:$T$157,7,FALSE)</f>
        <v>27</v>
      </c>
      <c r="K17" s="97">
        <f>VLOOKUP($B17,[1]NUM2!$G$2:$T$157,8,FALSE)</f>
        <v>40</v>
      </c>
      <c r="L17" s="97">
        <f>VLOOKUP($B17,[1]NUM2!$G$2:$T$157,9,FALSE)</f>
        <v>27</v>
      </c>
      <c r="M17" s="97">
        <f>VLOOKUP($B17,[1]NUM2!$G$2:$T$157,10,FALSE)</f>
        <v>6</v>
      </c>
      <c r="N17" s="97">
        <f>VLOOKUP($B17,[1]NUM2!$G$2:$T$157,11,FALSE)</f>
        <v>43</v>
      </c>
      <c r="O17" s="97">
        <f>VLOOKUP($B17,[1]NUM2!$G$2:$T$157,12,FALSE)</f>
        <v>5</v>
      </c>
      <c r="P17" s="96">
        <f>VLOOKUP($B17,[1]NUM2!$G$2:$T$157,13,FALSE)</f>
        <v>17</v>
      </c>
      <c r="Q17" s="6">
        <f t="shared" si="0"/>
        <v>342</v>
      </c>
      <c r="R17" s="4"/>
      <c r="S17" s="17">
        <v>652</v>
      </c>
      <c r="T17" s="49">
        <f t="shared" si="1"/>
        <v>677</v>
      </c>
      <c r="U17" s="17">
        <f>VLOOKUP($B17,[2]DEN2!$G$2:$I$157,2,FALSE)</f>
        <v>708</v>
      </c>
      <c r="V17" s="61">
        <f t="shared" si="2"/>
        <v>733</v>
      </c>
      <c r="W17" s="61">
        <f t="shared" si="3"/>
        <v>751</v>
      </c>
      <c r="X17" s="17">
        <f>VLOOKUP($B17,[1]DEN2!$G$2:$I$158,2,FALSE)</f>
        <v>738</v>
      </c>
      <c r="Y17" s="5"/>
      <c r="Z17" s="97">
        <f>VLOOKUP($B17,'[3]ACT DEN2'!$G$2:$S$153,2,FALSE)</f>
        <v>0</v>
      </c>
      <c r="AA17" s="96">
        <f>VLOOKUP($B17,'[3]ACT DEN2'!$G$2:$S$153,3,FALSE)</f>
        <v>8</v>
      </c>
      <c r="AB17" s="96">
        <f>VLOOKUP($B17,'[3]ACT DEN2'!$G$2:$S$153,4,FALSE)</f>
        <v>28</v>
      </c>
      <c r="AC17" s="96">
        <f>VLOOKUP($B17,'[3]ACT DEN2'!$G$2:$S$153,5,FALSE)</f>
        <v>0</v>
      </c>
      <c r="AD17" s="96">
        <f>VLOOKUP($B17,'[3]ACT DEN2'!$G$2:$S$153,6,FALSE)</f>
        <v>0</v>
      </c>
      <c r="AE17" s="96">
        <f>VLOOKUP($B17,'[3]ACT DEN2'!$G$2:$S$153,7,FALSE)</f>
        <v>29</v>
      </c>
      <c r="AF17" s="96">
        <f>VLOOKUP($B17,'[3]ACT DEN2'!$G$2:$S$153,8,FALSE)</f>
        <v>0</v>
      </c>
      <c r="AG17" s="96">
        <f>VLOOKUP($B17,'[3]ACT DEN2'!$G$2:$S$153,9,FALSE)</f>
        <v>27</v>
      </c>
      <c r="AH17" s="97">
        <f>VLOOKUP($B17,'[3]ACT DEN2'!$G$2:$S$153,10,FALSE)</f>
        <v>10</v>
      </c>
      <c r="AI17" s="97">
        <f>VLOOKUP($B17,'[3]ACT DEN2'!$G$2:$S$153,11,FALSE)</f>
        <v>8</v>
      </c>
      <c r="AJ17" s="97">
        <f>VLOOKUP($B17,'[3]ACT DEN2'!$G$2:$S$153,12,FALSE)</f>
        <v>0</v>
      </c>
      <c r="AK17" s="2"/>
      <c r="AL17" s="6">
        <f t="shared" si="4"/>
        <v>110</v>
      </c>
      <c r="AM17" s="97">
        <f>VLOOKUP($B17,'[3]ACT DEN2'!$AB$2:$AN$119,2,FALSE)</f>
        <v>0</v>
      </c>
      <c r="AN17" s="97">
        <f>VLOOKUP($B17,'[3]ACT DEN2'!$AB$2:$AN$119,3,FALSE)</f>
        <v>11</v>
      </c>
      <c r="AO17" s="97">
        <f>VLOOKUP($B17,'[3]ACT DEN2'!$AB$2:$AN$119,4,FALSE)</f>
        <v>0</v>
      </c>
      <c r="AP17" s="97">
        <f>VLOOKUP($B17,'[3]ACT DEN2'!$AB$2:$AN$119,5,FALSE)</f>
        <v>0</v>
      </c>
      <c r="AQ17" s="97">
        <f>VLOOKUP($B17,'[3]ACT DEN2'!$AB$2:$AN$119,6,FALSE)</f>
        <v>0</v>
      </c>
      <c r="AR17" s="97">
        <f>VLOOKUP($B17,'[3]ACT DEN2'!$AB$2:$AN$119,7,FALSE)</f>
        <v>0</v>
      </c>
      <c r="AS17" s="97">
        <f>VLOOKUP($B17,'[3]ACT DEN2'!$AB$2:$AN$119,8,FALSE)</f>
        <v>0</v>
      </c>
      <c r="AT17" s="97">
        <f>VLOOKUP($B17,'[3]ACT DEN2'!$AB$2:$AN$119,9,FALSE)</f>
        <v>2</v>
      </c>
      <c r="AU17" s="97">
        <f>VLOOKUP($B17,'[3]ACT DEN2'!$AB$2:$AN$119,10,FALSE)</f>
        <v>0</v>
      </c>
      <c r="AV17" s="97">
        <f>VLOOKUP($B17,'[3]ACT DEN2'!$AB$2:$AN$119,11,FALSE)</f>
        <v>0</v>
      </c>
      <c r="AW17" s="96">
        <f>VLOOKUP($B17,'[3]ACT DEN2'!$AB$2:$AN$119,12,FALSE)</f>
        <v>0</v>
      </c>
      <c r="AX17" s="96"/>
      <c r="AY17" s="6">
        <f t="shared" si="5"/>
        <v>13</v>
      </c>
    </row>
    <row r="18" spans="1:51" s="65" customFormat="1" ht="15" thickBot="1" x14ac:dyDescent="0.25">
      <c r="A18" s="1" t="s">
        <v>78</v>
      </c>
      <c r="B18" s="99" t="s">
        <v>71</v>
      </c>
      <c r="C18" s="63"/>
      <c r="D18" s="63"/>
      <c r="E18" s="97">
        <f>VLOOKUP($B18,[1]NUM2!$G$2:$T$157,2,FALSE)</f>
        <v>0</v>
      </c>
      <c r="F18" s="97">
        <f>VLOOKUP($B18,[1]NUM2!$G$2:$T$157,3,FALSE)</f>
        <v>0</v>
      </c>
      <c r="G18" s="97">
        <f>VLOOKUP($B18,[1]NUM2!$G$2:$T$157,4,FALSE)</f>
        <v>11</v>
      </c>
      <c r="H18" s="97">
        <f>VLOOKUP($B18,[1]NUM2!$G$2:$T$157,5,FALSE)</f>
        <v>3</v>
      </c>
      <c r="I18" s="97">
        <f>VLOOKUP($B18,[1]NUM2!$G$2:$T$157,6,FALSE)</f>
        <v>12</v>
      </c>
      <c r="J18" s="97">
        <f>VLOOKUP($B18,[1]NUM2!$G$2:$T$157,7,FALSE)</f>
        <v>9</v>
      </c>
      <c r="K18" s="97">
        <f>VLOOKUP($B18,[1]NUM2!$G$2:$T$157,8,FALSE)</f>
        <v>8</v>
      </c>
      <c r="L18" s="97">
        <f>VLOOKUP($B18,[1]NUM2!$G$2:$T$157,9,FALSE)</f>
        <v>10</v>
      </c>
      <c r="M18" s="97">
        <f>VLOOKUP($B18,[1]NUM2!$G$2:$T$157,10,FALSE)</f>
        <v>5</v>
      </c>
      <c r="N18" s="97">
        <f>VLOOKUP($B18,[1]NUM2!$G$2:$T$157,11,FALSE)</f>
        <v>10</v>
      </c>
      <c r="O18" s="97">
        <f>VLOOKUP($B18,[1]NUM2!$G$2:$T$157,12,FALSE)</f>
        <v>2</v>
      </c>
      <c r="P18" s="96">
        <f>VLOOKUP($B18,[1]NUM2!$G$2:$T$157,13,FALSE)</f>
        <v>7</v>
      </c>
      <c r="Q18" s="6">
        <f t="shared" si="0"/>
        <v>77</v>
      </c>
      <c r="R18" s="4"/>
      <c r="S18" s="17">
        <v>271</v>
      </c>
      <c r="T18" s="49">
        <f t="shared" si="1"/>
        <v>276</v>
      </c>
      <c r="U18" s="17">
        <f>VLOOKUP($B18,[2]DEN2!$G$2:$I$157,2,FALSE)</f>
        <v>246</v>
      </c>
      <c r="V18" s="61">
        <f t="shared" si="2"/>
        <v>254</v>
      </c>
      <c r="W18" s="61">
        <f t="shared" si="3"/>
        <v>257</v>
      </c>
      <c r="X18" s="17">
        <f>VLOOKUP($B18,[1]DEN2!$G$2:$I$158,2,FALSE)</f>
        <v>317</v>
      </c>
      <c r="Y18" s="5"/>
      <c r="Z18" s="97">
        <f>VLOOKUP($B18,'[3]ACT DEN2'!$G$2:$S$153,2,FALSE)</f>
        <v>1</v>
      </c>
      <c r="AA18" s="96">
        <f>VLOOKUP($B18,'[3]ACT DEN2'!$G$2:$S$153,3,FALSE)</f>
        <v>0</v>
      </c>
      <c r="AB18" s="96">
        <f>VLOOKUP($B18,'[3]ACT DEN2'!$G$2:$S$153,4,FALSE)</f>
        <v>4</v>
      </c>
      <c r="AC18" s="96">
        <f>VLOOKUP($B18,'[3]ACT DEN2'!$G$2:$S$153,5,FALSE)</f>
        <v>0</v>
      </c>
      <c r="AD18" s="96">
        <f>VLOOKUP($B18,'[3]ACT DEN2'!$G$2:$S$153,6,FALSE)</f>
        <v>0</v>
      </c>
      <c r="AE18" s="96">
        <f>VLOOKUP($B18,'[3]ACT DEN2'!$G$2:$S$153,7,FALSE)</f>
        <v>2</v>
      </c>
      <c r="AF18" s="96">
        <f>VLOOKUP($B18,'[3]ACT DEN2'!$G$2:$S$153,8,FALSE)</f>
        <v>4</v>
      </c>
      <c r="AG18" s="96">
        <f>VLOOKUP($B18,'[3]ACT DEN2'!$G$2:$S$153,9,FALSE)</f>
        <v>4</v>
      </c>
      <c r="AH18" s="97">
        <f>VLOOKUP($B18,'[3]ACT DEN2'!$G$2:$S$153,10,FALSE)</f>
        <v>2</v>
      </c>
      <c r="AI18" s="97">
        <f>VLOOKUP($B18,'[3]ACT DEN2'!$G$2:$S$153,11,FALSE)</f>
        <v>1</v>
      </c>
      <c r="AJ18" s="97">
        <f>VLOOKUP($B18,'[3]ACT DEN2'!$G$2:$S$153,12,FALSE)</f>
        <v>0</v>
      </c>
      <c r="AK18" s="2"/>
      <c r="AL18" s="6">
        <f t="shared" si="4"/>
        <v>18</v>
      </c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6"/>
      <c r="AX18" s="96"/>
      <c r="AY18" s="6">
        <f t="shared" si="5"/>
        <v>0</v>
      </c>
    </row>
    <row r="19" spans="1:51" s="65" customFormat="1" ht="15" thickBot="1" x14ac:dyDescent="0.25">
      <c r="A19" s="1" t="s">
        <v>78</v>
      </c>
      <c r="B19" s="99" t="s">
        <v>72</v>
      </c>
      <c r="C19" s="63"/>
      <c r="D19" s="63"/>
      <c r="E19" s="97">
        <f>VLOOKUP($B19,[1]NUM2!$G$2:$T$157,2,FALSE)</f>
        <v>3</v>
      </c>
      <c r="F19" s="97">
        <f>VLOOKUP($B19,[1]NUM2!$G$2:$T$157,3,FALSE)</f>
        <v>0</v>
      </c>
      <c r="G19" s="97">
        <f>VLOOKUP($B19,[1]NUM2!$G$2:$T$157,4,FALSE)</f>
        <v>0</v>
      </c>
      <c r="H19" s="97">
        <f>VLOOKUP($B19,[1]NUM2!$G$2:$T$157,5,FALSE)</f>
        <v>0</v>
      </c>
      <c r="I19" s="97">
        <f>VLOOKUP($B19,[1]NUM2!$G$2:$T$157,6,FALSE)</f>
        <v>2</v>
      </c>
      <c r="J19" s="97">
        <f>VLOOKUP($B19,[1]NUM2!$G$2:$T$157,7,FALSE)</f>
        <v>0</v>
      </c>
      <c r="K19" s="97">
        <f>VLOOKUP($B19,[1]NUM2!$G$2:$T$157,8,FALSE)</f>
        <v>0</v>
      </c>
      <c r="L19" s="97">
        <f>VLOOKUP($B19,[1]NUM2!$G$2:$T$157,9,FALSE)</f>
        <v>5</v>
      </c>
      <c r="M19" s="97">
        <f>VLOOKUP($B19,[1]NUM2!$G$2:$T$157,10,FALSE)</f>
        <v>9</v>
      </c>
      <c r="N19" s="97">
        <f>VLOOKUP($B19,[1]NUM2!$G$2:$T$157,11,FALSE)</f>
        <v>5</v>
      </c>
      <c r="O19" s="97">
        <f>VLOOKUP($B19,[1]NUM2!$G$2:$T$157,12,FALSE)</f>
        <v>0</v>
      </c>
      <c r="P19" s="96">
        <f>VLOOKUP($B19,[1]NUM2!$G$2:$T$157,13,FALSE)</f>
        <v>1</v>
      </c>
      <c r="Q19" s="6">
        <f t="shared" si="0"/>
        <v>25</v>
      </c>
      <c r="R19" s="4"/>
      <c r="S19" s="17">
        <v>28</v>
      </c>
      <c r="T19" s="49">
        <f t="shared" si="1"/>
        <v>28</v>
      </c>
      <c r="U19" s="17">
        <f>VLOOKUP($B19,[2]DEN2!$G$2:$I$157,2,FALSE)</f>
        <v>21</v>
      </c>
      <c r="V19" s="61">
        <f t="shared" si="2"/>
        <v>21</v>
      </c>
      <c r="W19" s="61">
        <f t="shared" si="3"/>
        <v>21</v>
      </c>
      <c r="X19" s="17">
        <f>VLOOKUP($B19,[1]DEN2!$G$2:$I$158,2,FALSE)</f>
        <v>18</v>
      </c>
      <c r="Y19" s="5"/>
      <c r="Z19" s="97">
        <f>VLOOKUP($B19,'[3]ACT DEN2'!$G$2:$S$153,2,FALSE)</f>
        <v>0</v>
      </c>
      <c r="AA19" s="96">
        <f>VLOOKUP($B19,'[3]ACT DEN2'!$G$2:$S$153,3,FALSE)</f>
        <v>0</v>
      </c>
      <c r="AB19" s="96">
        <f>VLOOKUP($B19,'[3]ACT DEN2'!$G$2:$S$153,4,FALSE)</f>
        <v>0</v>
      </c>
      <c r="AC19" s="96">
        <f>VLOOKUP($B19,'[3]ACT DEN2'!$G$2:$S$153,5,FALSE)</f>
        <v>0</v>
      </c>
      <c r="AD19" s="96">
        <f>VLOOKUP($B19,'[3]ACT DEN2'!$G$2:$S$153,6,FALSE)</f>
        <v>0</v>
      </c>
      <c r="AE19" s="96">
        <f>VLOOKUP($B19,'[3]ACT DEN2'!$G$2:$S$153,7,FALSE)</f>
        <v>0</v>
      </c>
      <c r="AF19" s="96">
        <f>VLOOKUP($B19,'[3]ACT DEN2'!$G$2:$S$153,8,FALSE)</f>
        <v>0</v>
      </c>
      <c r="AG19" s="96">
        <f>VLOOKUP($B19,'[3]ACT DEN2'!$G$2:$S$153,9,FALSE)</f>
        <v>0</v>
      </c>
      <c r="AH19" s="97">
        <f>VLOOKUP($B19,'[3]ACT DEN2'!$G$2:$S$153,10,FALSE)</f>
        <v>0</v>
      </c>
      <c r="AI19" s="97">
        <f>VLOOKUP($B19,'[3]ACT DEN2'!$G$2:$S$153,11,FALSE)</f>
        <v>0</v>
      </c>
      <c r="AJ19" s="97">
        <f>VLOOKUP($B19,'[3]ACT DEN2'!$G$2:$S$153,12,FALSE)</f>
        <v>0</v>
      </c>
      <c r="AK19" s="2"/>
      <c r="AL19" s="6">
        <f t="shared" si="4"/>
        <v>0</v>
      </c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6"/>
      <c r="AX19" s="96"/>
      <c r="AY19" s="6">
        <f t="shared" si="5"/>
        <v>0</v>
      </c>
    </row>
    <row r="20" spans="1:51" s="65" customFormat="1" ht="15" thickBot="1" x14ac:dyDescent="0.25">
      <c r="A20" s="1" t="s">
        <v>78</v>
      </c>
      <c r="B20" s="99" t="s">
        <v>73</v>
      </c>
      <c r="C20" s="63"/>
      <c r="D20" s="63"/>
      <c r="E20" s="97">
        <f>VLOOKUP($B20,[1]NUM2!$G$2:$T$157,2,FALSE)</f>
        <v>0</v>
      </c>
      <c r="F20" s="97">
        <f>VLOOKUP($B20,[1]NUM2!$G$2:$T$157,3,FALSE)</f>
        <v>0</v>
      </c>
      <c r="G20" s="97">
        <f>VLOOKUP($B20,[1]NUM2!$G$2:$T$157,4,FALSE)</f>
        <v>1</v>
      </c>
      <c r="H20" s="97">
        <f>VLOOKUP($B20,[1]NUM2!$G$2:$T$157,5,FALSE)</f>
        <v>3</v>
      </c>
      <c r="I20" s="97">
        <f>VLOOKUP($B20,[1]NUM2!$G$2:$T$157,6,FALSE)</f>
        <v>7</v>
      </c>
      <c r="J20" s="97">
        <f>VLOOKUP($B20,[1]NUM2!$G$2:$T$157,7,FALSE)</f>
        <v>6</v>
      </c>
      <c r="K20" s="97">
        <f>VLOOKUP($B20,[1]NUM2!$G$2:$T$157,8,FALSE)</f>
        <v>4</v>
      </c>
      <c r="L20" s="97">
        <f>VLOOKUP($B20,[1]NUM2!$G$2:$T$157,9,FALSE)</f>
        <v>2</v>
      </c>
      <c r="M20" s="97">
        <f>VLOOKUP($B20,[1]NUM2!$G$2:$T$157,10,FALSE)</f>
        <v>1</v>
      </c>
      <c r="N20" s="97">
        <f>VLOOKUP($B20,[1]NUM2!$G$2:$T$157,11,FALSE)</f>
        <v>0</v>
      </c>
      <c r="O20" s="97">
        <f>VLOOKUP($B20,[1]NUM2!$G$2:$T$157,12,FALSE)</f>
        <v>0</v>
      </c>
      <c r="P20" s="96">
        <f>VLOOKUP($B20,[1]NUM2!$G$2:$T$157,13,FALSE)</f>
        <v>3</v>
      </c>
      <c r="Q20" s="6">
        <f t="shared" si="0"/>
        <v>27</v>
      </c>
      <c r="R20" s="4"/>
      <c r="S20" s="17">
        <v>34</v>
      </c>
      <c r="T20" s="49">
        <f t="shared" si="1"/>
        <v>34</v>
      </c>
      <c r="U20" s="17">
        <f>VLOOKUP($B20,[2]DEN2!$G$2:$I$157,2,FALSE)</f>
        <v>28</v>
      </c>
      <c r="V20" s="61">
        <f t="shared" si="2"/>
        <v>28</v>
      </c>
      <c r="W20" s="61">
        <f t="shared" si="3"/>
        <v>28</v>
      </c>
      <c r="X20" s="17">
        <f>VLOOKUP($B20,[1]DEN2!$G$2:$I$158,2,FALSE)</f>
        <v>31</v>
      </c>
      <c r="Y20" s="5"/>
      <c r="Z20" s="97">
        <f>VLOOKUP($B20,'[3]ACT DEN2'!$G$2:$S$153,2,FALSE)</f>
        <v>0</v>
      </c>
      <c r="AA20" s="96">
        <f>VLOOKUP($B20,'[3]ACT DEN2'!$G$2:$S$153,3,FALSE)</f>
        <v>0</v>
      </c>
      <c r="AB20" s="96">
        <f>VLOOKUP($B20,'[3]ACT DEN2'!$G$2:$S$153,4,FALSE)</f>
        <v>0</v>
      </c>
      <c r="AC20" s="96">
        <f>VLOOKUP($B20,'[3]ACT DEN2'!$G$2:$S$153,5,FALSE)</f>
        <v>0</v>
      </c>
      <c r="AD20" s="96">
        <f>VLOOKUP($B20,'[3]ACT DEN2'!$G$2:$S$153,6,FALSE)</f>
        <v>0</v>
      </c>
      <c r="AE20" s="96">
        <f>VLOOKUP($B20,'[3]ACT DEN2'!$G$2:$S$153,7,FALSE)</f>
        <v>1</v>
      </c>
      <c r="AF20" s="96">
        <f>VLOOKUP($B20,'[3]ACT DEN2'!$G$2:$S$153,8,FALSE)</f>
        <v>0</v>
      </c>
      <c r="AG20" s="96">
        <f>VLOOKUP($B20,'[3]ACT DEN2'!$G$2:$S$153,9,FALSE)</f>
        <v>0</v>
      </c>
      <c r="AH20" s="97">
        <f>VLOOKUP($B20,'[3]ACT DEN2'!$G$2:$S$153,10,FALSE)</f>
        <v>0</v>
      </c>
      <c r="AI20" s="97">
        <f>VLOOKUP($B20,'[3]ACT DEN2'!$G$2:$S$153,11,FALSE)</f>
        <v>0</v>
      </c>
      <c r="AJ20" s="97">
        <f>VLOOKUP($B20,'[3]ACT DEN2'!$G$2:$S$153,12,FALSE)</f>
        <v>0</v>
      </c>
      <c r="AK20" s="2"/>
      <c r="AL20" s="6">
        <f t="shared" si="4"/>
        <v>1</v>
      </c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6"/>
      <c r="AX20" s="96"/>
      <c r="AY20" s="6">
        <f t="shared" si="5"/>
        <v>0</v>
      </c>
    </row>
    <row r="21" spans="1:51" s="65" customFormat="1" ht="15" thickBot="1" x14ac:dyDescent="0.25">
      <c r="A21" s="1" t="s">
        <v>78</v>
      </c>
      <c r="B21" s="99" t="s">
        <v>74</v>
      </c>
      <c r="C21" s="67"/>
      <c r="D21" s="63"/>
      <c r="E21" s="97">
        <f>VLOOKUP($B21,[1]NUM2!$G$2:$T$157,2,FALSE)</f>
        <v>0</v>
      </c>
      <c r="F21" s="97">
        <f>VLOOKUP($B21,[1]NUM2!$G$2:$T$157,3,FALSE)</f>
        <v>0</v>
      </c>
      <c r="G21" s="97">
        <f>VLOOKUP($B21,[1]NUM2!$G$2:$T$157,4,FALSE)</f>
        <v>0</v>
      </c>
      <c r="H21" s="97">
        <f>VLOOKUP($B21,[1]NUM2!$G$2:$T$157,5,FALSE)</f>
        <v>2</v>
      </c>
      <c r="I21" s="97">
        <f>VLOOKUP($B21,[1]NUM2!$G$2:$T$157,6,FALSE)</f>
        <v>0</v>
      </c>
      <c r="J21" s="97">
        <f>VLOOKUP($B21,[1]NUM2!$G$2:$T$157,7,FALSE)</f>
        <v>2</v>
      </c>
      <c r="K21" s="97">
        <f>VLOOKUP($B21,[1]NUM2!$G$2:$T$157,8,FALSE)</f>
        <v>1</v>
      </c>
      <c r="L21" s="97">
        <f>VLOOKUP($B21,[1]NUM2!$G$2:$T$157,9,FALSE)</f>
        <v>1</v>
      </c>
      <c r="M21" s="97">
        <f>VLOOKUP($B21,[1]NUM2!$G$2:$T$157,10,FALSE)</f>
        <v>4</v>
      </c>
      <c r="N21" s="97">
        <f>VLOOKUP($B21,[1]NUM2!$G$2:$T$157,11,FALSE)</f>
        <v>0</v>
      </c>
      <c r="O21" s="97">
        <f>VLOOKUP($B21,[1]NUM2!$G$2:$T$157,12,FALSE)</f>
        <v>0</v>
      </c>
      <c r="P21" s="96">
        <f>VLOOKUP($B21,[1]NUM2!$G$2:$T$157,13,FALSE)</f>
        <v>0</v>
      </c>
      <c r="Q21" s="6">
        <f t="shared" si="0"/>
        <v>10</v>
      </c>
      <c r="R21" s="4"/>
      <c r="S21" s="17">
        <v>29</v>
      </c>
      <c r="T21" s="49">
        <f t="shared" si="1"/>
        <v>32</v>
      </c>
      <c r="U21" s="17">
        <f>VLOOKUP($B21,[2]DEN2!$G$2:$I$157,2,FALSE)</f>
        <v>29</v>
      </c>
      <c r="V21" s="61">
        <f t="shared" si="2"/>
        <v>29</v>
      </c>
      <c r="W21" s="61">
        <f t="shared" si="3"/>
        <v>29</v>
      </c>
      <c r="X21" s="17">
        <f>VLOOKUP($B21,[1]DEN2!$G$2:$I$158,2,FALSE)</f>
        <v>32</v>
      </c>
      <c r="Y21" s="5"/>
      <c r="Z21" s="97">
        <f>VLOOKUP($B21,'[3]ACT DEN2'!$G$2:$S$153,2,FALSE)</f>
        <v>0</v>
      </c>
      <c r="AA21" s="96">
        <f>VLOOKUP($B21,'[3]ACT DEN2'!$G$2:$S$153,3,FALSE)</f>
        <v>3</v>
      </c>
      <c r="AB21" s="96">
        <f>VLOOKUP($B21,'[3]ACT DEN2'!$G$2:$S$153,4,FALSE)</f>
        <v>0</v>
      </c>
      <c r="AC21" s="96">
        <f>VLOOKUP($B21,'[3]ACT DEN2'!$G$2:$S$153,5,FALSE)</f>
        <v>0</v>
      </c>
      <c r="AD21" s="96">
        <f>VLOOKUP($B21,'[3]ACT DEN2'!$G$2:$S$153,6,FALSE)</f>
        <v>0</v>
      </c>
      <c r="AE21" s="96">
        <f>VLOOKUP($B21,'[3]ACT DEN2'!$G$2:$S$153,7,FALSE)</f>
        <v>0</v>
      </c>
      <c r="AF21" s="96">
        <f>VLOOKUP($B21,'[3]ACT DEN2'!$G$2:$S$153,8,FALSE)</f>
        <v>0</v>
      </c>
      <c r="AG21" s="96">
        <f>VLOOKUP($B21,'[3]ACT DEN2'!$G$2:$S$153,9,FALSE)</f>
        <v>0</v>
      </c>
      <c r="AH21" s="97">
        <f>VLOOKUP($B21,'[3]ACT DEN2'!$G$2:$S$153,10,FALSE)</f>
        <v>0</v>
      </c>
      <c r="AI21" s="97">
        <f>VLOOKUP($B21,'[3]ACT DEN2'!$G$2:$S$153,11,FALSE)</f>
        <v>0</v>
      </c>
      <c r="AJ21" s="97">
        <f>VLOOKUP($B21,'[3]ACT DEN2'!$G$2:$S$153,12,FALSE)</f>
        <v>0</v>
      </c>
      <c r="AK21" s="2"/>
      <c r="AL21" s="6">
        <f t="shared" si="4"/>
        <v>3</v>
      </c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6"/>
      <c r="AX21" s="96"/>
      <c r="AY21" s="6">
        <f t="shared" si="5"/>
        <v>0</v>
      </c>
    </row>
    <row r="22" spans="1:51" s="65" customFormat="1" ht="15" thickBot="1" x14ac:dyDescent="0.25">
      <c r="A22" s="1" t="s">
        <v>78</v>
      </c>
      <c r="B22" s="99" t="s">
        <v>75</v>
      </c>
      <c r="C22" s="63"/>
      <c r="D22" s="63"/>
      <c r="E22" s="97">
        <f>VLOOKUP($B22,[1]NUM2!$G$2:$T$157,2,FALSE)</f>
        <v>2</v>
      </c>
      <c r="F22" s="97">
        <f>VLOOKUP($B22,[1]NUM2!$G$2:$T$157,3,FALSE)</f>
        <v>6</v>
      </c>
      <c r="G22" s="97">
        <f>VLOOKUP($B22,[1]NUM2!$G$2:$T$157,4,FALSE)</f>
        <v>23</v>
      </c>
      <c r="H22" s="97">
        <f>VLOOKUP($B22,[1]NUM2!$G$2:$T$157,5,FALSE)</f>
        <v>9</v>
      </c>
      <c r="I22" s="97">
        <f>VLOOKUP($B22,[1]NUM2!$G$2:$T$157,6,FALSE)</f>
        <v>8</v>
      </c>
      <c r="J22" s="97">
        <f>VLOOKUP($B22,[1]NUM2!$G$2:$T$157,7,FALSE)</f>
        <v>2</v>
      </c>
      <c r="K22" s="97">
        <f>VLOOKUP($B22,[1]NUM2!$G$2:$T$157,8,FALSE)</f>
        <v>10</v>
      </c>
      <c r="L22" s="97">
        <f>VLOOKUP($B22,[1]NUM2!$G$2:$T$157,9,FALSE)</f>
        <v>2</v>
      </c>
      <c r="M22" s="97">
        <f>VLOOKUP($B22,[1]NUM2!$G$2:$T$157,10,FALSE)</f>
        <v>4</v>
      </c>
      <c r="N22" s="97">
        <f>VLOOKUP($B22,[1]NUM2!$G$2:$T$157,11,FALSE)</f>
        <v>7</v>
      </c>
      <c r="O22" s="97">
        <f>VLOOKUP($B22,[1]NUM2!$G$2:$T$157,12,FALSE)</f>
        <v>4</v>
      </c>
      <c r="P22" s="96">
        <f>VLOOKUP($B22,[1]NUM2!$G$2:$T$157,13,FALSE)</f>
        <v>2</v>
      </c>
      <c r="Q22" s="6">
        <f t="shared" si="0"/>
        <v>79</v>
      </c>
      <c r="R22" s="4"/>
      <c r="S22" s="17">
        <v>127</v>
      </c>
      <c r="T22" s="49">
        <f t="shared" si="1"/>
        <v>133</v>
      </c>
      <c r="U22" s="17">
        <f>VLOOKUP($B22,[2]DEN2!$G$2:$I$157,2,FALSE)</f>
        <v>137</v>
      </c>
      <c r="V22" s="61">
        <f t="shared" si="2"/>
        <v>137</v>
      </c>
      <c r="W22" s="61">
        <f t="shared" si="3"/>
        <v>138</v>
      </c>
      <c r="X22" s="17">
        <f>VLOOKUP($B22,[1]DEN2!$G$2:$I$158,2,FALSE)</f>
        <v>115</v>
      </c>
      <c r="Y22" s="5"/>
      <c r="Z22" s="97">
        <f>VLOOKUP($B22,'[3]ACT DEN2'!$G$2:$S$153,2,FALSE)</f>
        <v>4</v>
      </c>
      <c r="AA22" s="96">
        <f>VLOOKUP($B22,'[3]ACT DEN2'!$G$2:$S$153,3,FALSE)</f>
        <v>0</v>
      </c>
      <c r="AB22" s="96">
        <f>VLOOKUP($B22,'[3]ACT DEN2'!$G$2:$S$153,4,FALSE)</f>
        <v>2</v>
      </c>
      <c r="AC22" s="96">
        <f>VLOOKUP($B22,'[3]ACT DEN2'!$G$2:$S$153,5,FALSE)</f>
        <v>1</v>
      </c>
      <c r="AD22" s="96">
        <f>VLOOKUP($B22,'[3]ACT DEN2'!$G$2:$S$153,6,FALSE)</f>
        <v>3</v>
      </c>
      <c r="AE22" s="96">
        <f>VLOOKUP($B22,'[3]ACT DEN2'!$G$2:$S$153,7,FALSE)</f>
        <v>0</v>
      </c>
      <c r="AF22" s="96">
        <f>VLOOKUP($B22,'[3]ACT DEN2'!$G$2:$S$153,8,FALSE)</f>
        <v>1</v>
      </c>
      <c r="AG22" s="96">
        <f>VLOOKUP($B22,'[3]ACT DEN2'!$G$2:$S$153,9,FALSE)</f>
        <v>1</v>
      </c>
      <c r="AH22" s="97">
        <f>VLOOKUP($B22,'[3]ACT DEN2'!$G$2:$S$153,10,FALSE)</f>
        <v>1</v>
      </c>
      <c r="AI22" s="97">
        <f>VLOOKUP($B22,'[3]ACT DEN2'!$G$2:$S$153,11,FALSE)</f>
        <v>0</v>
      </c>
      <c r="AJ22" s="97">
        <f>VLOOKUP($B22,'[3]ACT DEN2'!$G$2:$S$153,12,FALSE)</f>
        <v>0</v>
      </c>
      <c r="AK22" s="2"/>
      <c r="AL22" s="6">
        <f t="shared" si="4"/>
        <v>13</v>
      </c>
      <c r="AM22" s="97">
        <f>VLOOKUP($B22,'[3]ACT DEN2'!$AB$2:$AN$119,2,FALSE)</f>
        <v>0</v>
      </c>
      <c r="AN22" s="97">
        <f>VLOOKUP($B22,'[3]ACT DEN2'!$AB$2:$AN$119,3,FALSE)</f>
        <v>0</v>
      </c>
      <c r="AO22" s="97">
        <f>VLOOKUP($B22,'[3]ACT DEN2'!$AB$2:$AN$119,4,FALSE)</f>
        <v>0</v>
      </c>
      <c r="AP22" s="97">
        <f>VLOOKUP($B22,'[3]ACT DEN2'!$AB$2:$AN$119,5,FALSE)</f>
        <v>0</v>
      </c>
      <c r="AQ22" s="97">
        <f>VLOOKUP($B22,'[3]ACT DEN2'!$AB$2:$AN$119,6,FALSE)</f>
        <v>0</v>
      </c>
      <c r="AR22" s="97">
        <f>VLOOKUP($B22,'[3]ACT DEN2'!$AB$2:$AN$119,7,FALSE)</f>
        <v>0</v>
      </c>
      <c r="AS22" s="97">
        <f>VLOOKUP($B22,'[3]ACT DEN2'!$AB$2:$AN$119,8,FALSE)</f>
        <v>1</v>
      </c>
      <c r="AT22" s="97">
        <f>VLOOKUP($B22,'[3]ACT DEN2'!$AB$2:$AN$119,9,FALSE)</f>
        <v>1</v>
      </c>
      <c r="AU22" s="97">
        <f>VLOOKUP($B22,'[3]ACT DEN2'!$AB$2:$AN$119,10,FALSE)</f>
        <v>0</v>
      </c>
      <c r="AV22" s="97">
        <f>VLOOKUP($B22,'[3]ACT DEN2'!$AB$2:$AN$119,11,FALSE)</f>
        <v>0</v>
      </c>
      <c r="AW22" s="96">
        <f>VLOOKUP($B22,'[3]ACT DEN2'!$AB$2:$AN$119,12,FALSE)</f>
        <v>0</v>
      </c>
      <c r="AX22" s="96"/>
      <c r="AY22" s="6">
        <f t="shared" si="5"/>
        <v>2</v>
      </c>
    </row>
    <row r="23" spans="1:51" s="65" customFormat="1" ht="15" thickBot="1" x14ac:dyDescent="0.25">
      <c r="A23" s="1" t="s">
        <v>78</v>
      </c>
      <c r="B23" s="99" t="s">
        <v>76</v>
      </c>
      <c r="C23" s="63"/>
      <c r="D23" s="63"/>
      <c r="E23" s="97">
        <f>VLOOKUP($B23,[1]NUM2!$G$2:$T$157,2,FALSE)</f>
        <v>0</v>
      </c>
      <c r="F23" s="97">
        <f>VLOOKUP($B23,[1]NUM2!$G$2:$T$157,3,FALSE)</f>
        <v>2</v>
      </c>
      <c r="G23" s="97">
        <f>VLOOKUP($B23,[1]NUM2!$G$2:$T$157,4,FALSE)</f>
        <v>3</v>
      </c>
      <c r="H23" s="97">
        <f>VLOOKUP($B23,[1]NUM2!$G$2:$T$157,5,FALSE)</f>
        <v>1</v>
      </c>
      <c r="I23" s="97">
        <f>VLOOKUP($B23,[1]NUM2!$G$2:$T$157,6,FALSE)</f>
        <v>0</v>
      </c>
      <c r="J23" s="97">
        <f>VLOOKUP($B23,[1]NUM2!$G$2:$T$157,7,FALSE)</f>
        <v>8</v>
      </c>
      <c r="K23" s="97">
        <f>VLOOKUP($B23,[1]NUM2!$G$2:$T$157,8,FALSE)</f>
        <v>3</v>
      </c>
      <c r="L23" s="97">
        <f>VLOOKUP($B23,[1]NUM2!$G$2:$T$157,9,FALSE)</f>
        <v>1</v>
      </c>
      <c r="M23" s="97">
        <f>VLOOKUP($B23,[1]NUM2!$G$2:$T$157,10,FALSE)</f>
        <v>6</v>
      </c>
      <c r="N23" s="97">
        <f>VLOOKUP($B23,[1]NUM2!$G$2:$T$157,11,FALSE)</f>
        <v>5</v>
      </c>
      <c r="O23" s="97">
        <f>VLOOKUP($B23,[1]NUM2!$G$2:$T$157,12,FALSE)</f>
        <v>8</v>
      </c>
      <c r="P23" s="96">
        <f>VLOOKUP($B23,[1]NUM2!$G$2:$T$157,13,FALSE)</f>
        <v>4</v>
      </c>
      <c r="Q23" s="6">
        <f t="shared" si="0"/>
        <v>41</v>
      </c>
      <c r="R23" s="4"/>
      <c r="S23" s="17">
        <v>93</v>
      </c>
      <c r="T23" s="49">
        <f t="shared" si="1"/>
        <v>86</v>
      </c>
      <c r="U23" s="17">
        <f>VLOOKUP($B23,[2]DEN2!$G$2:$I$157,2,FALSE)</f>
        <v>96</v>
      </c>
      <c r="V23" s="61">
        <f t="shared" si="2"/>
        <v>94</v>
      </c>
      <c r="W23" s="61">
        <f t="shared" si="3"/>
        <v>93</v>
      </c>
      <c r="X23" s="17">
        <f>VLOOKUP($B23,[1]DEN2!$G$2:$I$158,2,FALSE)</f>
        <v>89</v>
      </c>
      <c r="Y23" s="5"/>
      <c r="Z23" s="97">
        <f>VLOOKUP($B23,'[3]ACT DEN2'!$G$2:$S$153,2,FALSE)</f>
        <v>0</v>
      </c>
      <c r="AA23" s="96">
        <f>VLOOKUP($B23,'[3]ACT DEN2'!$G$2:$S$153,3,FALSE)</f>
        <v>0</v>
      </c>
      <c r="AB23" s="96">
        <f>VLOOKUP($B23,'[3]ACT DEN2'!$G$2:$S$153,4,FALSE)</f>
        <v>0</v>
      </c>
      <c r="AC23" s="96">
        <f>VLOOKUP($B23,'[3]ACT DEN2'!$G$2:$S$153,5,FALSE)</f>
        <v>0</v>
      </c>
      <c r="AD23" s="96">
        <f>VLOOKUP($B23,'[3]ACT DEN2'!$G$2:$S$153,6,FALSE)</f>
        <v>0</v>
      </c>
      <c r="AE23" s="96">
        <f>VLOOKUP($B23,'[3]ACT DEN2'!$G$2:$S$153,7,FALSE)</f>
        <v>0</v>
      </c>
      <c r="AF23" s="96">
        <f>VLOOKUP($B23,'[3]ACT DEN2'!$G$2:$S$153,8,FALSE)</f>
        <v>1</v>
      </c>
      <c r="AG23" s="96">
        <f>VLOOKUP($B23,'[3]ACT DEN2'!$G$2:$S$153,9,FALSE)</f>
        <v>1</v>
      </c>
      <c r="AH23" s="97">
        <f>VLOOKUP($B23,'[3]ACT DEN2'!$G$2:$S$153,10,FALSE)</f>
        <v>0</v>
      </c>
      <c r="AI23" s="97">
        <f>VLOOKUP($B23,'[3]ACT DEN2'!$G$2:$S$153,11,FALSE)</f>
        <v>0</v>
      </c>
      <c r="AJ23" s="97">
        <f>VLOOKUP($B23,'[3]ACT DEN2'!$G$2:$S$153,12,FALSE)</f>
        <v>0</v>
      </c>
      <c r="AK23" s="2"/>
      <c r="AL23" s="6">
        <f t="shared" si="4"/>
        <v>2</v>
      </c>
      <c r="AM23" s="97">
        <f>VLOOKUP($B23,'[3]ACT DEN2'!$AB$2:$AN$119,2,FALSE)</f>
        <v>0</v>
      </c>
      <c r="AN23" s="97">
        <f>VLOOKUP($B23,'[3]ACT DEN2'!$AB$2:$AN$119,3,FALSE)</f>
        <v>0</v>
      </c>
      <c r="AO23" s="97">
        <f>VLOOKUP($B23,'[3]ACT DEN2'!$AB$2:$AN$119,4,FALSE)</f>
        <v>7</v>
      </c>
      <c r="AP23" s="97">
        <f>VLOOKUP($B23,'[3]ACT DEN2'!$AB$2:$AN$119,5,FALSE)</f>
        <v>2</v>
      </c>
      <c r="AQ23" s="97">
        <f>VLOOKUP($B23,'[3]ACT DEN2'!$AB$2:$AN$119,6,FALSE)</f>
        <v>0</v>
      </c>
      <c r="AR23" s="97">
        <f>VLOOKUP($B23,'[3]ACT DEN2'!$AB$2:$AN$119,7,FALSE)</f>
        <v>0</v>
      </c>
      <c r="AS23" s="97">
        <f>VLOOKUP($B23,'[3]ACT DEN2'!$AB$2:$AN$119,8,FALSE)</f>
        <v>3</v>
      </c>
      <c r="AT23" s="97">
        <f>VLOOKUP($B23,'[3]ACT DEN2'!$AB$2:$AN$119,9,FALSE)</f>
        <v>1</v>
      </c>
      <c r="AU23" s="97">
        <f>VLOOKUP($B23,'[3]ACT DEN2'!$AB$2:$AN$119,10,FALSE)</f>
        <v>1</v>
      </c>
      <c r="AV23" s="97">
        <f>VLOOKUP($B23,'[3]ACT DEN2'!$AB$2:$AN$119,11,FALSE)</f>
        <v>0</v>
      </c>
      <c r="AW23" s="96">
        <f>VLOOKUP($B23,'[3]ACT DEN2'!$AB$2:$AN$119,12,FALSE)</f>
        <v>0</v>
      </c>
      <c r="AX23" s="96"/>
      <c r="AY23" s="6">
        <f t="shared" si="5"/>
        <v>14</v>
      </c>
    </row>
    <row r="24" spans="1:51" s="65" customFormat="1" ht="15" thickBot="1" x14ac:dyDescent="0.25">
      <c r="A24" s="1" t="s">
        <v>78</v>
      </c>
      <c r="B24" s="99" t="s">
        <v>77</v>
      </c>
      <c r="C24" s="63"/>
      <c r="D24" s="63"/>
      <c r="E24" s="97">
        <f>VLOOKUP($B24,[1]NUM2!$G$2:$T$157,2,FALSE)</f>
        <v>28</v>
      </c>
      <c r="F24" s="97">
        <f>VLOOKUP($B24,[1]NUM2!$G$2:$T$157,3,FALSE)</f>
        <v>19</v>
      </c>
      <c r="G24" s="97">
        <f>VLOOKUP($B24,[1]NUM2!$G$2:$T$157,4,FALSE)</f>
        <v>60</v>
      </c>
      <c r="H24" s="97">
        <f>VLOOKUP($B24,[1]NUM2!$G$2:$T$157,5,FALSE)</f>
        <v>17</v>
      </c>
      <c r="I24" s="97">
        <f>VLOOKUP($B24,[1]NUM2!$G$2:$T$157,6,FALSE)</f>
        <v>9</v>
      </c>
      <c r="J24" s="97">
        <f>VLOOKUP($B24,[1]NUM2!$G$2:$T$157,7,FALSE)</f>
        <v>7</v>
      </c>
      <c r="K24" s="97">
        <f>VLOOKUP($B24,[1]NUM2!$G$2:$T$157,8,FALSE)</f>
        <v>4</v>
      </c>
      <c r="L24" s="97">
        <f>VLOOKUP($B24,[1]NUM2!$G$2:$T$157,9,FALSE)</f>
        <v>11</v>
      </c>
      <c r="M24" s="97">
        <f>VLOOKUP($B24,[1]NUM2!$G$2:$T$157,10,FALSE)</f>
        <v>5</v>
      </c>
      <c r="N24" s="97">
        <f>VLOOKUP($B24,[1]NUM2!$G$2:$T$157,11,FALSE)</f>
        <v>12</v>
      </c>
      <c r="O24" s="97">
        <f>VLOOKUP($B24,[1]NUM2!$G$2:$T$157,12,FALSE)</f>
        <v>2</v>
      </c>
      <c r="P24" s="96">
        <f>VLOOKUP($B24,[1]NUM2!$G$2:$T$157,13,FALSE)</f>
        <v>1</v>
      </c>
      <c r="Q24" s="6">
        <f t="shared" si="0"/>
        <v>175</v>
      </c>
      <c r="R24" s="4"/>
      <c r="S24" s="17">
        <v>151</v>
      </c>
      <c r="T24" s="49">
        <f>+S24+(Z24+AA24+AB24)-(AM24+AN24+AO24)</f>
        <v>155</v>
      </c>
      <c r="U24" s="17">
        <f>VLOOKUP($B24,[2]DEN2!$G$2:$I$157,2,FALSE)</f>
        <v>116</v>
      </c>
      <c r="V24" s="61">
        <f t="shared" si="2"/>
        <v>117</v>
      </c>
      <c r="W24" s="61">
        <f t="shared" si="3"/>
        <v>118</v>
      </c>
      <c r="X24" s="17">
        <f>VLOOKUP($B24,[1]DEN2!$G$2:$I$158,2,FALSE)</f>
        <v>143</v>
      </c>
      <c r="Y24" s="5"/>
      <c r="Z24" s="97">
        <f>VLOOKUP($B24,'[3]ACT DEN2'!$G$2:$S$153,2,FALSE)</f>
        <v>3</v>
      </c>
      <c r="AA24" s="96">
        <f>VLOOKUP($B24,'[3]ACT DEN2'!$G$2:$S$153,3,FALSE)</f>
        <v>1</v>
      </c>
      <c r="AB24" s="96">
        <f>VLOOKUP($B24,'[3]ACT DEN2'!$G$2:$S$153,4,FALSE)</f>
        <v>0</v>
      </c>
      <c r="AC24" s="96">
        <f>VLOOKUP($B24,'[3]ACT DEN2'!$G$2:$S$153,5,FALSE)</f>
        <v>0</v>
      </c>
      <c r="AD24" s="96">
        <f>VLOOKUP($B24,'[3]ACT DEN2'!$G$2:$S$153,6,FALSE)</f>
        <v>2</v>
      </c>
      <c r="AE24" s="96">
        <f>VLOOKUP($B24,'[3]ACT DEN2'!$G$2:$S$153,7,FALSE)</f>
        <v>5</v>
      </c>
      <c r="AF24" s="96">
        <f>VLOOKUP($B24,'[3]ACT DEN2'!$G$2:$S$153,8,FALSE)</f>
        <v>0</v>
      </c>
      <c r="AG24" s="96">
        <f>VLOOKUP($B24,'[3]ACT DEN2'!$G$2:$S$153,9,FALSE)</f>
        <v>1</v>
      </c>
      <c r="AH24" s="97">
        <f>VLOOKUP($B24,'[3]ACT DEN2'!$G$2:$S$153,10,FALSE)</f>
        <v>1</v>
      </c>
      <c r="AI24" s="97">
        <f>VLOOKUP($B24,'[3]ACT DEN2'!$G$2:$S$153,11,FALSE)</f>
        <v>0</v>
      </c>
      <c r="AJ24" s="97">
        <f>VLOOKUP($B24,'[3]ACT DEN2'!$G$2:$S$153,12,FALSE)</f>
        <v>1</v>
      </c>
      <c r="AK24" s="2"/>
      <c r="AL24" s="6">
        <f t="shared" si="4"/>
        <v>14</v>
      </c>
      <c r="AM24" s="97"/>
      <c r="AN24" s="97"/>
      <c r="AO24" s="97"/>
      <c r="AP24" s="97"/>
      <c r="AQ24" s="97"/>
      <c r="AR24" s="97"/>
      <c r="AS24" s="97"/>
      <c r="AT24" s="97"/>
      <c r="AU24" s="97"/>
      <c r="AV24" s="97"/>
      <c r="AW24" s="96"/>
      <c r="AX24" s="96"/>
      <c r="AY24" s="6">
        <f t="shared" si="5"/>
        <v>0</v>
      </c>
    </row>
    <row r="25" spans="1:51" s="65" customFormat="1" ht="15" thickBot="1" x14ac:dyDescent="0.25">
      <c r="A25" s="233" t="s">
        <v>200</v>
      </c>
      <c r="B25" s="234"/>
      <c r="C25" s="45">
        <f>+D25/Metas!H110</f>
        <v>0.79830716115380329</v>
      </c>
      <c r="D25" s="19">
        <f>+Q25/R25</f>
        <v>0.19957679028845082</v>
      </c>
      <c r="E25" s="92">
        <f>SUM(E12:E24)</f>
        <v>144</v>
      </c>
      <c r="F25" s="92">
        <f>SUM(F12:F24)</f>
        <v>223</v>
      </c>
      <c r="G25" s="92">
        <f t="shared" ref="G25:P25" si="6">SUM(G12:G24)</f>
        <v>469</v>
      </c>
      <c r="H25" s="92">
        <f t="shared" si="6"/>
        <v>398</v>
      </c>
      <c r="I25" s="92">
        <f t="shared" si="6"/>
        <v>379</v>
      </c>
      <c r="J25" s="92">
        <f t="shared" si="6"/>
        <v>328</v>
      </c>
      <c r="K25" s="92">
        <f t="shared" si="6"/>
        <v>346</v>
      </c>
      <c r="L25" s="92">
        <f t="shared" si="6"/>
        <v>312</v>
      </c>
      <c r="M25" s="92">
        <f t="shared" si="6"/>
        <v>354</v>
      </c>
      <c r="N25" s="92">
        <f t="shared" si="6"/>
        <v>287</v>
      </c>
      <c r="O25" s="92">
        <f t="shared" si="6"/>
        <v>59</v>
      </c>
      <c r="P25" s="184">
        <f t="shared" si="6"/>
        <v>285</v>
      </c>
      <c r="Q25" s="14">
        <f>SUM(Q12:Q24)</f>
        <v>3584</v>
      </c>
      <c r="R25" s="15">
        <f>+Y25-X25</f>
        <v>17958</v>
      </c>
      <c r="S25" s="14">
        <f t="shared" ref="S25:X25" si="7">SUM(S12:S24)</f>
        <v>6087</v>
      </c>
      <c r="T25" s="14">
        <f>SUM(T12:T24)</f>
        <v>6195</v>
      </c>
      <c r="U25" s="14">
        <f t="shared" si="7"/>
        <v>5662</v>
      </c>
      <c r="V25" s="13">
        <f t="shared" si="7"/>
        <v>5744</v>
      </c>
      <c r="W25" s="46">
        <f t="shared" si="7"/>
        <v>5809</v>
      </c>
      <c r="X25" s="46">
        <f t="shared" si="7"/>
        <v>6068</v>
      </c>
      <c r="Y25" s="16">
        <v>24026</v>
      </c>
      <c r="Z25" s="13">
        <f>SUM(Z12:Z24)</f>
        <v>40</v>
      </c>
      <c r="AA25" s="13">
        <f t="shared" ref="AA25:AK25" si="8">SUM(AA12:AA24)</f>
        <v>68</v>
      </c>
      <c r="AB25" s="13">
        <f t="shared" si="8"/>
        <v>109</v>
      </c>
      <c r="AC25" s="13">
        <f t="shared" si="8"/>
        <v>85</v>
      </c>
      <c r="AD25" s="13">
        <f t="shared" si="8"/>
        <v>74</v>
      </c>
      <c r="AE25" s="13">
        <f t="shared" si="8"/>
        <v>95</v>
      </c>
      <c r="AF25" s="13">
        <f t="shared" si="8"/>
        <v>65</v>
      </c>
      <c r="AG25" s="13">
        <f t="shared" si="8"/>
        <v>81</v>
      </c>
      <c r="AH25" s="13">
        <f t="shared" si="8"/>
        <v>79</v>
      </c>
      <c r="AI25" s="13">
        <f t="shared" si="8"/>
        <v>47</v>
      </c>
      <c r="AJ25" s="13">
        <f t="shared" si="8"/>
        <v>24</v>
      </c>
      <c r="AK25" s="13">
        <f t="shared" si="8"/>
        <v>0</v>
      </c>
      <c r="AL25" s="13">
        <f t="shared" si="4"/>
        <v>767</v>
      </c>
      <c r="AM25" s="13">
        <f t="shared" ref="AM25:AX25" si="9">SUM(AM12:AM24)</f>
        <v>22</v>
      </c>
      <c r="AN25" s="13">
        <f t="shared" si="9"/>
        <v>32</v>
      </c>
      <c r="AO25" s="13">
        <f t="shared" si="9"/>
        <v>55</v>
      </c>
      <c r="AP25" s="13">
        <f t="shared" si="9"/>
        <v>35</v>
      </c>
      <c r="AQ25" s="13">
        <f t="shared" si="9"/>
        <v>29</v>
      </c>
      <c r="AR25" s="13">
        <f t="shared" si="9"/>
        <v>115</v>
      </c>
      <c r="AS25" s="13">
        <f t="shared" si="9"/>
        <v>36</v>
      </c>
      <c r="AT25" s="13">
        <f t="shared" si="9"/>
        <v>28</v>
      </c>
      <c r="AU25" s="13">
        <f t="shared" si="9"/>
        <v>30</v>
      </c>
      <c r="AV25" s="13">
        <f t="shared" si="9"/>
        <v>31</v>
      </c>
      <c r="AW25" s="13">
        <f t="shared" si="9"/>
        <v>20</v>
      </c>
      <c r="AX25" s="13">
        <f t="shared" si="9"/>
        <v>0</v>
      </c>
      <c r="AY25" s="13">
        <f t="shared" si="5"/>
        <v>433</v>
      </c>
    </row>
    <row r="26" spans="1:51" s="65" customFormat="1" ht="15" thickBot="1" x14ac:dyDescent="0.25">
      <c r="A26" s="1" t="s">
        <v>79</v>
      </c>
      <c r="B26" s="99" t="s">
        <v>80</v>
      </c>
      <c r="C26" s="63"/>
      <c r="D26" s="63"/>
      <c r="E26" s="97">
        <f>VLOOKUP($B26,[1]NUM2!$G$2:$T$157,2,FALSE)</f>
        <v>64</v>
      </c>
      <c r="F26" s="97">
        <f>VLOOKUP($B26,[1]NUM2!$G$2:$T$157,3,FALSE)</f>
        <v>68</v>
      </c>
      <c r="G26" s="97">
        <f>VLOOKUP($B26,[1]NUM2!$G$2:$T$157,4,FALSE)</f>
        <v>46</v>
      </c>
      <c r="H26" s="97">
        <f>VLOOKUP($B26,[1]NUM2!$G$2:$T$157,5,FALSE)</f>
        <v>31</v>
      </c>
      <c r="I26" s="97">
        <f>VLOOKUP($B26,[1]NUM2!$G$2:$T$157,6,FALSE)</f>
        <v>43</v>
      </c>
      <c r="J26" s="97">
        <f>VLOOKUP($B26,[1]NUM2!$G$2:$T$157,7,FALSE)</f>
        <v>73</v>
      </c>
      <c r="K26" s="97">
        <f>VLOOKUP($B26,[1]NUM2!$G$2:$T$157,8,FALSE)</f>
        <v>72</v>
      </c>
      <c r="L26" s="97">
        <f>VLOOKUP($B26,[1]NUM2!$G$2:$T$157,9,FALSE)</f>
        <v>68</v>
      </c>
      <c r="M26" s="97">
        <f>VLOOKUP($B26,[1]NUM2!$G$2:$T$157,10,FALSE)</f>
        <v>64</v>
      </c>
      <c r="N26" s="97">
        <f>VLOOKUP($B26,[1]NUM2!$G$2:$T$157,11,FALSE)</f>
        <v>67</v>
      </c>
      <c r="O26" s="96">
        <f>VLOOKUP($B26,[1]NUM2!$G$2:$T$157,12,FALSE)</f>
        <v>84</v>
      </c>
      <c r="P26" s="96">
        <f>VLOOKUP($B26,[1]NUM2!$G$2:$T$157,13,FALSE)</f>
        <v>191</v>
      </c>
      <c r="Q26" s="6">
        <f t="shared" ref="Q26:Q34" si="10">SUM(E26:P26)</f>
        <v>871</v>
      </c>
      <c r="R26" s="4"/>
      <c r="S26" s="17">
        <v>1040</v>
      </c>
      <c r="T26" s="49">
        <f t="shared" ref="T26:T77" si="11">+S26+(Z26+AA26+AB26)-(AM26+AN26+AO26)</f>
        <v>1085</v>
      </c>
      <c r="U26" s="17">
        <f>VLOOKUP($B26,[2]DEN2!$G$2:$I$157,2,FALSE)</f>
        <v>1178</v>
      </c>
      <c r="V26" s="61">
        <f t="shared" si="2"/>
        <v>1226</v>
      </c>
      <c r="W26" s="61">
        <f t="shared" ref="W26:W35" si="12">+U26+(AF26+AG26+AH26+AI26)-(AS26+AT26+AU26+AV26)</f>
        <v>1262</v>
      </c>
      <c r="X26" s="180">
        <f>VLOOKUP($B26,[1]DEN2!$G$2:$I$158,2,FALSE)</f>
        <v>1510</v>
      </c>
      <c r="Y26" s="5"/>
      <c r="Z26" s="96">
        <f>VLOOKUP($B26,'[3]ACT DEN2'!$G$2:$S$153,2,FALSE)</f>
        <v>17</v>
      </c>
      <c r="AA26" s="96">
        <f>VLOOKUP($B26,'[3]ACT DEN2'!$G$2:$S$153,3,FALSE)</f>
        <v>28</v>
      </c>
      <c r="AB26" s="96">
        <f>VLOOKUP($B26,'[3]ACT DEN2'!$G$2:$S$153,4,FALSE)</f>
        <v>0</v>
      </c>
      <c r="AC26" s="96">
        <f>VLOOKUP($B26,'[3]ACT DEN2'!$G$2:$S$153,5,FALSE)</f>
        <v>35</v>
      </c>
      <c r="AD26" s="96">
        <f>VLOOKUP($B26,'[3]ACT DEN2'!$G$2:$S$153,6,FALSE)</f>
        <v>0</v>
      </c>
      <c r="AE26" s="96">
        <f>VLOOKUP($B26,'[3]ACT DEN2'!$G$2:$S$153,7,FALSE)</f>
        <v>0</v>
      </c>
      <c r="AF26" s="96">
        <f>VLOOKUP($B26,'[3]ACT DEN2'!$G$2:$S$153,8,FALSE)</f>
        <v>30</v>
      </c>
      <c r="AG26" s="96">
        <f>VLOOKUP($B26,'[3]ACT DEN2'!$G$2:$S$153,9,FALSE)</f>
        <v>19</v>
      </c>
      <c r="AH26" s="96">
        <f>VLOOKUP($B26,'[3]ACT DEN2'!$G$2:$S$153,10,FALSE)</f>
        <v>27</v>
      </c>
      <c r="AI26" s="98">
        <f>VLOOKUP($B26,'[3]ACT DEN2'!$G$2:$S$153,11,FALSE)</f>
        <v>11</v>
      </c>
      <c r="AJ26" s="96">
        <f>VLOOKUP($B26,'[3]ACT DEN2'!$G$2:$S$153,12,FALSE)</f>
        <v>14</v>
      </c>
      <c r="AK26" s="2"/>
      <c r="AL26" s="6">
        <f t="shared" si="4"/>
        <v>181</v>
      </c>
      <c r="AM26" s="97">
        <f>VLOOKUP($B26,'[3]ACT DEN2'!$AB$2:$AN$119,2,FALSE)</f>
        <v>0</v>
      </c>
      <c r="AN26" s="97">
        <f>VLOOKUP($B26,'[3]ACT DEN2'!$AB$2:$AN$119,3,FALSE)</f>
        <v>0</v>
      </c>
      <c r="AO26" s="97">
        <f>VLOOKUP($B26,'[3]ACT DEN2'!$AB$2:$AN$119,4,FALSE)</f>
        <v>0</v>
      </c>
      <c r="AP26" s="97">
        <f>VLOOKUP($B26,'[3]ACT DEN2'!$AB$2:$AN$119,5,FALSE)</f>
        <v>0</v>
      </c>
      <c r="AQ26" s="97">
        <f>VLOOKUP($B26,'[3]ACT DEN2'!$AB$2:$AN$119,6,FALSE)</f>
        <v>0</v>
      </c>
      <c r="AR26" s="97">
        <f>VLOOKUP($B26,'[3]ACT DEN2'!$AB$2:$AN$119,7,FALSE)</f>
        <v>0</v>
      </c>
      <c r="AS26" s="97">
        <f>VLOOKUP($B26,'[3]ACT DEN2'!$AB$2:$AN$119,8,FALSE)</f>
        <v>1</v>
      </c>
      <c r="AT26" s="97">
        <f>VLOOKUP($B26,'[3]ACT DEN2'!$AB$2:$AN$119,9,FALSE)</f>
        <v>0</v>
      </c>
      <c r="AU26" s="97">
        <f>VLOOKUP($B26,'[3]ACT DEN2'!$AB$2:$AN$119,10,FALSE)</f>
        <v>2</v>
      </c>
      <c r="AV26" s="97">
        <f>VLOOKUP($B26,'[3]ACT DEN2'!$AB$2:$AN$119,11,FALSE)</f>
        <v>0</v>
      </c>
      <c r="AW26" s="96">
        <f>VLOOKUP($B26,'[3]ACT DEN2'!$AB$2:$AN$119,12,FALSE)</f>
        <v>0</v>
      </c>
      <c r="AX26" s="91"/>
      <c r="AY26" s="6">
        <f t="shared" si="5"/>
        <v>3</v>
      </c>
    </row>
    <row r="27" spans="1:51" s="65" customFormat="1" ht="15" thickBot="1" x14ac:dyDescent="0.25">
      <c r="A27" s="1" t="s">
        <v>79</v>
      </c>
      <c r="B27" s="99" t="s">
        <v>81</v>
      </c>
      <c r="C27" s="63"/>
      <c r="D27" s="63"/>
      <c r="E27" s="97">
        <f>VLOOKUP($B27,[1]NUM2!$G$2:$T$157,2,FALSE)</f>
        <v>63</v>
      </c>
      <c r="F27" s="97">
        <f>VLOOKUP($B27,[1]NUM2!$G$2:$T$157,3,FALSE)</f>
        <v>58</v>
      </c>
      <c r="G27" s="97">
        <f>VLOOKUP($B27,[1]NUM2!$G$2:$T$157,4,FALSE)</f>
        <v>53</v>
      </c>
      <c r="H27" s="97">
        <f>VLOOKUP($B27,[1]NUM2!$G$2:$T$157,5,FALSE)</f>
        <v>75</v>
      </c>
      <c r="I27" s="97">
        <f>VLOOKUP($B27,[1]NUM2!$G$2:$T$157,6,FALSE)</f>
        <v>45</v>
      </c>
      <c r="J27" s="97">
        <f>VLOOKUP($B27,[1]NUM2!$G$2:$T$157,7,FALSE)</f>
        <v>33</v>
      </c>
      <c r="K27" s="97">
        <f>VLOOKUP($B27,[1]NUM2!$G$2:$T$157,8,FALSE)</f>
        <v>35</v>
      </c>
      <c r="L27" s="97">
        <f>VLOOKUP($B27,[1]NUM2!$G$2:$T$157,9,FALSE)</f>
        <v>54</v>
      </c>
      <c r="M27" s="97">
        <f>VLOOKUP($B27,[1]NUM2!$G$2:$T$157,10,FALSE)</f>
        <v>134</v>
      </c>
      <c r="N27" s="97">
        <f>VLOOKUP($B27,[1]NUM2!$G$2:$T$157,11,FALSE)</f>
        <v>48</v>
      </c>
      <c r="O27" s="96">
        <f>VLOOKUP($B27,[1]NUM2!$G$2:$T$157,12,FALSE)</f>
        <v>21</v>
      </c>
      <c r="P27" s="96">
        <f>VLOOKUP($B27,[1]NUM2!$G$2:$T$157,13,FALSE)</f>
        <v>73</v>
      </c>
      <c r="Q27" s="6">
        <f t="shared" si="10"/>
        <v>692</v>
      </c>
      <c r="R27" s="4"/>
      <c r="S27" s="17">
        <v>926</v>
      </c>
      <c r="T27" s="49">
        <f t="shared" si="11"/>
        <v>960</v>
      </c>
      <c r="U27" s="17">
        <f>VLOOKUP($B27,[2]DEN2!$G$2:$I$157,2,FALSE)</f>
        <v>963</v>
      </c>
      <c r="V27" s="61">
        <f t="shared" si="2"/>
        <v>988</v>
      </c>
      <c r="W27" s="61">
        <f t="shared" si="12"/>
        <v>1008</v>
      </c>
      <c r="X27" s="180">
        <f>VLOOKUP($B27,[1]DEN2!$G$2:$I$158,2,FALSE)</f>
        <v>932</v>
      </c>
      <c r="Y27" s="5"/>
      <c r="Z27" s="96">
        <f>VLOOKUP($B27,'[3]ACT DEN2'!$G$2:$S$153,2,FALSE)</f>
        <v>10</v>
      </c>
      <c r="AA27" s="96">
        <f>VLOOKUP($B27,'[3]ACT DEN2'!$G$2:$S$153,3,FALSE)</f>
        <v>11</v>
      </c>
      <c r="AB27" s="96">
        <f>VLOOKUP($B27,'[3]ACT DEN2'!$G$2:$S$153,4,FALSE)</f>
        <v>13</v>
      </c>
      <c r="AC27" s="96">
        <f>VLOOKUP($B27,'[3]ACT DEN2'!$G$2:$S$153,5,FALSE)</f>
        <v>8</v>
      </c>
      <c r="AD27" s="96">
        <f>VLOOKUP($B27,'[3]ACT DEN2'!$G$2:$S$153,6,FALSE)</f>
        <v>18</v>
      </c>
      <c r="AE27" s="96">
        <f>VLOOKUP($B27,'[3]ACT DEN2'!$G$2:$S$153,7,FALSE)</f>
        <v>10</v>
      </c>
      <c r="AF27" s="96">
        <f>VLOOKUP($B27,'[3]ACT DEN2'!$G$2:$S$153,8,FALSE)</f>
        <v>10</v>
      </c>
      <c r="AG27" s="96">
        <f>VLOOKUP($B27,'[3]ACT DEN2'!$G$2:$S$153,9,FALSE)</f>
        <v>15</v>
      </c>
      <c r="AH27" s="96">
        <f>VLOOKUP($B27,'[3]ACT DEN2'!$G$2:$S$153,10,FALSE)</f>
        <v>16</v>
      </c>
      <c r="AI27" s="98">
        <f>VLOOKUP($B27,'[3]ACT DEN2'!$G$2:$S$153,11,FALSE)</f>
        <v>4</v>
      </c>
      <c r="AJ27" s="96">
        <f>VLOOKUP($B27,'[3]ACT DEN2'!$G$2:$S$153,12,FALSE)</f>
        <v>4</v>
      </c>
      <c r="AK27" s="2"/>
      <c r="AL27" s="6">
        <f t="shared" si="4"/>
        <v>119</v>
      </c>
      <c r="AM27" s="97">
        <f>VLOOKUP($B27,'[3]ACT DEN2'!$AB$2:$AN$119,2,FALSE)</f>
        <v>0</v>
      </c>
      <c r="AN27" s="97">
        <f>VLOOKUP($B27,'[3]ACT DEN2'!$AB$2:$AN$119,3,FALSE)</f>
        <v>0</v>
      </c>
      <c r="AO27" s="97">
        <f>VLOOKUP($B27,'[3]ACT DEN2'!$AB$2:$AN$119,4,FALSE)</f>
        <v>0</v>
      </c>
      <c r="AP27" s="97">
        <f>VLOOKUP($B27,'[3]ACT DEN2'!$AB$2:$AN$119,5,FALSE)</f>
        <v>0</v>
      </c>
      <c r="AQ27" s="97">
        <f>VLOOKUP($B27,'[3]ACT DEN2'!$AB$2:$AN$119,6,FALSE)</f>
        <v>1</v>
      </c>
      <c r="AR27" s="97">
        <f>VLOOKUP($B27,'[3]ACT DEN2'!$AB$2:$AN$119,7,FALSE)</f>
        <v>0</v>
      </c>
      <c r="AS27" s="97">
        <f>VLOOKUP($B27,'[3]ACT DEN2'!$AB$2:$AN$119,8,FALSE)</f>
        <v>0</v>
      </c>
      <c r="AT27" s="97">
        <f>VLOOKUP($B27,'[3]ACT DEN2'!$AB$2:$AN$119,9,FALSE)</f>
        <v>0</v>
      </c>
      <c r="AU27" s="97">
        <f>VLOOKUP($B27,'[3]ACT DEN2'!$AB$2:$AN$119,10,FALSE)</f>
        <v>0</v>
      </c>
      <c r="AV27" s="97">
        <f>VLOOKUP($B27,'[3]ACT DEN2'!$AB$2:$AN$119,11,FALSE)</f>
        <v>0</v>
      </c>
      <c r="AW27" s="96">
        <f>VLOOKUP($B27,'[3]ACT DEN2'!$AB$2:$AN$119,12,FALSE)</f>
        <v>0</v>
      </c>
      <c r="AX27" s="91"/>
      <c r="AY27" s="6">
        <f t="shared" si="5"/>
        <v>1</v>
      </c>
    </row>
    <row r="28" spans="1:51" s="65" customFormat="1" ht="15" thickBot="1" x14ac:dyDescent="0.25">
      <c r="A28" s="1" t="s">
        <v>79</v>
      </c>
      <c r="B28" s="99" t="s">
        <v>82</v>
      </c>
      <c r="C28" s="63"/>
      <c r="D28" s="63"/>
      <c r="E28" s="97">
        <f>VLOOKUP($B28,[1]NUM2!$G$2:$T$157,2,FALSE)</f>
        <v>48</v>
      </c>
      <c r="F28" s="97">
        <f>VLOOKUP($B28,[1]NUM2!$G$2:$T$157,3,FALSE)</f>
        <v>39</v>
      </c>
      <c r="G28" s="97">
        <f>VLOOKUP($B28,[1]NUM2!$G$2:$T$157,4,FALSE)</f>
        <v>77</v>
      </c>
      <c r="H28" s="97">
        <f>VLOOKUP($B28,[1]NUM2!$G$2:$T$157,5,FALSE)</f>
        <v>44</v>
      </c>
      <c r="I28" s="97">
        <f>VLOOKUP($B28,[1]NUM2!$G$2:$T$157,6,FALSE)</f>
        <v>70</v>
      </c>
      <c r="J28" s="97">
        <f>VLOOKUP($B28,[1]NUM2!$G$2:$T$157,7,FALSE)</f>
        <v>61</v>
      </c>
      <c r="K28" s="97">
        <f>VLOOKUP($B28,[1]NUM2!$G$2:$T$157,8,FALSE)</f>
        <v>58</v>
      </c>
      <c r="L28" s="97">
        <f>VLOOKUP($B28,[1]NUM2!$G$2:$T$157,9,FALSE)</f>
        <v>48</v>
      </c>
      <c r="M28" s="97">
        <f>VLOOKUP($B28,[1]NUM2!$G$2:$T$157,10,FALSE)</f>
        <v>43</v>
      </c>
      <c r="N28" s="97">
        <f>VLOOKUP($B28,[1]NUM2!$G$2:$T$157,11,FALSE)</f>
        <v>48</v>
      </c>
      <c r="O28" s="96">
        <f>VLOOKUP($B28,[1]NUM2!$G$2:$T$157,12,FALSE)</f>
        <v>50</v>
      </c>
      <c r="P28" s="96">
        <f>VLOOKUP($B28,[1]NUM2!$G$2:$T$157,13,FALSE)</f>
        <v>56</v>
      </c>
      <c r="Q28" s="6">
        <f t="shared" si="10"/>
        <v>642</v>
      </c>
      <c r="R28" s="4"/>
      <c r="S28" s="17">
        <v>3045</v>
      </c>
      <c r="T28" s="49">
        <f t="shared" si="11"/>
        <v>3139</v>
      </c>
      <c r="U28" s="17">
        <f>VLOOKUP($B28,[2]DEN2!$G$2:$I$157,2,FALSE)</f>
        <v>3234</v>
      </c>
      <c r="V28" s="61">
        <f t="shared" si="2"/>
        <v>3286</v>
      </c>
      <c r="W28" s="61">
        <f t="shared" si="12"/>
        <v>3313</v>
      </c>
      <c r="X28" s="180">
        <f>VLOOKUP($B28,[1]DEN2!$G$2:$I$158,2,FALSE)</f>
        <v>3332</v>
      </c>
      <c r="Y28" s="5"/>
      <c r="Z28" s="96">
        <f>VLOOKUP($B28,'[3]ACT DEN2'!$G$2:$S$153,2,FALSE)</f>
        <v>29</v>
      </c>
      <c r="AA28" s="96">
        <f>VLOOKUP($B28,'[3]ACT DEN2'!$G$2:$S$153,3,FALSE)</f>
        <v>30</v>
      </c>
      <c r="AB28" s="96">
        <f>VLOOKUP($B28,'[3]ACT DEN2'!$G$2:$S$153,4,FALSE)</f>
        <v>42</v>
      </c>
      <c r="AC28" s="96">
        <f>VLOOKUP($B28,'[3]ACT DEN2'!$G$2:$S$153,5,FALSE)</f>
        <v>24</v>
      </c>
      <c r="AD28" s="96">
        <f>VLOOKUP($B28,'[3]ACT DEN2'!$G$2:$S$153,6,FALSE)</f>
        <v>43</v>
      </c>
      <c r="AE28" s="96">
        <f>VLOOKUP($B28,'[3]ACT DEN2'!$G$2:$S$153,7,FALSE)</f>
        <v>17</v>
      </c>
      <c r="AF28" s="96">
        <f>VLOOKUP($B28,'[3]ACT DEN2'!$G$2:$S$153,8,FALSE)</f>
        <v>38</v>
      </c>
      <c r="AG28" s="96">
        <f>VLOOKUP($B28,'[3]ACT DEN2'!$G$2:$S$153,9,FALSE)</f>
        <v>23</v>
      </c>
      <c r="AH28" s="96">
        <f>VLOOKUP($B28,'[3]ACT DEN2'!$G$2:$S$153,10,FALSE)</f>
        <v>16</v>
      </c>
      <c r="AI28" s="98">
        <f>VLOOKUP($B28,'[3]ACT DEN2'!$G$2:$S$153,11,FALSE)</f>
        <v>22</v>
      </c>
      <c r="AJ28" s="96">
        <f>VLOOKUP($B28,'[3]ACT DEN2'!$G$2:$S$153,12,FALSE)</f>
        <v>10</v>
      </c>
      <c r="AK28" s="2"/>
      <c r="AL28" s="6">
        <f t="shared" si="4"/>
        <v>294</v>
      </c>
      <c r="AM28" s="97">
        <f>VLOOKUP($B28,'[3]ACT DEN2'!$AB$2:$AN$119,2,FALSE)</f>
        <v>2</v>
      </c>
      <c r="AN28" s="97">
        <f>VLOOKUP($B28,'[3]ACT DEN2'!$AB$2:$AN$119,3,FALSE)</f>
        <v>2</v>
      </c>
      <c r="AO28" s="97">
        <f>VLOOKUP($B28,'[3]ACT DEN2'!$AB$2:$AN$119,4,FALSE)</f>
        <v>3</v>
      </c>
      <c r="AP28" s="97">
        <f>VLOOKUP($B28,'[3]ACT DEN2'!$AB$2:$AN$119,5,FALSE)</f>
        <v>1</v>
      </c>
      <c r="AQ28" s="97">
        <f>VLOOKUP($B28,'[3]ACT DEN2'!$AB$2:$AN$119,6,FALSE)</f>
        <v>10</v>
      </c>
      <c r="AR28" s="97">
        <f>VLOOKUP($B28,'[3]ACT DEN2'!$AB$2:$AN$119,7,FALSE)</f>
        <v>1</v>
      </c>
      <c r="AS28" s="97">
        <f>VLOOKUP($B28,'[3]ACT DEN2'!$AB$2:$AN$119,8,FALSE)</f>
        <v>4</v>
      </c>
      <c r="AT28" s="97">
        <f>VLOOKUP($B28,'[3]ACT DEN2'!$AB$2:$AN$119,9,FALSE)</f>
        <v>5</v>
      </c>
      <c r="AU28" s="97">
        <f>VLOOKUP($B28,'[3]ACT DEN2'!$AB$2:$AN$119,10,FALSE)</f>
        <v>4</v>
      </c>
      <c r="AV28" s="97">
        <f>VLOOKUP($B28,'[3]ACT DEN2'!$AB$2:$AN$119,11,FALSE)</f>
        <v>7</v>
      </c>
      <c r="AW28" s="96">
        <f>VLOOKUP($B28,'[3]ACT DEN2'!$AB$2:$AN$119,12,FALSE)</f>
        <v>5</v>
      </c>
      <c r="AX28" s="91"/>
      <c r="AY28" s="6">
        <f t="shared" si="5"/>
        <v>44</v>
      </c>
    </row>
    <row r="29" spans="1:51" s="65" customFormat="1" ht="15" thickBot="1" x14ac:dyDescent="0.25">
      <c r="A29" s="1" t="s">
        <v>79</v>
      </c>
      <c r="B29" s="99" t="s">
        <v>83</v>
      </c>
      <c r="C29" s="63"/>
      <c r="D29" s="63"/>
      <c r="E29" s="97">
        <f>VLOOKUP($B29,[1]NUM2!$G$2:$T$157,2,FALSE)</f>
        <v>12</v>
      </c>
      <c r="F29" s="97">
        <f>VLOOKUP($B29,[1]NUM2!$G$2:$T$157,3,FALSE)</f>
        <v>6</v>
      </c>
      <c r="G29" s="97">
        <f>VLOOKUP($B29,[1]NUM2!$G$2:$T$157,4,FALSE)</f>
        <v>12</v>
      </c>
      <c r="H29" s="97">
        <f>VLOOKUP($B29,[1]NUM2!$G$2:$T$157,5,FALSE)</f>
        <v>22</v>
      </c>
      <c r="I29" s="97">
        <f>VLOOKUP($B29,[1]NUM2!$G$2:$T$157,6,FALSE)</f>
        <v>13</v>
      </c>
      <c r="J29" s="97">
        <f>VLOOKUP($B29,[1]NUM2!$G$2:$T$157,7,FALSE)</f>
        <v>4</v>
      </c>
      <c r="K29" s="97">
        <f>VLOOKUP($B29,[1]NUM2!$G$2:$T$157,8,FALSE)</f>
        <v>6</v>
      </c>
      <c r="L29" s="97">
        <f>VLOOKUP($B29,[1]NUM2!$G$2:$T$157,9,FALSE)</f>
        <v>10</v>
      </c>
      <c r="M29" s="97">
        <f>VLOOKUP($B29,[1]NUM2!$G$2:$T$157,10,FALSE)</f>
        <v>16</v>
      </c>
      <c r="N29" s="97">
        <f>VLOOKUP($B29,[1]NUM2!$G$2:$T$157,11,FALSE)</f>
        <v>23</v>
      </c>
      <c r="O29" s="96">
        <f>VLOOKUP($B29,[1]NUM2!$G$2:$T$157,12,FALSE)</f>
        <v>3</v>
      </c>
      <c r="P29" s="96">
        <f>VLOOKUP($B29,[1]NUM2!$G$2:$T$157,13,FALSE)</f>
        <v>5</v>
      </c>
      <c r="Q29" s="6">
        <f t="shared" si="10"/>
        <v>132</v>
      </c>
      <c r="R29" s="4"/>
      <c r="S29" s="17">
        <v>256</v>
      </c>
      <c r="T29" s="49">
        <f t="shared" si="11"/>
        <v>257</v>
      </c>
      <c r="U29" s="17">
        <f>VLOOKUP($B29,[2]DEN2!$G$2:$I$157,2,FALSE)</f>
        <v>275</v>
      </c>
      <c r="V29" s="61">
        <f t="shared" si="2"/>
        <v>280</v>
      </c>
      <c r="W29" s="61">
        <f t="shared" si="12"/>
        <v>289</v>
      </c>
      <c r="X29" s="180">
        <f>VLOOKUP($B29,[1]DEN2!$G$2:$I$158,2,FALSE)</f>
        <v>283</v>
      </c>
      <c r="Y29" s="5"/>
      <c r="Z29" s="96">
        <f>VLOOKUP($B29,'[3]ACT DEN2'!$G$2:$S$153,2,FALSE)</f>
        <v>0</v>
      </c>
      <c r="AA29" s="96">
        <f>VLOOKUP($B29,'[3]ACT DEN2'!$G$2:$S$153,3,FALSE)</f>
        <v>1</v>
      </c>
      <c r="AB29" s="96">
        <f>VLOOKUP($B29,'[3]ACT DEN2'!$G$2:$S$153,4,FALSE)</f>
        <v>0</v>
      </c>
      <c r="AC29" s="96">
        <f>VLOOKUP($B29,'[3]ACT DEN2'!$G$2:$S$153,5,FALSE)</f>
        <v>2</v>
      </c>
      <c r="AD29" s="96">
        <f>VLOOKUP($B29,'[3]ACT DEN2'!$G$2:$S$153,6,FALSE)</f>
        <v>3</v>
      </c>
      <c r="AE29" s="96">
        <f>VLOOKUP($B29,'[3]ACT DEN2'!$G$2:$S$153,7,FALSE)</f>
        <v>5</v>
      </c>
      <c r="AF29" s="96">
        <f>VLOOKUP($B29,'[3]ACT DEN2'!$G$2:$S$153,8,FALSE)</f>
        <v>0</v>
      </c>
      <c r="AG29" s="96">
        <f>VLOOKUP($B29,'[3]ACT DEN2'!$G$2:$S$153,9,FALSE)</f>
        <v>5</v>
      </c>
      <c r="AH29" s="96">
        <f>VLOOKUP($B29,'[3]ACT DEN2'!$G$2:$S$153,10,FALSE)</f>
        <v>6</v>
      </c>
      <c r="AI29" s="98">
        <f>VLOOKUP($B29,'[3]ACT DEN2'!$G$2:$S$153,11,FALSE)</f>
        <v>3</v>
      </c>
      <c r="AJ29" s="96">
        <f>VLOOKUP($B29,'[3]ACT DEN2'!$G$2:$S$153,12,FALSE)</f>
        <v>1</v>
      </c>
      <c r="AK29" s="2"/>
      <c r="AL29" s="6">
        <f t="shared" si="4"/>
        <v>26</v>
      </c>
      <c r="AM29" s="97">
        <f>VLOOKUP($B29,'[3]ACT DEN2'!$AB$2:$AN$119,2,FALSE)</f>
        <v>0</v>
      </c>
      <c r="AN29" s="97">
        <f>VLOOKUP($B29,'[3]ACT DEN2'!$AB$2:$AN$119,3,FALSE)</f>
        <v>0</v>
      </c>
      <c r="AO29" s="97">
        <f>VLOOKUP($B29,'[3]ACT DEN2'!$AB$2:$AN$119,4,FALSE)</f>
        <v>0</v>
      </c>
      <c r="AP29" s="97">
        <f>VLOOKUP($B29,'[3]ACT DEN2'!$AB$2:$AN$119,5,FALSE)</f>
        <v>1</v>
      </c>
      <c r="AQ29" s="97">
        <f>VLOOKUP($B29,'[3]ACT DEN2'!$AB$2:$AN$119,6,FALSE)</f>
        <v>0</v>
      </c>
      <c r="AR29" s="97">
        <f>VLOOKUP($B29,'[3]ACT DEN2'!$AB$2:$AN$119,7,FALSE)</f>
        <v>0</v>
      </c>
      <c r="AS29" s="97">
        <f>VLOOKUP($B29,'[3]ACT DEN2'!$AB$2:$AN$119,8,FALSE)</f>
        <v>0</v>
      </c>
      <c r="AT29" s="97">
        <f>VLOOKUP($B29,'[3]ACT DEN2'!$AB$2:$AN$119,9,FALSE)</f>
        <v>0</v>
      </c>
      <c r="AU29" s="97">
        <f>VLOOKUP($B29,'[3]ACT DEN2'!$AB$2:$AN$119,10,FALSE)</f>
        <v>0</v>
      </c>
      <c r="AV29" s="97">
        <f>VLOOKUP($B29,'[3]ACT DEN2'!$AB$2:$AN$119,11,FALSE)</f>
        <v>0</v>
      </c>
      <c r="AW29" s="96">
        <f>VLOOKUP($B29,'[3]ACT DEN2'!$AB$2:$AN$119,12,FALSE)</f>
        <v>0</v>
      </c>
      <c r="AX29" s="91"/>
      <c r="AY29" s="6">
        <f t="shared" si="5"/>
        <v>1</v>
      </c>
    </row>
    <row r="30" spans="1:51" s="65" customFormat="1" ht="15" thickBot="1" x14ac:dyDescent="0.25">
      <c r="A30" s="1" t="s">
        <v>79</v>
      </c>
      <c r="B30" s="99" t="s">
        <v>84</v>
      </c>
      <c r="C30" s="63"/>
      <c r="D30" s="63"/>
      <c r="E30" s="97">
        <f>VLOOKUP($B30,[1]NUM2!$G$2:$T$157,2,FALSE)</f>
        <v>115</v>
      </c>
      <c r="F30" s="97">
        <f>VLOOKUP($B30,[1]NUM2!$G$2:$T$157,3,FALSE)</f>
        <v>106</v>
      </c>
      <c r="G30" s="97">
        <f>VLOOKUP($B30,[1]NUM2!$G$2:$T$157,4,FALSE)</f>
        <v>91</v>
      </c>
      <c r="H30" s="97">
        <f>VLOOKUP($B30,[1]NUM2!$G$2:$T$157,5,FALSE)</f>
        <v>90</v>
      </c>
      <c r="I30" s="97">
        <f>VLOOKUP($B30,[1]NUM2!$G$2:$T$157,6,FALSE)</f>
        <v>105</v>
      </c>
      <c r="J30" s="97">
        <f>VLOOKUP($B30,[1]NUM2!$G$2:$T$157,7,FALSE)</f>
        <v>86</v>
      </c>
      <c r="K30" s="97">
        <f>VLOOKUP($B30,[1]NUM2!$G$2:$T$157,8,FALSE)</f>
        <v>119</v>
      </c>
      <c r="L30" s="97">
        <f>VLOOKUP($B30,[1]NUM2!$G$2:$T$157,9,FALSE)</f>
        <v>139</v>
      </c>
      <c r="M30" s="97">
        <f>VLOOKUP($B30,[1]NUM2!$G$2:$T$157,10,FALSE)</f>
        <v>94</v>
      </c>
      <c r="N30" s="97">
        <f>VLOOKUP($B30,[1]NUM2!$G$2:$T$157,11,FALSE)</f>
        <v>159</v>
      </c>
      <c r="O30" s="96">
        <f>VLOOKUP($B30,[1]NUM2!$G$2:$T$157,12,FALSE)</f>
        <v>128</v>
      </c>
      <c r="P30" s="96">
        <f>VLOOKUP($B30,[1]NUM2!$G$2:$T$157,13,FALSE)</f>
        <v>222</v>
      </c>
      <c r="Q30" s="6">
        <f t="shared" si="10"/>
        <v>1454</v>
      </c>
      <c r="R30" s="4"/>
      <c r="S30" s="17">
        <v>1421</v>
      </c>
      <c r="T30" s="49">
        <f t="shared" si="11"/>
        <v>1455</v>
      </c>
      <c r="U30" s="17">
        <f>VLOOKUP($B30,[2]DEN2!$G$2:$I$157,2,FALSE)</f>
        <v>1467</v>
      </c>
      <c r="V30" s="61">
        <f t="shared" si="2"/>
        <v>1490</v>
      </c>
      <c r="W30" s="61">
        <f t="shared" si="12"/>
        <v>1517</v>
      </c>
      <c r="X30" s="180">
        <f>VLOOKUP($B30,[1]DEN2!$G$2:$I$158,2,FALSE)</f>
        <v>1532</v>
      </c>
      <c r="Y30" s="5"/>
      <c r="Z30" s="96">
        <f>VLOOKUP($B30,'[3]ACT DEN2'!$G$2:$S$153,2,FALSE)</f>
        <v>18</v>
      </c>
      <c r="AA30" s="96">
        <f>VLOOKUP($B30,'[3]ACT DEN2'!$G$2:$S$153,3,FALSE)</f>
        <v>19</v>
      </c>
      <c r="AB30" s="96">
        <f>VLOOKUP($B30,'[3]ACT DEN2'!$G$2:$S$153,4,FALSE)</f>
        <v>23</v>
      </c>
      <c r="AC30" s="96">
        <f>VLOOKUP($B30,'[3]ACT DEN2'!$G$2:$S$153,5,FALSE)</f>
        <v>41</v>
      </c>
      <c r="AD30" s="96">
        <f>VLOOKUP($B30,'[3]ACT DEN2'!$G$2:$S$153,6,FALSE)</f>
        <v>27</v>
      </c>
      <c r="AE30" s="96">
        <f>VLOOKUP($B30,'[3]ACT DEN2'!$G$2:$S$153,7,FALSE)</f>
        <v>21</v>
      </c>
      <c r="AF30" s="96">
        <f>VLOOKUP($B30,'[3]ACT DEN2'!$G$2:$S$153,8,FALSE)</f>
        <v>25</v>
      </c>
      <c r="AG30" s="96">
        <f>VLOOKUP($B30,'[3]ACT DEN2'!$G$2:$S$153,9,FALSE)</f>
        <v>22</v>
      </c>
      <c r="AH30" s="96">
        <f>VLOOKUP($B30,'[3]ACT DEN2'!$G$2:$S$153,10,FALSE)</f>
        <v>11</v>
      </c>
      <c r="AI30" s="98">
        <f>VLOOKUP($B30,'[3]ACT DEN2'!$G$2:$S$153,11,FALSE)</f>
        <v>25</v>
      </c>
      <c r="AJ30" s="96">
        <f>VLOOKUP($B30,'[3]ACT DEN2'!$G$2:$S$153,12,FALSE)</f>
        <v>14</v>
      </c>
      <c r="AK30" s="2"/>
      <c r="AL30" s="6">
        <f t="shared" si="4"/>
        <v>246</v>
      </c>
      <c r="AM30" s="97">
        <f>VLOOKUP($B30,'[3]ACT DEN2'!$AB$2:$AN$119,2,FALSE)</f>
        <v>0</v>
      </c>
      <c r="AN30" s="97">
        <f>VLOOKUP($B30,'[3]ACT DEN2'!$AB$2:$AN$119,3,FALSE)</f>
        <v>16</v>
      </c>
      <c r="AO30" s="97">
        <f>VLOOKUP($B30,'[3]ACT DEN2'!$AB$2:$AN$119,4,FALSE)</f>
        <v>10</v>
      </c>
      <c r="AP30" s="97">
        <f>VLOOKUP($B30,'[3]ACT DEN2'!$AB$2:$AN$119,5,FALSE)</f>
        <v>8</v>
      </c>
      <c r="AQ30" s="97">
        <f>VLOOKUP($B30,'[3]ACT DEN2'!$AB$2:$AN$119,6,FALSE)</f>
        <v>7</v>
      </c>
      <c r="AR30" s="97">
        <f>VLOOKUP($B30,'[3]ACT DEN2'!$AB$2:$AN$119,7,FALSE)</f>
        <v>5</v>
      </c>
      <c r="AS30" s="97">
        <f>VLOOKUP($B30,'[3]ACT DEN2'!$AB$2:$AN$119,8,FALSE)</f>
        <v>9</v>
      </c>
      <c r="AT30" s="97">
        <f>VLOOKUP($B30,'[3]ACT DEN2'!$AB$2:$AN$119,9,FALSE)</f>
        <v>15</v>
      </c>
      <c r="AU30" s="97">
        <f>VLOOKUP($B30,'[3]ACT DEN2'!$AB$2:$AN$119,10,FALSE)</f>
        <v>2</v>
      </c>
      <c r="AV30" s="97">
        <f>VLOOKUP($B30,'[3]ACT DEN2'!$AB$2:$AN$119,11,FALSE)</f>
        <v>7</v>
      </c>
      <c r="AW30" s="96">
        <f>VLOOKUP($B30,'[3]ACT DEN2'!$AB$2:$AN$119,12,FALSE)</f>
        <v>5</v>
      </c>
      <c r="AX30" s="91"/>
      <c r="AY30" s="6">
        <f t="shared" si="5"/>
        <v>84</v>
      </c>
    </row>
    <row r="31" spans="1:51" s="65" customFormat="1" ht="15" thickBot="1" x14ac:dyDescent="0.25">
      <c r="A31" s="1" t="s">
        <v>79</v>
      </c>
      <c r="B31" s="99" t="s">
        <v>85</v>
      </c>
      <c r="C31" s="63"/>
      <c r="D31" s="63"/>
      <c r="E31" s="97">
        <f>VLOOKUP($B31,[1]NUM2!$G$2:$T$157,2,FALSE)</f>
        <v>8</v>
      </c>
      <c r="F31" s="97">
        <f>VLOOKUP($B31,[1]NUM2!$G$2:$T$157,3,FALSE)</f>
        <v>2</v>
      </c>
      <c r="G31" s="97">
        <f>VLOOKUP($B31,[1]NUM2!$G$2:$T$157,4,FALSE)</f>
        <v>2</v>
      </c>
      <c r="H31" s="97">
        <f>VLOOKUP($B31,[1]NUM2!$G$2:$T$157,5,FALSE)</f>
        <v>3</v>
      </c>
      <c r="I31" s="97">
        <f>VLOOKUP($B31,[1]NUM2!$G$2:$T$157,6,FALSE)</f>
        <v>3</v>
      </c>
      <c r="J31" s="97">
        <f>VLOOKUP($B31,[1]NUM2!$G$2:$T$157,7,FALSE)</f>
        <v>3</v>
      </c>
      <c r="K31" s="97">
        <f>VLOOKUP($B31,[1]NUM2!$G$2:$T$157,8,FALSE)</f>
        <v>2</v>
      </c>
      <c r="L31" s="97">
        <f>VLOOKUP($B31,[1]NUM2!$G$2:$T$157,9,FALSE)</f>
        <v>4</v>
      </c>
      <c r="M31" s="97">
        <f>VLOOKUP($B31,[1]NUM2!$G$2:$T$157,10,FALSE)</f>
        <v>0</v>
      </c>
      <c r="N31" s="97">
        <f>VLOOKUP($B31,[1]NUM2!$G$2:$T$157,11,FALSE)</f>
        <v>2</v>
      </c>
      <c r="O31" s="96">
        <f>VLOOKUP($B31,[1]NUM2!$G$2:$T$157,12,FALSE)</f>
        <v>1</v>
      </c>
      <c r="P31" s="96">
        <f>VLOOKUP($B31,[1]NUM2!$G$2:$T$157,13,FALSE)</f>
        <v>9</v>
      </c>
      <c r="Q31" s="6">
        <f t="shared" si="10"/>
        <v>39</v>
      </c>
      <c r="R31" s="4"/>
      <c r="S31" s="17">
        <v>90</v>
      </c>
      <c r="T31" s="49">
        <f t="shared" si="11"/>
        <v>91</v>
      </c>
      <c r="U31" s="17">
        <f>VLOOKUP($B31,[2]DEN2!$G$2:$I$157,2,FALSE)</f>
        <v>80</v>
      </c>
      <c r="V31" s="61">
        <f t="shared" si="2"/>
        <v>82</v>
      </c>
      <c r="W31" s="61">
        <f t="shared" si="12"/>
        <v>83</v>
      </c>
      <c r="X31" s="180">
        <f>VLOOKUP($B31,[1]DEN2!$G$2:$I$158,2,FALSE)</f>
        <v>96</v>
      </c>
      <c r="Y31" s="5"/>
      <c r="Z31" s="96">
        <f>VLOOKUP($B31,'[3]ACT DEN2'!$G$2:$S$153,2,FALSE)</f>
        <v>0</v>
      </c>
      <c r="AA31" s="96">
        <f>VLOOKUP($B31,'[3]ACT DEN2'!$G$2:$S$153,3,FALSE)</f>
        <v>1</v>
      </c>
      <c r="AB31" s="96">
        <f>VLOOKUP($B31,'[3]ACT DEN2'!$G$2:$S$153,4,FALSE)</f>
        <v>0</v>
      </c>
      <c r="AC31" s="96">
        <f>VLOOKUP($B31,'[3]ACT DEN2'!$G$2:$S$153,5,FALSE)</f>
        <v>2</v>
      </c>
      <c r="AD31" s="96">
        <f>VLOOKUP($B31,'[3]ACT DEN2'!$G$2:$S$153,6,FALSE)</f>
        <v>0</v>
      </c>
      <c r="AE31" s="96">
        <f>VLOOKUP($B31,'[3]ACT DEN2'!$G$2:$S$153,7,FALSE)</f>
        <v>0</v>
      </c>
      <c r="AF31" s="96">
        <f>VLOOKUP($B31,'[3]ACT DEN2'!$G$2:$S$153,8,FALSE)</f>
        <v>0</v>
      </c>
      <c r="AG31" s="96">
        <f>VLOOKUP($B31,'[3]ACT DEN2'!$G$2:$S$153,9,FALSE)</f>
        <v>2</v>
      </c>
      <c r="AH31" s="96">
        <f>VLOOKUP($B31,'[3]ACT DEN2'!$G$2:$S$153,10,FALSE)</f>
        <v>0</v>
      </c>
      <c r="AI31" s="98">
        <f>VLOOKUP($B31,'[3]ACT DEN2'!$G$2:$S$153,11,FALSE)</f>
        <v>2</v>
      </c>
      <c r="AJ31" s="96">
        <f>VLOOKUP($B31,'[3]ACT DEN2'!$G$2:$S$153,12,FALSE)</f>
        <v>0</v>
      </c>
      <c r="AK31" s="2"/>
      <c r="AL31" s="6">
        <f t="shared" si="4"/>
        <v>7</v>
      </c>
      <c r="AM31" s="97">
        <f>VLOOKUP($B31,'[3]ACT DEN2'!$AB$2:$AN$119,2,FALSE)</f>
        <v>0</v>
      </c>
      <c r="AN31" s="97">
        <f>VLOOKUP($B31,'[3]ACT DEN2'!$AB$2:$AN$119,3,FALSE)</f>
        <v>0</v>
      </c>
      <c r="AO31" s="97">
        <f>VLOOKUP($B31,'[3]ACT DEN2'!$AB$2:$AN$119,4,FALSE)</f>
        <v>0</v>
      </c>
      <c r="AP31" s="97">
        <f>VLOOKUP($B31,'[3]ACT DEN2'!$AB$2:$AN$119,5,FALSE)</f>
        <v>0</v>
      </c>
      <c r="AQ31" s="97">
        <f>VLOOKUP($B31,'[3]ACT DEN2'!$AB$2:$AN$119,6,FALSE)</f>
        <v>0</v>
      </c>
      <c r="AR31" s="97">
        <f>VLOOKUP($B31,'[3]ACT DEN2'!$AB$2:$AN$119,7,FALSE)</f>
        <v>0</v>
      </c>
      <c r="AS31" s="97">
        <f>VLOOKUP($B31,'[3]ACT DEN2'!$AB$2:$AN$119,8,FALSE)</f>
        <v>0</v>
      </c>
      <c r="AT31" s="97">
        <f>VLOOKUP($B31,'[3]ACT DEN2'!$AB$2:$AN$119,9,FALSE)</f>
        <v>0</v>
      </c>
      <c r="AU31" s="97">
        <f>VLOOKUP($B31,'[3]ACT DEN2'!$AB$2:$AN$119,10,FALSE)</f>
        <v>0</v>
      </c>
      <c r="AV31" s="97">
        <f>VLOOKUP($B31,'[3]ACT DEN2'!$AB$2:$AN$119,11,FALSE)</f>
        <v>1</v>
      </c>
      <c r="AW31" s="96">
        <f>VLOOKUP($B31,'[3]ACT DEN2'!$AB$2:$AN$119,12,FALSE)</f>
        <v>0</v>
      </c>
      <c r="AX31" s="91"/>
      <c r="AY31" s="6">
        <f t="shared" si="5"/>
        <v>1</v>
      </c>
    </row>
    <row r="32" spans="1:51" s="65" customFormat="1" ht="15" thickBot="1" x14ac:dyDescent="0.25">
      <c r="A32" s="1" t="s">
        <v>79</v>
      </c>
      <c r="B32" s="99" t="s">
        <v>86</v>
      </c>
      <c r="C32" s="63"/>
      <c r="D32" s="63"/>
      <c r="E32" s="97">
        <f>VLOOKUP($B32,[1]NUM2!$G$2:$T$157,2,FALSE)</f>
        <v>2</v>
      </c>
      <c r="F32" s="97">
        <f>VLOOKUP($B32,[1]NUM2!$G$2:$T$157,3,FALSE)</f>
        <v>0</v>
      </c>
      <c r="G32" s="97">
        <f>VLOOKUP($B32,[1]NUM2!$G$2:$T$157,4,FALSE)</f>
        <v>3</v>
      </c>
      <c r="H32" s="97">
        <f>VLOOKUP($B32,[1]NUM2!$G$2:$T$157,5,FALSE)</f>
        <v>4</v>
      </c>
      <c r="I32" s="97">
        <f>VLOOKUP($B32,[1]NUM2!$G$2:$T$157,6,FALSE)</f>
        <v>6</v>
      </c>
      <c r="J32" s="97">
        <f>VLOOKUP($B32,[1]NUM2!$G$2:$T$157,7,FALSE)</f>
        <v>2</v>
      </c>
      <c r="K32" s="97">
        <f>VLOOKUP($B32,[1]NUM2!$G$2:$T$157,8,FALSE)</f>
        <v>0</v>
      </c>
      <c r="L32" s="97">
        <f>VLOOKUP($B32,[1]NUM2!$G$2:$T$157,9,FALSE)</f>
        <v>3</v>
      </c>
      <c r="M32" s="97">
        <f>VLOOKUP($B32,[1]NUM2!$G$2:$T$157,10,FALSE)</f>
        <v>1</v>
      </c>
      <c r="N32" s="97">
        <f>VLOOKUP($B32,[1]NUM2!$G$2:$T$157,11,FALSE)</f>
        <v>5</v>
      </c>
      <c r="O32" s="96">
        <f>VLOOKUP($B32,[1]NUM2!$G$2:$T$157,12,FALSE)</f>
        <v>1</v>
      </c>
      <c r="P32" s="96">
        <f>VLOOKUP($B32,[1]NUM2!$G$2:$T$157,13,FALSE)</f>
        <v>0</v>
      </c>
      <c r="Q32" s="6">
        <f t="shared" si="10"/>
        <v>27</v>
      </c>
      <c r="R32" s="4"/>
      <c r="S32" s="17">
        <v>83</v>
      </c>
      <c r="T32" s="49">
        <f t="shared" si="11"/>
        <v>89</v>
      </c>
      <c r="U32" s="17">
        <f>VLOOKUP($B32,[2]DEN2!$G$2:$I$157,2,FALSE)</f>
        <v>82</v>
      </c>
      <c r="V32" s="61">
        <f t="shared" si="2"/>
        <v>83</v>
      </c>
      <c r="W32" s="61">
        <f t="shared" si="12"/>
        <v>83</v>
      </c>
      <c r="X32" s="180">
        <f>VLOOKUP($B32,[1]DEN2!$G$2:$I$158,2,FALSE)</f>
        <v>81</v>
      </c>
      <c r="Y32" s="5"/>
      <c r="Z32" s="96">
        <f>VLOOKUP($B32,'[3]ACT DEN2'!$G$2:$S$153,2,FALSE)</f>
        <v>1</v>
      </c>
      <c r="AA32" s="96">
        <f>VLOOKUP($B32,'[3]ACT DEN2'!$G$2:$S$153,3,FALSE)</f>
        <v>1</v>
      </c>
      <c r="AB32" s="96">
        <f>VLOOKUP($B32,'[3]ACT DEN2'!$G$2:$S$153,4,FALSE)</f>
        <v>4</v>
      </c>
      <c r="AC32" s="96">
        <f>VLOOKUP($B32,'[3]ACT DEN2'!$G$2:$S$153,5,FALSE)</f>
        <v>4</v>
      </c>
      <c r="AD32" s="96">
        <f>VLOOKUP($B32,'[3]ACT DEN2'!$G$2:$S$153,6,FALSE)</f>
        <v>1</v>
      </c>
      <c r="AE32" s="96">
        <f>VLOOKUP($B32,'[3]ACT DEN2'!$G$2:$S$153,7,FALSE)</f>
        <v>0</v>
      </c>
      <c r="AF32" s="96">
        <f>VLOOKUP($B32,'[3]ACT DEN2'!$G$2:$S$153,8,FALSE)</f>
        <v>1</v>
      </c>
      <c r="AG32" s="96">
        <f>VLOOKUP($B32,'[3]ACT DEN2'!$G$2:$S$153,9,FALSE)</f>
        <v>0</v>
      </c>
      <c r="AH32" s="96">
        <f>VLOOKUP($B32,'[3]ACT DEN2'!$G$2:$S$153,10,FALSE)</f>
        <v>0</v>
      </c>
      <c r="AI32" s="98">
        <f>VLOOKUP($B32,'[3]ACT DEN2'!$G$2:$S$153,11,FALSE)</f>
        <v>0</v>
      </c>
      <c r="AJ32" s="96">
        <f>VLOOKUP($B32,'[3]ACT DEN2'!$G$2:$S$153,12,FALSE)</f>
        <v>0</v>
      </c>
      <c r="AK32" s="2"/>
      <c r="AL32" s="6">
        <f t="shared" si="4"/>
        <v>12</v>
      </c>
      <c r="AM32" s="97">
        <f>VLOOKUP($B32,'[3]ACT DEN2'!$AB$2:$AN$119,2,FALSE)</f>
        <v>0</v>
      </c>
      <c r="AN32" s="97">
        <f>VLOOKUP($B32,'[3]ACT DEN2'!$AB$2:$AN$119,3,FALSE)</f>
        <v>0</v>
      </c>
      <c r="AO32" s="97">
        <f>VLOOKUP($B32,'[3]ACT DEN2'!$AB$2:$AN$119,4,FALSE)</f>
        <v>0</v>
      </c>
      <c r="AP32" s="97">
        <f>VLOOKUP($B32,'[3]ACT DEN2'!$AB$2:$AN$119,5,FALSE)</f>
        <v>0</v>
      </c>
      <c r="AQ32" s="97">
        <f>VLOOKUP($B32,'[3]ACT DEN2'!$AB$2:$AN$119,6,FALSE)</f>
        <v>0</v>
      </c>
      <c r="AR32" s="97">
        <f>VLOOKUP($B32,'[3]ACT DEN2'!$AB$2:$AN$119,7,FALSE)</f>
        <v>0</v>
      </c>
      <c r="AS32" s="97">
        <f>VLOOKUP($B32,'[3]ACT DEN2'!$AB$2:$AN$119,8,FALSE)</f>
        <v>0</v>
      </c>
      <c r="AT32" s="97">
        <f>VLOOKUP($B32,'[3]ACT DEN2'!$AB$2:$AN$119,9,FALSE)</f>
        <v>0</v>
      </c>
      <c r="AU32" s="97">
        <f>VLOOKUP($B32,'[3]ACT DEN2'!$AB$2:$AN$119,10,FALSE)</f>
        <v>0</v>
      </c>
      <c r="AV32" s="97">
        <f>VLOOKUP($B32,'[3]ACT DEN2'!$AB$2:$AN$119,11,FALSE)</f>
        <v>0</v>
      </c>
      <c r="AW32" s="96">
        <f>VLOOKUP($B32,'[3]ACT DEN2'!$AB$2:$AN$119,12,FALSE)</f>
        <v>0</v>
      </c>
      <c r="AX32" s="91"/>
      <c r="AY32" s="6">
        <f t="shared" si="5"/>
        <v>0</v>
      </c>
    </row>
    <row r="33" spans="1:51" s="65" customFormat="1" ht="15" thickBot="1" x14ac:dyDescent="0.25">
      <c r="A33" s="1" t="s">
        <v>79</v>
      </c>
      <c r="B33" s="99" t="s">
        <v>87</v>
      </c>
      <c r="C33" s="63"/>
      <c r="D33" s="63"/>
      <c r="E33" s="97">
        <f>VLOOKUP($B33,[1]NUM2!$G$2:$T$157,2,FALSE)</f>
        <v>13</v>
      </c>
      <c r="F33" s="97">
        <f>VLOOKUP($B33,[1]NUM2!$G$2:$T$157,3,FALSE)</f>
        <v>3</v>
      </c>
      <c r="G33" s="97">
        <f>VLOOKUP($B33,[1]NUM2!$G$2:$T$157,4,FALSE)</f>
        <v>21</v>
      </c>
      <c r="H33" s="97">
        <f>VLOOKUP($B33,[1]NUM2!$G$2:$T$157,5,FALSE)</f>
        <v>4</v>
      </c>
      <c r="I33" s="97">
        <f>VLOOKUP($B33,[1]NUM2!$G$2:$T$157,6,FALSE)</f>
        <v>6</v>
      </c>
      <c r="J33" s="97">
        <f>VLOOKUP($B33,[1]NUM2!$G$2:$T$157,7,FALSE)</f>
        <v>4</v>
      </c>
      <c r="K33" s="97">
        <f>VLOOKUP($B33,[1]NUM2!$G$2:$T$157,8,FALSE)</f>
        <v>13</v>
      </c>
      <c r="L33" s="97">
        <f>VLOOKUP($B33,[1]NUM2!$G$2:$T$157,9,FALSE)</f>
        <v>7</v>
      </c>
      <c r="M33" s="97">
        <f>VLOOKUP($B33,[1]NUM2!$G$2:$T$157,10,FALSE)</f>
        <v>10</v>
      </c>
      <c r="N33" s="97">
        <f>VLOOKUP($B33,[1]NUM2!$G$2:$T$157,11,FALSE)</f>
        <v>5</v>
      </c>
      <c r="O33" s="96">
        <f>VLOOKUP($B33,[1]NUM2!$G$2:$T$157,12,FALSE)</f>
        <v>14</v>
      </c>
      <c r="P33" s="96">
        <f>VLOOKUP($B33,[1]NUM2!$G$2:$T$157,13,FALSE)</f>
        <v>4</v>
      </c>
      <c r="Q33" s="6">
        <f t="shared" si="10"/>
        <v>104</v>
      </c>
      <c r="R33" s="4"/>
      <c r="S33" s="17">
        <v>206</v>
      </c>
      <c r="T33" s="49">
        <f t="shared" si="11"/>
        <v>219</v>
      </c>
      <c r="U33" s="17">
        <f>VLOOKUP($B33,[2]DEN2!$G$2:$I$157,2,FALSE)</f>
        <v>242</v>
      </c>
      <c r="V33" s="61">
        <f t="shared" si="2"/>
        <v>254</v>
      </c>
      <c r="W33" s="61">
        <f t="shared" si="12"/>
        <v>258</v>
      </c>
      <c r="X33" s="180">
        <f>VLOOKUP($B33,[1]DEN2!$G$2:$I$158,2,FALSE)</f>
        <v>254</v>
      </c>
      <c r="Y33" s="5"/>
      <c r="Z33" s="96">
        <f>VLOOKUP($B33,'[3]ACT DEN2'!$G$2:$S$153,2,FALSE)</f>
        <v>7</v>
      </c>
      <c r="AA33" s="96">
        <f>VLOOKUP($B33,'[3]ACT DEN2'!$G$2:$S$153,3,FALSE)</f>
        <v>3</v>
      </c>
      <c r="AB33" s="96">
        <f>VLOOKUP($B33,'[3]ACT DEN2'!$G$2:$S$153,4,FALSE)</f>
        <v>3</v>
      </c>
      <c r="AC33" s="96">
        <f>VLOOKUP($B33,'[3]ACT DEN2'!$G$2:$S$153,5,FALSE)</f>
        <v>4</v>
      </c>
      <c r="AD33" s="96">
        <f>VLOOKUP($B33,'[3]ACT DEN2'!$G$2:$S$153,6,FALSE)</f>
        <v>1</v>
      </c>
      <c r="AE33" s="96">
        <f>VLOOKUP($B33,'[3]ACT DEN2'!$G$2:$S$153,7,FALSE)</f>
        <v>1</v>
      </c>
      <c r="AF33" s="96">
        <f>VLOOKUP($B33,'[3]ACT DEN2'!$G$2:$S$153,8,FALSE)</f>
        <v>7</v>
      </c>
      <c r="AG33" s="96">
        <f>VLOOKUP($B33,'[3]ACT DEN2'!$G$2:$S$153,9,FALSE)</f>
        <v>5</v>
      </c>
      <c r="AH33" s="96">
        <f>VLOOKUP($B33,'[3]ACT DEN2'!$G$2:$S$153,10,FALSE)</f>
        <v>3</v>
      </c>
      <c r="AI33" s="98">
        <f>VLOOKUP($B33,'[3]ACT DEN2'!$G$2:$S$153,11,FALSE)</f>
        <v>1</v>
      </c>
      <c r="AJ33" s="96">
        <f>VLOOKUP($B33,'[3]ACT DEN2'!$G$2:$S$153,12,FALSE)</f>
        <v>1</v>
      </c>
      <c r="AK33" s="2"/>
      <c r="AL33" s="6">
        <f t="shared" si="4"/>
        <v>36</v>
      </c>
      <c r="AM33" s="97">
        <f>VLOOKUP($B33,'[3]ACT DEN2'!$AB$2:$AN$119,2,FALSE)</f>
        <v>0</v>
      </c>
      <c r="AN33" s="97">
        <f>VLOOKUP($B33,'[3]ACT DEN2'!$AB$2:$AN$119,3,FALSE)</f>
        <v>0</v>
      </c>
      <c r="AO33" s="97">
        <f>VLOOKUP($B33,'[3]ACT DEN2'!$AB$2:$AN$119,4,FALSE)</f>
        <v>0</v>
      </c>
      <c r="AP33" s="97">
        <f>VLOOKUP($B33,'[3]ACT DEN2'!$AB$2:$AN$119,5,FALSE)</f>
        <v>1</v>
      </c>
      <c r="AQ33" s="97">
        <f>VLOOKUP($B33,'[3]ACT DEN2'!$AB$2:$AN$119,6,FALSE)</f>
        <v>1</v>
      </c>
      <c r="AR33" s="97">
        <f>VLOOKUP($B33,'[3]ACT DEN2'!$AB$2:$AN$119,7,FALSE)</f>
        <v>0</v>
      </c>
      <c r="AS33" s="97">
        <f>VLOOKUP($B33,'[3]ACT DEN2'!$AB$2:$AN$119,8,FALSE)</f>
        <v>0</v>
      </c>
      <c r="AT33" s="97">
        <f>VLOOKUP($B33,'[3]ACT DEN2'!$AB$2:$AN$119,9,FALSE)</f>
        <v>0</v>
      </c>
      <c r="AU33" s="97">
        <f>VLOOKUP($B33,'[3]ACT DEN2'!$AB$2:$AN$119,10,FALSE)</f>
        <v>0</v>
      </c>
      <c r="AV33" s="97">
        <f>VLOOKUP($B33,'[3]ACT DEN2'!$AB$2:$AN$119,11,FALSE)</f>
        <v>0</v>
      </c>
      <c r="AW33" s="96">
        <f>VLOOKUP($B33,'[3]ACT DEN2'!$AB$2:$AN$119,12,FALSE)</f>
        <v>0</v>
      </c>
      <c r="AX33" s="91"/>
      <c r="AY33" s="6">
        <f t="shared" si="5"/>
        <v>2</v>
      </c>
    </row>
    <row r="34" spans="1:51" s="65" customFormat="1" ht="15" thickBot="1" x14ac:dyDescent="0.25">
      <c r="A34" s="1" t="s">
        <v>79</v>
      </c>
      <c r="B34" s="99" t="s">
        <v>88</v>
      </c>
      <c r="C34" s="63"/>
      <c r="D34" s="63"/>
      <c r="E34" s="97">
        <f>VLOOKUP($B34,[1]NUM2!$G$2:$T$157,2,FALSE)</f>
        <v>1</v>
      </c>
      <c r="F34" s="97">
        <f>VLOOKUP($B34,[1]NUM2!$G$2:$T$157,3,FALSE)</f>
        <v>0</v>
      </c>
      <c r="G34" s="97">
        <f>VLOOKUP($B34,[1]NUM2!$G$2:$T$157,4,FALSE)</f>
        <v>3</v>
      </c>
      <c r="H34" s="97">
        <f>VLOOKUP($B34,[1]NUM2!$G$2:$T$157,5,FALSE)</f>
        <v>1</v>
      </c>
      <c r="I34" s="97">
        <f>VLOOKUP($B34,[1]NUM2!$G$2:$T$157,6,FALSE)</f>
        <v>1</v>
      </c>
      <c r="J34" s="97">
        <f>VLOOKUP($B34,[1]NUM2!$G$2:$T$157,7,FALSE)</f>
        <v>1</v>
      </c>
      <c r="K34" s="97">
        <f>VLOOKUP($B34,[1]NUM2!$G$2:$T$157,8,FALSE)</f>
        <v>0</v>
      </c>
      <c r="L34" s="97">
        <f>VLOOKUP($B34,[1]NUM2!$G$2:$T$157,9,FALSE)</f>
        <v>7</v>
      </c>
      <c r="M34" s="97">
        <f>VLOOKUP($B34,[1]NUM2!$G$2:$T$157,10,FALSE)</f>
        <v>0</v>
      </c>
      <c r="N34" s="97">
        <f>VLOOKUP($B34,[1]NUM2!$G$2:$T$157,11,FALSE)</f>
        <v>0</v>
      </c>
      <c r="O34" s="96">
        <f>VLOOKUP($B34,[1]NUM2!$G$2:$T$157,12,FALSE)</f>
        <v>0</v>
      </c>
      <c r="P34" s="96">
        <f>VLOOKUP($B34,[1]NUM2!$G$2:$T$157,13,FALSE)</f>
        <v>0</v>
      </c>
      <c r="Q34" s="6">
        <f t="shared" si="10"/>
        <v>14</v>
      </c>
      <c r="R34" s="4"/>
      <c r="S34" s="17">
        <v>27</v>
      </c>
      <c r="T34" s="49">
        <f t="shared" si="11"/>
        <v>28</v>
      </c>
      <c r="U34" s="17">
        <f>VLOOKUP($B34,[2]DEN2!$G$2:$I$157,2,FALSE)</f>
        <v>25</v>
      </c>
      <c r="V34" s="61">
        <f t="shared" si="2"/>
        <v>25</v>
      </c>
      <c r="W34" s="61">
        <f t="shared" si="12"/>
        <v>25</v>
      </c>
      <c r="X34" s="180">
        <f>VLOOKUP($B34,[1]DEN2!$G$2:$I$158,2,FALSE)</f>
        <v>26</v>
      </c>
      <c r="Y34" s="5"/>
      <c r="Z34" s="96">
        <f>VLOOKUP($B34,'[3]ACT DEN2'!$G$2:$S$153,2,FALSE)</f>
        <v>0</v>
      </c>
      <c r="AA34" s="96">
        <f>VLOOKUP($B34,'[3]ACT DEN2'!$G$2:$S$153,3,FALSE)</f>
        <v>0</v>
      </c>
      <c r="AB34" s="96">
        <f>VLOOKUP($B34,'[3]ACT DEN2'!$G$2:$S$153,4,FALSE)</f>
        <v>1</v>
      </c>
      <c r="AC34" s="96">
        <f>VLOOKUP($B34,'[3]ACT DEN2'!$G$2:$S$153,5,FALSE)</f>
        <v>0</v>
      </c>
      <c r="AD34" s="96">
        <f>VLOOKUP($B34,'[3]ACT DEN2'!$G$2:$S$153,6,FALSE)</f>
        <v>1</v>
      </c>
      <c r="AE34" s="96">
        <f>VLOOKUP($B34,'[3]ACT DEN2'!$G$2:$S$153,7,FALSE)</f>
        <v>0</v>
      </c>
      <c r="AF34" s="96">
        <f>VLOOKUP($B34,'[3]ACT DEN2'!$G$2:$S$153,8,FALSE)</f>
        <v>0</v>
      </c>
      <c r="AG34" s="96">
        <f>VLOOKUP($B34,'[3]ACT DEN2'!$G$2:$S$153,9,FALSE)</f>
        <v>0</v>
      </c>
      <c r="AH34" s="96">
        <f>VLOOKUP($B34,'[3]ACT DEN2'!$G$2:$S$153,10,FALSE)</f>
        <v>0</v>
      </c>
      <c r="AI34" s="98">
        <f>VLOOKUP($B34,'[3]ACT DEN2'!$G$2:$S$153,11,FALSE)</f>
        <v>0</v>
      </c>
      <c r="AJ34" s="96">
        <f>VLOOKUP($B34,'[3]ACT DEN2'!$G$2:$S$153,12,FALSE)</f>
        <v>0</v>
      </c>
      <c r="AK34" s="2"/>
      <c r="AL34" s="6">
        <f t="shared" si="4"/>
        <v>2</v>
      </c>
      <c r="AM34" s="97">
        <f>VLOOKUP($B34,'[3]ACT DEN2'!$AB$2:$AN$119,2,FALSE)</f>
        <v>0</v>
      </c>
      <c r="AN34" s="97">
        <f>VLOOKUP($B34,'[3]ACT DEN2'!$AB$2:$AN$119,3,FALSE)</f>
        <v>0</v>
      </c>
      <c r="AO34" s="97">
        <f>VLOOKUP($B34,'[3]ACT DEN2'!$AB$2:$AN$119,4,FALSE)</f>
        <v>0</v>
      </c>
      <c r="AP34" s="97">
        <f>VLOOKUP($B34,'[3]ACT DEN2'!$AB$2:$AN$119,5,FALSE)</f>
        <v>0</v>
      </c>
      <c r="AQ34" s="97">
        <f>VLOOKUP($B34,'[3]ACT DEN2'!$AB$2:$AN$119,6,FALSE)</f>
        <v>0</v>
      </c>
      <c r="AR34" s="97">
        <f>VLOOKUP($B34,'[3]ACT DEN2'!$AB$2:$AN$119,7,FALSE)</f>
        <v>0</v>
      </c>
      <c r="AS34" s="97">
        <f>VLOOKUP($B34,'[3]ACT DEN2'!$AB$2:$AN$119,8,FALSE)</f>
        <v>0</v>
      </c>
      <c r="AT34" s="97">
        <f>VLOOKUP($B34,'[3]ACT DEN2'!$AB$2:$AN$119,9,FALSE)</f>
        <v>0</v>
      </c>
      <c r="AU34" s="97">
        <f>VLOOKUP($B34,'[3]ACT DEN2'!$AB$2:$AN$119,10,FALSE)</f>
        <v>0</v>
      </c>
      <c r="AV34" s="97">
        <f>VLOOKUP($B34,'[3]ACT DEN2'!$AB$2:$AN$119,11,FALSE)</f>
        <v>0</v>
      </c>
      <c r="AW34" s="96">
        <f>VLOOKUP($B34,'[3]ACT DEN2'!$AB$2:$AN$119,12,FALSE)</f>
        <v>0</v>
      </c>
      <c r="AX34" s="91"/>
      <c r="AY34" s="6">
        <f t="shared" si="5"/>
        <v>0</v>
      </c>
    </row>
    <row r="35" spans="1:51" s="65" customFormat="1" ht="15" thickBot="1" x14ac:dyDescent="0.25">
      <c r="A35" s="1" t="s">
        <v>79</v>
      </c>
      <c r="B35" s="99" t="s">
        <v>89</v>
      </c>
      <c r="C35" s="63"/>
      <c r="D35" s="63"/>
      <c r="E35" s="97">
        <f>VLOOKUP($B35,[1]NUM2!$G$2:$T$157,2,FALSE)</f>
        <v>0</v>
      </c>
      <c r="F35" s="97">
        <f>VLOOKUP($B35,[1]NUM2!$G$2:$T$157,3,FALSE)</f>
        <v>4</v>
      </c>
      <c r="G35" s="97">
        <f>VLOOKUP($B35,[1]NUM2!$G$2:$T$157,4,FALSE)</f>
        <v>2</v>
      </c>
      <c r="H35" s="97">
        <f>VLOOKUP($B35,[1]NUM2!$G$2:$T$157,5,FALSE)</f>
        <v>4</v>
      </c>
      <c r="I35" s="97">
        <f>VLOOKUP($B35,[1]NUM2!$G$2:$T$157,6,FALSE)</f>
        <v>1</v>
      </c>
      <c r="J35" s="97">
        <f>VLOOKUP($B35,[1]NUM2!$G$2:$T$157,7,FALSE)</f>
        <v>0</v>
      </c>
      <c r="K35" s="97">
        <f>VLOOKUP($B35,[1]NUM2!$G$2:$T$157,8,FALSE)</f>
        <v>4</v>
      </c>
      <c r="L35" s="97">
        <f>VLOOKUP($B35,[1]NUM2!$G$2:$T$157,9,FALSE)</f>
        <v>1</v>
      </c>
      <c r="M35" s="97">
        <f>VLOOKUP($B35,[1]NUM2!$G$2:$T$157,10,FALSE)</f>
        <v>2</v>
      </c>
      <c r="N35" s="97">
        <f>VLOOKUP($B35,[1]NUM2!$G$2:$T$157,11,FALSE)</f>
        <v>2</v>
      </c>
      <c r="O35" s="96">
        <f>VLOOKUP($B35,[1]NUM2!$G$2:$T$157,12,FALSE)</f>
        <v>0</v>
      </c>
      <c r="P35" s="96">
        <f>VLOOKUP($B35,[1]NUM2!$G$2:$T$157,13,FALSE)</f>
        <v>0</v>
      </c>
      <c r="Q35" s="6">
        <f>SUM(E35:P35)</f>
        <v>20</v>
      </c>
      <c r="R35" s="4"/>
      <c r="S35" s="17">
        <v>94</v>
      </c>
      <c r="T35" s="49">
        <f t="shared" si="11"/>
        <v>105</v>
      </c>
      <c r="U35" s="17">
        <f>VLOOKUP($B35,[2]DEN2!$G$2:$I$157,2,FALSE)</f>
        <v>103</v>
      </c>
      <c r="V35" s="61">
        <f t="shared" si="2"/>
        <v>110</v>
      </c>
      <c r="W35" s="61">
        <f t="shared" si="12"/>
        <v>111</v>
      </c>
      <c r="X35" s="180">
        <f>VLOOKUP($B35,[1]DEN2!$G$2:$I$158,2,FALSE)</f>
        <v>105</v>
      </c>
      <c r="Y35" s="5"/>
      <c r="Z35" s="96">
        <f>VLOOKUP($B35,'[3]ACT DEN2'!$G$2:$S$153,2,FALSE)</f>
        <v>3</v>
      </c>
      <c r="AA35" s="96">
        <f>VLOOKUP($B35,'[3]ACT DEN2'!$G$2:$S$153,3,FALSE)</f>
        <v>4</v>
      </c>
      <c r="AB35" s="96">
        <f>VLOOKUP($B35,'[3]ACT DEN2'!$G$2:$S$153,4,FALSE)</f>
        <v>4</v>
      </c>
      <c r="AC35" s="96">
        <f>VLOOKUP($B35,'[3]ACT DEN2'!$G$2:$S$153,5,FALSE)</f>
        <v>0</v>
      </c>
      <c r="AD35" s="96">
        <f>VLOOKUP($B35,'[3]ACT DEN2'!$G$2:$S$153,6,FALSE)</f>
        <v>2</v>
      </c>
      <c r="AE35" s="96">
        <f>VLOOKUP($B35,'[3]ACT DEN2'!$G$2:$S$153,7,FALSE)</f>
        <v>2</v>
      </c>
      <c r="AF35" s="96">
        <f>VLOOKUP($B35,'[3]ACT DEN2'!$G$2:$S$153,8,FALSE)</f>
        <v>2</v>
      </c>
      <c r="AG35" s="96">
        <f>VLOOKUP($B35,'[3]ACT DEN2'!$G$2:$S$153,9,FALSE)</f>
        <v>5</v>
      </c>
      <c r="AH35" s="96">
        <f>VLOOKUP($B35,'[3]ACT DEN2'!$G$2:$S$153,10,FALSE)</f>
        <v>1</v>
      </c>
      <c r="AI35" s="98">
        <f>VLOOKUP($B35,'[3]ACT DEN2'!$G$2:$S$153,11,FALSE)</f>
        <v>0</v>
      </c>
      <c r="AJ35" s="96">
        <f>VLOOKUP($B35,'[3]ACT DEN2'!$G$2:$S$153,12,FALSE)</f>
        <v>0</v>
      </c>
      <c r="AK35" s="2"/>
      <c r="AL35" s="6">
        <f>SUM(Z35:AK35)</f>
        <v>23</v>
      </c>
      <c r="AM35" s="97">
        <f>VLOOKUP($B35,'[3]ACT DEN2'!$AB$2:$AN$119,2,FALSE)</f>
        <v>0</v>
      </c>
      <c r="AN35" s="97">
        <f>VLOOKUP($B35,'[3]ACT DEN2'!$AB$2:$AN$119,3,FALSE)</f>
        <v>0</v>
      </c>
      <c r="AO35" s="97">
        <f>VLOOKUP($B35,'[3]ACT DEN2'!$AB$2:$AN$119,4,FALSE)</f>
        <v>0</v>
      </c>
      <c r="AP35" s="97">
        <f>VLOOKUP($B35,'[3]ACT DEN2'!$AB$2:$AN$119,5,FALSE)</f>
        <v>0</v>
      </c>
      <c r="AQ35" s="97">
        <f>VLOOKUP($B35,'[3]ACT DEN2'!$AB$2:$AN$119,6,FALSE)</f>
        <v>0</v>
      </c>
      <c r="AR35" s="97">
        <f>VLOOKUP($B35,'[3]ACT DEN2'!$AB$2:$AN$119,7,FALSE)</f>
        <v>0</v>
      </c>
      <c r="AS35" s="97">
        <f>VLOOKUP($B35,'[3]ACT DEN2'!$AB$2:$AN$119,8,FALSE)</f>
        <v>0</v>
      </c>
      <c r="AT35" s="97">
        <f>VLOOKUP($B35,'[3]ACT DEN2'!$AB$2:$AN$119,9,FALSE)</f>
        <v>0</v>
      </c>
      <c r="AU35" s="97">
        <f>VLOOKUP($B35,'[3]ACT DEN2'!$AB$2:$AN$119,10,FALSE)</f>
        <v>0</v>
      </c>
      <c r="AV35" s="97">
        <f>VLOOKUP($B35,'[3]ACT DEN2'!$AB$2:$AN$119,11,FALSE)</f>
        <v>0</v>
      </c>
      <c r="AW35" s="96">
        <f>VLOOKUP($B35,'[3]ACT DEN2'!$AB$2:$AN$119,12,FALSE)</f>
        <v>0</v>
      </c>
      <c r="AX35" s="2"/>
      <c r="AY35" s="6">
        <f t="shared" si="5"/>
        <v>0</v>
      </c>
    </row>
    <row r="36" spans="1:51" s="65" customFormat="1" ht="15" thickBot="1" x14ac:dyDescent="0.25">
      <c r="A36" s="233" t="s">
        <v>201</v>
      </c>
      <c r="B36" s="234"/>
      <c r="C36" s="45">
        <f>+D36/Metas!H108</f>
        <v>1.0611989024095456</v>
      </c>
      <c r="D36" s="19">
        <f>+Q36/R36</f>
        <v>0.28652370365057733</v>
      </c>
      <c r="E36" s="14">
        <f t="shared" ref="E36:Q36" si="13">SUM(E26:E35)</f>
        <v>326</v>
      </c>
      <c r="F36" s="14">
        <f t="shared" si="13"/>
        <v>286</v>
      </c>
      <c r="G36" s="14">
        <f t="shared" si="13"/>
        <v>310</v>
      </c>
      <c r="H36" s="14">
        <f t="shared" si="13"/>
        <v>278</v>
      </c>
      <c r="I36" s="14">
        <f t="shared" si="13"/>
        <v>293</v>
      </c>
      <c r="J36" s="14">
        <f t="shared" si="13"/>
        <v>267</v>
      </c>
      <c r="K36" s="14">
        <f t="shared" si="13"/>
        <v>309</v>
      </c>
      <c r="L36" s="14">
        <f t="shared" si="13"/>
        <v>341</v>
      </c>
      <c r="M36" s="14">
        <f t="shared" si="13"/>
        <v>364</v>
      </c>
      <c r="N36" s="14">
        <f t="shared" si="13"/>
        <v>359</v>
      </c>
      <c r="O36" s="14">
        <f t="shared" si="13"/>
        <v>302</v>
      </c>
      <c r="P36" s="182">
        <f t="shared" si="13"/>
        <v>560</v>
      </c>
      <c r="Q36" s="14">
        <f t="shared" si="13"/>
        <v>3995</v>
      </c>
      <c r="R36" s="15">
        <f>+Y36-X36</f>
        <v>13943</v>
      </c>
      <c r="S36" s="14">
        <f t="shared" ref="S36:X36" si="14">SUM(S26:S35)</f>
        <v>7188</v>
      </c>
      <c r="T36" s="14">
        <f t="shared" si="14"/>
        <v>7428</v>
      </c>
      <c r="U36" s="14">
        <f t="shared" si="14"/>
        <v>7649</v>
      </c>
      <c r="V36" s="13">
        <f t="shared" si="14"/>
        <v>7824</v>
      </c>
      <c r="W36" s="46">
        <f t="shared" si="14"/>
        <v>7949</v>
      </c>
      <c r="X36" s="46">
        <f t="shared" si="14"/>
        <v>8151</v>
      </c>
      <c r="Y36" s="16">
        <v>22094</v>
      </c>
      <c r="Z36" s="13">
        <f t="shared" ref="Z36:AK36" si="15">SUM(Z26:Z35)</f>
        <v>85</v>
      </c>
      <c r="AA36" s="13">
        <f t="shared" si="15"/>
        <v>98</v>
      </c>
      <c r="AB36" s="13">
        <f t="shared" si="15"/>
        <v>90</v>
      </c>
      <c r="AC36" s="13">
        <f t="shared" si="15"/>
        <v>120</v>
      </c>
      <c r="AD36" s="13">
        <f t="shared" si="15"/>
        <v>96</v>
      </c>
      <c r="AE36" s="13">
        <f t="shared" si="15"/>
        <v>56</v>
      </c>
      <c r="AF36" s="13">
        <f t="shared" si="15"/>
        <v>113</v>
      </c>
      <c r="AG36" s="13">
        <f t="shared" si="15"/>
        <v>96</v>
      </c>
      <c r="AH36" s="13">
        <f t="shared" si="15"/>
        <v>80</v>
      </c>
      <c r="AI36" s="13">
        <f t="shared" si="15"/>
        <v>68</v>
      </c>
      <c r="AJ36" s="13">
        <f t="shared" si="15"/>
        <v>44</v>
      </c>
      <c r="AK36" s="13">
        <f t="shared" si="15"/>
        <v>0</v>
      </c>
      <c r="AL36" s="13">
        <f t="shared" si="4"/>
        <v>946</v>
      </c>
      <c r="AM36" s="13">
        <f t="shared" ref="AM36:AX36" si="16">SUM(AM26:AM35)</f>
        <v>2</v>
      </c>
      <c r="AN36" s="13">
        <f t="shared" si="16"/>
        <v>18</v>
      </c>
      <c r="AO36" s="13">
        <f t="shared" si="16"/>
        <v>13</v>
      </c>
      <c r="AP36" s="13">
        <f t="shared" si="16"/>
        <v>11</v>
      </c>
      <c r="AQ36" s="13">
        <f t="shared" si="16"/>
        <v>19</v>
      </c>
      <c r="AR36" s="13">
        <f t="shared" si="16"/>
        <v>6</v>
      </c>
      <c r="AS36" s="13">
        <f t="shared" si="16"/>
        <v>14</v>
      </c>
      <c r="AT36" s="13">
        <f t="shared" si="16"/>
        <v>20</v>
      </c>
      <c r="AU36" s="13">
        <f t="shared" si="16"/>
        <v>8</v>
      </c>
      <c r="AV36" s="13">
        <f t="shared" si="16"/>
        <v>15</v>
      </c>
      <c r="AW36" s="13">
        <f t="shared" si="16"/>
        <v>10</v>
      </c>
      <c r="AX36" s="13">
        <f t="shared" si="16"/>
        <v>0</v>
      </c>
      <c r="AY36" s="13">
        <f t="shared" si="5"/>
        <v>136</v>
      </c>
    </row>
    <row r="37" spans="1:51" s="65" customFormat="1" ht="15" thickBot="1" x14ac:dyDescent="0.25">
      <c r="A37" s="1" t="s">
        <v>100</v>
      </c>
      <c r="B37" s="99" t="s">
        <v>90</v>
      </c>
      <c r="C37" s="63"/>
      <c r="D37" s="63"/>
      <c r="E37" s="97">
        <f>VLOOKUP($B37,[1]NUM2!$G$2:$T$157,2,FALSE)</f>
        <v>7</v>
      </c>
      <c r="F37" s="97">
        <f>VLOOKUP($B37,[1]NUM2!$G$2:$T$157,3,FALSE)</f>
        <v>6</v>
      </c>
      <c r="G37" s="97">
        <f>VLOOKUP($B37,[1]NUM2!$G$2:$T$157,4,FALSE)</f>
        <v>0</v>
      </c>
      <c r="H37" s="97">
        <f>VLOOKUP($B37,[1]NUM2!$G$2:$T$157,5,FALSE)</f>
        <v>2</v>
      </c>
      <c r="I37" s="97">
        <f>VLOOKUP($B37,[1]NUM2!$G$2:$T$157,6,FALSE)</f>
        <v>0</v>
      </c>
      <c r="J37" s="97">
        <f>VLOOKUP($B37,[1]NUM2!$G$2:$T$157,7,FALSE)</f>
        <v>0</v>
      </c>
      <c r="K37" s="97">
        <f>VLOOKUP($B37,[1]NUM2!$G$2:$T$157,8,FALSE)</f>
        <v>1</v>
      </c>
      <c r="L37" s="97">
        <f>VLOOKUP($B37,[1]NUM2!$G$2:$T$157,9,FALSE)</f>
        <v>0</v>
      </c>
      <c r="M37" s="97">
        <f>VLOOKUP($B37,[1]NUM2!$G$2:$T$157,10,FALSE)</f>
        <v>4</v>
      </c>
      <c r="N37" s="97">
        <f>VLOOKUP($B37,[1]NUM2!$G$2:$T$157,11,FALSE)</f>
        <v>0</v>
      </c>
      <c r="O37" s="96">
        <f>VLOOKUP($B37,[1]NUM2!$G$2:$T$157,12,FALSE)</f>
        <v>0</v>
      </c>
      <c r="P37" s="96">
        <f>VLOOKUP($B37,[1]NUM2!$G$2:$T$157,13,FALSE)</f>
        <v>5</v>
      </c>
      <c r="Q37" s="6">
        <f t="shared" ref="Q37:Q46" si="17">SUM(E37:P37)</f>
        <v>25</v>
      </c>
      <c r="R37" s="4"/>
      <c r="S37" s="17">
        <v>88</v>
      </c>
      <c r="T37" s="49">
        <f t="shared" si="11"/>
        <v>88</v>
      </c>
      <c r="U37" s="17">
        <f>VLOOKUP($B37,[2]DEN2!$G$2:$I$157,2,FALSE)</f>
        <v>91</v>
      </c>
      <c r="V37" s="61">
        <f t="shared" si="2"/>
        <v>91</v>
      </c>
      <c r="W37" s="61">
        <f t="shared" ref="W37:W46" si="18">+U37+(AF37+AG37+AH37+AI37)-(AS37+AT37+AU37+AV37)</f>
        <v>91</v>
      </c>
      <c r="X37" s="180">
        <f>VLOOKUP($B37,[1]DEN2!$G$2:$I$158,2,FALSE)</f>
        <v>74</v>
      </c>
      <c r="Y37" s="5"/>
      <c r="Z37" s="97">
        <f>VLOOKUP($B37,'[3]ACT DEN2'!$G$2:$S$153,2,FALSE)</f>
        <v>0</v>
      </c>
      <c r="AA37" s="97">
        <f>VLOOKUP($B37,'[3]ACT DEN2'!$G$2:$S$153,3,FALSE)</f>
        <v>0</v>
      </c>
      <c r="AB37" s="97">
        <f>VLOOKUP($B37,'[3]ACT DEN2'!$G$2:$S$153,4,FALSE)</f>
        <v>0</v>
      </c>
      <c r="AC37" s="97">
        <f>VLOOKUP($B37,'[3]ACT DEN2'!$G$2:$S$153,5,FALSE)</f>
        <v>1</v>
      </c>
      <c r="AD37" s="97">
        <f>VLOOKUP($B37,'[3]ACT DEN2'!$G$2:$S$153,6,FALSE)</f>
        <v>0</v>
      </c>
      <c r="AE37" s="97">
        <f>VLOOKUP($B37,'[3]ACT DEN2'!$G$2:$S$153,7,FALSE)</f>
        <v>1</v>
      </c>
      <c r="AF37" s="97">
        <f>VLOOKUP($B37,'[3]ACT DEN2'!$G$2:$S$153,8,FALSE)</f>
        <v>0</v>
      </c>
      <c r="AG37" s="96">
        <f>VLOOKUP($B37,'[3]ACT DEN2'!$G$2:$S$153,9,FALSE)</f>
        <v>0</v>
      </c>
      <c r="AH37" s="96">
        <f>VLOOKUP($B37,'[3]ACT DEN2'!$G$2:$S$153,10,FALSE)</f>
        <v>0</v>
      </c>
      <c r="AI37" s="98">
        <f>VLOOKUP($B37,'[3]ACT DEN2'!$G$2:$S$153,11,FALSE)</f>
        <v>0</v>
      </c>
      <c r="AJ37" s="96">
        <f>VLOOKUP($B37,'[3]ACT DEN2'!$G$2:$S$153,12,FALSE)</f>
        <v>0</v>
      </c>
      <c r="AK37" s="96"/>
      <c r="AL37" s="6">
        <f t="shared" si="4"/>
        <v>2</v>
      </c>
      <c r="AM37" s="97">
        <f>VLOOKUP($B37,'[3]ACT DEN2'!$AB$2:$AN$119,2,FALSE)</f>
        <v>0</v>
      </c>
      <c r="AN37" s="97">
        <f>VLOOKUP($B37,'[3]ACT DEN2'!$AB$2:$AN$119,3,FALSE)</f>
        <v>0</v>
      </c>
      <c r="AO37" s="97">
        <f>VLOOKUP($B37,'[3]ACT DEN2'!$AB$2:$AN$119,4,FALSE)</f>
        <v>0</v>
      </c>
      <c r="AP37" s="97">
        <f>VLOOKUP($B37,'[3]ACT DEN2'!$AB$2:$AN$119,5,FALSE)</f>
        <v>0</v>
      </c>
      <c r="AQ37" s="97">
        <f>VLOOKUP($B37,'[3]ACT DEN2'!$AB$2:$AN$119,6,FALSE)</f>
        <v>0</v>
      </c>
      <c r="AR37" s="97">
        <f>VLOOKUP($B37,'[3]ACT DEN2'!$AB$2:$AN$119,7,FALSE)</f>
        <v>0</v>
      </c>
      <c r="AS37" s="97">
        <f>VLOOKUP($B37,'[3]ACT DEN2'!$AB$2:$AN$119,8,FALSE)</f>
        <v>0</v>
      </c>
      <c r="AT37" s="96">
        <f>VLOOKUP($B37,'[3]ACT DEN2'!$AB$2:$AN$119,9,FALSE)</f>
        <v>0</v>
      </c>
      <c r="AU37" s="96">
        <f>VLOOKUP($B37,'[3]ACT DEN2'!$AB$2:$AN$119,10,FALSE)</f>
        <v>0</v>
      </c>
      <c r="AV37" s="96">
        <f>VLOOKUP($B37,'[3]ACT DEN2'!$AB$2:$AN$119,11,FALSE)</f>
        <v>0</v>
      </c>
      <c r="AW37" s="96">
        <f>VLOOKUP($B37,'[3]ACT DEN2'!$AB$2:$AN$119,12,FALSE)</f>
        <v>0</v>
      </c>
      <c r="AX37" s="96"/>
      <c r="AY37" s="6">
        <f t="shared" si="5"/>
        <v>0</v>
      </c>
    </row>
    <row r="38" spans="1:51" s="65" customFormat="1" ht="15" thickBot="1" x14ac:dyDescent="0.25">
      <c r="A38" s="1" t="s">
        <v>100</v>
      </c>
      <c r="B38" s="99" t="s">
        <v>91</v>
      </c>
      <c r="C38" s="63"/>
      <c r="D38" s="63"/>
      <c r="E38" s="97">
        <f>VLOOKUP($B38,[1]NUM2!$G$2:$T$157,2,FALSE)</f>
        <v>0</v>
      </c>
      <c r="F38" s="97">
        <f>VLOOKUP($B38,[1]NUM2!$G$2:$T$157,3,FALSE)</f>
        <v>0</v>
      </c>
      <c r="G38" s="97">
        <f>VLOOKUP($B38,[1]NUM2!$G$2:$T$157,4,FALSE)</f>
        <v>1</v>
      </c>
      <c r="H38" s="97">
        <f>VLOOKUP($B38,[1]NUM2!$G$2:$T$157,5,FALSE)</f>
        <v>4</v>
      </c>
      <c r="I38" s="97">
        <f>VLOOKUP($B38,[1]NUM2!$G$2:$T$157,6,FALSE)</f>
        <v>0</v>
      </c>
      <c r="J38" s="97">
        <f>VLOOKUP($B38,[1]NUM2!$G$2:$T$157,7,FALSE)</f>
        <v>0</v>
      </c>
      <c r="K38" s="97">
        <f>VLOOKUP($B38,[1]NUM2!$G$2:$T$157,8,FALSE)</f>
        <v>1</v>
      </c>
      <c r="L38" s="97">
        <f>VLOOKUP($B38,[1]NUM2!$G$2:$T$157,9,FALSE)</f>
        <v>1</v>
      </c>
      <c r="M38" s="97">
        <f>VLOOKUP($B38,[1]NUM2!$G$2:$T$157,10,FALSE)</f>
        <v>0</v>
      </c>
      <c r="N38" s="97">
        <f>VLOOKUP($B38,[1]NUM2!$G$2:$T$157,11,FALSE)</f>
        <v>9</v>
      </c>
      <c r="O38" s="96">
        <f>VLOOKUP($B38,[1]NUM2!$G$2:$T$157,12,FALSE)</f>
        <v>0</v>
      </c>
      <c r="P38" s="96">
        <f>VLOOKUP($B38,[1]NUM2!$G$2:$T$157,13,FALSE)</f>
        <v>0</v>
      </c>
      <c r="Q38" s="6">
        <f t="shared" si="17"/>
        <v>16</v>
      </c>
      <c r="R38" s="4"/>
      <c r="S38" s="17">
        <v>30</v>
      </c>
      <c r="T38" s="49">
        <f t="shared" si="11"/>
        <v>30</v>
      </c>
      <c r="U38" s="17">
        <f>VLOOKUP($B38,[2]DEN2!$G$2:$I$157,2,FALSE)</f>
        <v>27</v>
      </c>
      <c r="V38" s="61">
        <f t="shared" si="2"/>
        <v>27</v>
      </c>
      <c r="W38" s="61">
        <f t="shared" si="18"/>
        <v>28</v>
      </c>
      <c r="X38" s="180">
        <f>VLOOKUP($B38,[1]DEN2!$G$2:$I$158,2,FALSE)</f>
        <v>33</v>
      </c>
      <c r="Y38" s="5"/>
      <c r="Z38" s="97">
        <f>VLOOKUP($B38,'[3]ACT DEN2'!$G$2:$S$153,2,FALSE)</f>
        <v>0</v>
      </c>
      <c r="AA38" s="97">
        <f>VLOOKUP($B38,'[3]ACT DEN2'!$G$2:$S$153,3,FALSE)</f>
        <v>0</v>
      </c>
      <c r="AB38" s="97">
        <f>VLOOKUP($B38,'[3]ACT DEN2'!$G$2:$S$153,4,FALSE)</f>
        <v>0</v>
      </c>
      <c r="AC38" s="97">
        <f>VLOOKUP($B38,'[3]ACT DEN2'!$G$2:$S$153,5,FALSE)</f>
        <v>0</v>
      </c>
      <c r="AD38" s="97">
        <f>VLOOKUP($B38,'[3]ACT DEN2'!$G$2:$S$153,6,FALSE)</f>
        <v>1</v>
      </c>
      <c r="AE38" s="97">
        <f>VLOOKUP($B38,'[3]ACT DEN2'!$G$2:$S$153,7,FALSE)</f>
        <v>0</v>
      </c>
      <c r="AF38" s="97">
        <f>VLOOKUP($B38,'[3]ACT DEN2'!$G$2:$S$153,8,FALSE)</f>
        <v>0</v>
      </c>
      <c r="AG38" s="96">
        <f>VLOOKUP($B38,'[3]ACT DEN2'!$G$2:$S$153,9,FALSE)</f>
        <v>0</v>
      </c>
      <c r="AH38" s="96">
        <f>VLOOKUP($B38,'[3]ACT DEN2'!$G$2:$S$153,10,FALSE)</f>
        <v>1</v>
      </c>
      <c r="AI38" s="98">
        <f>VLOOKUP($B38,'[3]ACT DEN2'!$G$2:$S$153,11,FALSE)</f>
        <v>0</v>
      </c>
      <c r="AJ38" s="96">
        <f>VLOOKUP($B38,'[3]ACT DEN2'!$G$2:$S$153,12,FALSE)</f>
        <v>0</v>
      </c>
      <c r="AK38" s="96"/>
      <c r="AL38" s="6">
        <f t="shared" si="4"/>
        <v>2</v>
      </c>
      <c r="AM38" s="97"/>
      <c r="AN38" s="97"/>
      <c r="AO38" s="97"/>
      <c r="AP38" s="97"/>
      <c r="AQ38" s="97"/>
      <c r="AR38" s="97"/>
      <c r="AS38" s="97"/>
      <c r="AT38" s="96"/>
      <c r="AU38" s="96"/>
      <c r="AV38" s="96"/>
      <c r="AW38" s="96"/>
      <c r="AX38" s="96"/>
      <c r="AY38" s="6">
        <f t="shared" si="5"/>
        <v>0</v>
      </c>
    </row>
    <row r="39" spans="1:51" s="65" customFormat="1" ht="15" thickBot="1" x14ac:dyDescent="0.25">
      <c r="A39" s="1" t="s">
        <v>100</v>
      </c>
      <c r="B39" s="99" t="s">
        <v>92</v>
      </c>
      <c r="C39" s="63"/>
      <c r="D39" s="63"/>
      <c r="E39" s="97">
        <f>VLOOKUP($B39,[1]NUM2!$G$2:$T$157,2,FALSE)</f>
        <v>0</v>
      </c>
      <c r="F39" s="97">
        <f>VLOOKUP($B39,[1]NUM2!$G$2:$T$157,3,FALSE)</f>
        <v>1</v>
      </c>
      <c r="G39" s="97">
        <f>VLOOKUP($B39,[1]NUM2!$G$2:$T$157,4,FALSE)</f>
        <v>0</v>
      </c>
      <c r="H39" s="97">
        <f>VLOOKUP($B39,[1]NUM2!$G$2:$T$157,5,FALSE)</f>
        <v>4</v>
      </c>
      <c r="I39" s="97">
        <f>VLOOKUP($B39,[1]NUM2!$G$2:$T$157,6,FALSE)</f>
        <v>1</v>
      </c>
      <c r="J39" s="97">
        <f>VLOOKUP($B39,[1]NUM2!$G$2:$T$157,7,FALSE)</f>
        <v>6</v>
      </c>
      <c r="K39" s="97">
        <f>VLOOKUP($B39,[1]NUM2!$G$2:$T$157,8,FALSE)</f>
        <v>1</v>
      </c>
      <c r="L39" s="97">
        <f>VLOOKUP($B39,[1]NUM2!$G$2:$T$157,9,FALSE)</f>
        <v>1</v>
      </c>
      <c r="M39" s="97">
        <f>VLOOKUP($B39,[1]NUM2!$G$2:$T$157,10,FALSE)</f>
        <v>8</v>
      </c>
      <c r="N39" s="97">
        <f>VLOOKUP($B39,[1]NUM2!$G$2:$T$157,11,FALSE)</f>
        <v>1</v>
      </c>
      <c r="O39" s="96">
        <f>VLOOKUP($B39,[1]NUM2!$G$2:$T$157,12,FALSE)</f>
        <v>0</v>
      </c>
      <c r="P39" s="96">
        <f>VLOOKUP($B39,[1]NUM2!$G$2:$T$157,13,FALSE)</f>
        <v>1</v>
      </c>
      <c r="Q39" s="6">
        <f t="shared" si="17"/>
        <v>24</v>
      </c>
      <c r="R39" s="4"/>
      <c r="S39" s="17">
        <v>70</v>
      </c>
      <c r="T39" s="49">
        <f t="shared" si="11"/>
        <v>70</v>
      </c>
      <c r="U39" s="17">
        <f>VLOOKUP($B39,[2]DEN2!$G$2:$I$157,2,FALSE)</f>
        <v>68</v>
      </c>
      <c r="V39" s="61">
        <f t="shared" si="2"/>
        <v>68</v>
      </c>
      <c r="W39" s="61">
        <f t="shared" si="18"/>
        <v>68</v>
      </c>
      <c r="X39" s="180">
        <f>VLOOKUP($B39,[1]DEN2!$G$2:$I$158,2,FALSE)</f>
        <v>67</v>
      </c>
      <c r="Y39" s="5"/>
      <c r="Z39" s="97">
        <f>VLOOKUP($B39,'[3]ACT DEN2'!$G$2:$S$153,2,FALSE)</f>
        <v>0</v>
      </c>
      <c r="AA39" s="97">
        <f>VLOOKUP($B39,'[3]ACT DEN2'!$G$2:$S$153,3,FALSE)</f>
        <v>0</v>
      </c>
      <c r="AB39" s="97">
        <f>VLOOKUP($B39,'[3]ACT DEN2'!$G$2:$S$153,4,FALSE)</f>
        <v>0</v>
      </c>
      <c r="AC39" s="97">
        <f>VLOOKUP($B39,'[3]ACT DEN2'!$G$2:$S$153,5,FALSE)</f>
        <v>0</v>
      </c>
      <c r="AD39" s="97">
        <f>VLOOKUP($B39,'[3]ACT DEN2'!$G$2:$S$153,6,FALSE)</f>
        <v>0</v>
      </c>
      <c r="AE39" s="97">
        <f>VLOOKUP($B39,'[3]ACT DEN2'!$G$2:$S$153,7,FALSE)</f>
        <v>0</v>
      </c>
      <c r="AF39" s="97">
        <f>VLOOKUP($B39,'[3]ACT DEN2'!$G$2:$S$153,8,FALSE)</f>
        <v>0</v>
      </c>
      <c r="AG39" s="96">
        <f>VLOOKUP($B39,'[3]ACT DEN2'!$G$2:$S$153,9,FALSE)</f>
        <v>0</v>
      </c>
      <c r="AH39" s="96">
        <f>VLOOKUP($B39,'[3]ACT DEN2'!$G$2:$S$153,10,FALSE)</f>
        <v>0</v>
      </c>
      <c r="AI39" s="98">
        <f>VLOOKUP($B39,'[3]ACT DEN2'!$G$2:$S$153,11,FALSE)</f>
        <v>0</v>
      </c>
      <c r="AJ39" s="96">
        <f>VLOOKUP($B39,'[3]ACT DEN2'!$G$2:$S$153,12,FALSE)</f>
        <v>0</v>
      </c>
      <c r="AK39" s="96"/>
      <c r="AL39" s="6">
        <f t="shared" si="4"/>
        <v>0</v>
      </c>
      <c r="AM39" s="97"/>
      <c r="AN39" s="97"/>
      <c r="AO39" s="97"/>
      <c r="AP39" s="97"/>
      <c r="AQ39" s="97"/>
      <c r="AR39" s="97"/>
      <c r="AS39" s="97"/>
      <c r="AT39" s="96"/>
      <c r="AU39" s="96"/>
      <c r="AV39" s="96"/>
      <c r="AW39" s="96"/>
      <c r="AX39" s="96"/>
      <c r="AY39" s="6">
        <f t="shared" si="5"/>
        <v>0</v>
      </c>
    </row>
    <row r="40" spans="1:51" s="65" customFormat="1" ht="15" thickBot="1" x14ac:dyDescent="0.25">
      <c r="A40" s="1" t="s">
        <v>100</v>
      </c>
      <c r="B40" s="99" t="s">
        <v>93</v>
      </c>
      <c r="C40" s="63"/>
      <c r="D40" s="63"/>
      <c r="E40" s="97">
        <f>VLOOKUP($B40,[1]NUM2!$G$2:$T$157,2,FALSE)</f>
        <v>0</v>
      </c>
      <c r="F40" s="97">
        <f>VLOOKUP($B40,[1]NUM2!$G$2:$T$157,3,FALSE)</f>
        <v>0</v>
      </c>
      <c r="G40" s="97">
        <f>VLOOKUP($B40,[1]NUM2!$G$2:$T$157,4,FALSE)</f>
        <v>0</v>
      </c>
      <c r="H40" s="97">
        <f>VLOOKUP($B40,[1]NUM2!$G$2:$T$157,5,FALSE)</f>
        <v>0</v>
      </c>
      <c r="I40" s="97">
        <f>VLOOKUP($B40,[1]NUM2!$G$2:$T$157,6,FALSE)</f>
        <v>0</v>
      </c>
      <c r="J40" s="97">
        <f>VLOOKUP($B40,[1]NUM2!$G$2:$T$157,7,FALSE)</f>
        <v>0</v>
      </c>
      <c r="K40" s="97">
        <f>VLOOKUP($B40,[1]NUM2!$G$2:$T$157,8,FALSE)</f>
        <v>0</v>
      </c>
      <c r="L40" s="97">
        <f>VLOOKUP($B40,[1]NUM2!$G$2:$T$157,9,FALSE)</f>
        <v>1</v>
      </c>
      <c r="M40" s="97">
        <f>VLOOKUP($B40,[1]NUM2!$G$2:$T$157,10,FALSE)</f>
        <v>1</v>
      </c>
      <c r="N40" s="97">
        <f>VLOOKUP($B40,[1]NUM2!$G$2:$T$157,11,FALSE)</f>
        <v>0</v>
      </c>
      <c r="O40" s="96">
        <f>VLOOKUP($B40,[1]NUM2!$G$2:$T$157,12,FALSE)</f>
        <v>8</v>
      </c>
      <c r="P40" s="96">
        <f>VLOOKUP($B40,[1]NUM2!$G$2:$T$157,13,FALSE)</f>
        <v>0</v>
      </c>
      <c r="Q40" s="6">
        <f t="shared" si="17"/>
        <v>10</v>
      </c>
      <c r="R40" s="4"/>
      <c r="S40" s="17">
        <v>3</v>
      </c>
      <c r="T40" s="49">
        <f t="shared" si="11"/>
        <v>3</v>
      </c>
      <c r="U40" s="17">
        <f>VLOOKUP($B40,[2]DEN2!$G$2:$I$157,2,FALSE)</f>
        <v>1</v>
      </c>
      <c r="V40" s="61">
        <f t="shared" si="2"/>
        <v>1</v>
      </c>
      <c r="W40" s="61">
        <f t="shared" si="18"/>
        <v>1</v>
      </c>
      <c r="X40" s="180">
        <f>VLOOKUP($B40,[1]DEN2!$G$2:$I$158,2,FALSE)</f>
        <v>2</v>
      </c>
      <c r="Y40" s="5"/>
      <c r="Z40" s="97"/>
      <c r="AA40" s="97"/>
      <c r="AB40" s="97"/>
      <c r="AC40" s="97"/>
      <c r="AD40" s="97"/>
      <c r="AE40" s="97"/>
      <c r="AF40" s="97"/>
      <c r="AG40" s="96"/>
      <c r="AH40" s="96"/>
      <c r="AI40" s="98"/>
      <c r="AJ40" s="96"/>
      <c r="AK40" s="96"/>
      <c r="AL40" s="6">
        <f t="shared" si="4"/>
        <v>0</v>
      </c>
      <c r="AM40" s="97"/>
      <c r="AN40" s="97"/>
      <c r="AO40" s="97"/>
      <c r="AP40" s="97"/>
      <c r="AQ40" s="97"/>
      <c r="AR40" s="97"/>
      <c r="AS40" s="97"/>
      <c r="AT40" s="96"/>
      <c r="AU40" s="96"/>
      <c r="AV40" s="96"/>
      <c r="AW40" s="96"/>
      <c r="AX40" s="96"/>
      <c r="AY40" s="6">
        <f t="shared" si="5"/>
        <v>0</v>
      </c>
    </row>
    <row r="41" spans="1:51" s="65" customFormat="1" ht="15" thickBot="1" x14ac:dyDescent="0.25">
      <c r="A41" s="1" t="s">
        <v>100</v>
      </c>
      <c r="B41" s="99" t="s">
        <v>94</v>
      </c>
      <c r="C41" s="63"/>
      <c r="D41" s="63"/>
      <c r="E41" s="97">
        <f>VLOOKUP($B41,[1]NUM2!$G$2:$T$157,2,FALSE)</f>
        <v>0</v>
      </c>
      <c r="F41" s="97">
        <f>VLOOKUP($B41,[1]NUM2!$G$2:$T$157,3,FALSE)</f>
        <v>0</v>
      </c>
      <c r="G41" s="97">
        <f>VLOOKUP($B41,[1]NUM2!$G$2:$T$157,4,FALSE)</f>
        <v>10</v>
      </c>
      <c r="H41" s="97">
        <f>VLOOKUP($B41,[1]NUM2!$G$2:$T$157,5,FALSE)</f>
        <v>12</v>
      </c>
      <c r="I41" s="97">
        <f>VLOOKUP($B41,[1]NUM2!$G$2:$T$157,6,FALSE)</f>
        <v>7</v>
      </c>
      <c r="J41" s="97">
        <f>VLOOKUP($B41,[1]NUM2!$G$2:$T$157,7,FALSE)</f>
        <v>0</v>
      </c>
      <c r="K41" s="97">
        <f>VLOOKUP($B41,[1]NUM2!$G$2:$T$157,8,FALSE)</f>
        <v>5</v>
      </c>
      <c r="L41" s="97">
        <f>VLOOKUP($B41,[1]NUM2!$G$2:$T$157,9,FALSE)</f>
        <v>0</v>
      </c>
      <c r="M41" s="97">
        <f>VLOOKUP($B41,[1]NUM2!$G$2:$T$157,10,FALSE)</f>
        <v>24</v>
      </c>
      <c r="N41" s="97">
        <f>VLOOKUP($B41,[1]NUM2!$G$2:$T$157,11,FALSE)</f>
        <v>0</v>
      </c>
      <c r="O41" s="96">
        <f>VLOOKUP($B41,[1]NUM2!$G$2:$T$157,12,FALSE)</f>
        <v>0</v>
      </c>
      <c r="P41" s="96">
        <f>VLOOKUP($B41,[1]NUM2!$G$2:$T$157,13,FALSE)</f>
        <v>13</v>
      </c>
      <c r="Q41" s="6">
        <f t="shared" si="17"/>
        <v>71</v>
      </c>
      <c r="R41" s="4"/>
      <c r="S41" s="17">
        <v>90</v>
      </c>
      <c r="T41" s="49">
        <f t="shared" si="11"/>
        <v>91</v>
      </c>
      <c r="U41" s="17">
        <f>VLOOKUP($B41,[2]DEN2!$G$2:$I$157,2,FALSE)</f>
        <v>98</v>
      </c>
      <c r="V41" s="61">
        <f t="shared" si="2"/>
        <v>100</v>
      </c>
      <c r="W41" s="61">
        <f t="shared" si="18"/>
        <v>100</v>
      </c>
      <c r="X41" s="180">
        <f>VLOOKUP($B41,[1]DEN2!$G$2:$I$158,2,FALSE)</f>
        <v>92</v>
      </c>
      <c r="Y41" s="5"/>
      <c r="Z41" s="97">
        <f>VLOOKUP($B41,'[3]ACT DEN2'!$G$2:$S$153,2,FALSE)</f>
        <v>1</v>
      </c>
      <c r="AA41" s="97">
        <f>VLOOKUP($B41,'[3]ACT DEN2'!$G$2:$S$153,3,FALSE)</f>
        <v>0</v>
      </c>
      <c r="AB41" s="97">
        <f>VLOOKUP($B41,'[3]ACT DEN2'!$G$2:$S$153,4,FALSE)</f>
        <v>0</v>
      </c>
      <c r="AC41" s="97">
        <f>VLOOKUP($B41,'[3]ACT DEN2'!$G$2:$S$153,5,FALSE)</f>
        <v>0</v>
      </c>
      <c r="AD41" s="97">
        <f>VLOOKUP($B41,'[3]ACT DEN2'!$G$2:$S$153,6,FALSE)</f>
        <v>0</v>
      </c>
      <c r="AE41" s="97">
        <f>VLOOKUP($B41,'[3]ACT DEN2'!$G$2:$S$153,7,FALSE)</f>
        <v>0</v>
      </c>
      <c r="AF41" s="97">
        <f>VLOOKUP($B41,'[3]ACT DEN2'!$G$2:$S$153,8,FALSE)</f>
        <v>0</v>
      </c>
      <c r="AG41" s="96">
        <f>VLOOKUP($B41,'[3]ACT DEN2'!$G$2:$S$153,9,FALSE)</f>
        <v>2</v>
      </c>
      <c r="AH41" s="96">
        <f>VLOOKUP($B41,'[3]ACT DEN2'!$G$2:$S$153,10,FALSE)</f>
        <v>0</v>
      </c>
      <c r="AI41" s="98">
        <f>VLOOKUP($B41,'[3]ACT DEN2'!$G$2:$S$153,11,FALSE)</f>
        <v>0</v>
      </c>
      <c r="AJ41" s="96">
        <f>VLOOKUP($B41,'[3]ACT DEN2'!$G$2:$S$153,12,FALSE)</f>
        <v>0</v>
      </c>
      <c r="AK41" s="96"/>
      <c r="AL41" s="6">
        <f t="shared" si="4"/>
        <v>3</v>
      </c>
      <c r="AM41" s="97"/>
      <c r="AN41" s="97"/>
      <c r="AO41" s="97"/>
      <c r="AP41" s="97"/>
      <c r="AQ41" s="97"/>
      <c r="AR41" s="97"/>
      <c r="AS41" s="97"/>
      <c r="AT41" s="96"/>
      <c r="AU41" s="96"/>
      <c r="AV41" s="96"/>
      <c r="AW41" s="96"/>
      <c r="AX41" s="96"/>
      <c r="AY41" s="6">
        <f t="shared" si="5"/>
        <v>0</v>
      </c>
    </row>
    <row r="42" spans="1:51" s="65" customFormat="1" ht="15" thickBot="1" x14ac:dyDescent="0.25">
      <c r="A42" s="1" t="s">
        <v>100</v>
      </c>
      <c r="B42" s="99" t="s">
        <v>95</v>
      </c>
      <c r="C42" s="63"/>
      <c r="D42" s="63"/>
      <c r="E42" s="97">
        <f>VLOOKUP($B42,[1]NUM2!$G$2:$T$157,2,FALSE)</f>
        <v>8</v>
      </c>
      <c r="F42" s="97">
        <f>VLOOKUP($B42,[1]NUM2!$G$2:$T$157,3,FALSE)</f>
        <v>7</v>
      </c>
      <c r="G42" s="97">
        <f>VLOOKUP($B42,[1]NUM2!$G$2:$T$157,4,FALSE)</f>
        <v>1</v>
      </c>
      <c r="H42" s="97">
        <f>VLOOKUP($B42,[1]NUM2!$G$2:$T$157,5,FALSE)</f>
        <v>2</v>
      </c>
      <c r="I42" s="97">
        <f>VLOOKUP($B42,[1]NUM2!$G$2:$T$157,6,FALSE)</f>
        <v>2</v>
      </c>
      <c r="J42" s="97">
        <f>VLOOKUP($B42,[1]NUM2!$G$2:$T$157,7,FALSE)</f>
        <v>6</v>
      </c>
      <c r="K42" s="97">
        <f>VLOOKUP($B42,[1]NUM2!$G$2:$T$157,8,FALSE)</f>
        <v>0</v>
      </c>
      <c r="L42" s="97">
        <f>VLOOKUP($B42,[1]NUM2!$G$2:$T$157,9,FALSE)</f>
        <v>1</v>
      </c>
      <c r="M42" s="97">
        <f>VLOOKUP($B42,[1]NUM2!$G$2:$T$157,10,FALSE)</f>
        <v>8</v>
      </c>
      <c r="N42" s="97">
        <f>VLOOKUP($B42,[1]NUM2!$G$2:$T$157,11,FALSE)</f>
        <v>0</v>
      </c>
      <c r="O42" s="96">
        <f>VLOOKUP($B42,[1]NUM2!$G$2:$T$157,12,FALSE)</f>
        <v>0</v>
      </c>
      <c r="P42" s="96">
        <f>VLOOKUP($B42,[1]NUM2!$G$2:$T$157,13,FALSE)</f>
        <v>5</v>
      </c>
      <c r="Q42" s="6">
        <f t="shared" si="17"/>
        <v>40</v>
      </c>
      <c r="R42" s="4"/>
      <c r="S42" s="17">
        <v>57</v>
      </c>
      <c r="T42" s="49">
        <f t="shared" si="11"/>
        <v>57</v>
      </c>
      <c r="U42" s="17">
        <f>VLOOKUP($B42,[2]DEN2!$G$2:$I$157,2,FALSE)</f>
        <v>56</v>
      </c>
      <c r="V42" s="61">
        <f t="shared" si="2"/>
        <v>56</v>
      </c>
      <c r="W42" s="61">
        <f t="shared" si="18"/>
        <v>56</v>
      </c>
      <c r="X42" s="180">
        <f>VLOOKUP($B42,[1]DEN2!$G$2:$I$158,2,FALSE)</f>
        <v>62</v>
      </c>
      <c r="Y42" s="5"/>
      <c r="Z42" s="97">
        <f>VLOOKUP($B42,'[3]ACT DEN2'!$G$2:$S$153,2,FALSE)</f>
        <v>0</v>
      </c>
      <c r="AA42" s="97">
        <f>VLOOKUP($B42,'[3]ACT DEN2'!$G$2:$S$153,3,FALSE)</f>
        <v>0</v>
      </c>
      <c r="AB42" s="97">
        <f>VLOOKUP($B42,'[3]ACT DEN2'!$G$2:$S$153,4,FALSE)</f>
        <v>0</v>
      </c>
      <c r="AC42" s="97">
        <f>VLOOKUP($B42,'[3]ACT DEN2'!$G$2:$S$153,5,FALSE)</f>
        <v>1</v>
      </c>
      <c r="AD42" s="97">
        <f>VLOOKUP($B42,'[3]ACT DEN2'!$G$2:$S$153,6,FALSE)</f>
        <v>0</v>
      </c>
      <c r="AE42" s="97">
        <f>VLOOKUP($B42,'[3]ACT DEN2'!$G$2:$S$153,7,FALSE)</f>
        <v>0</v>
      </c>
      <c r="AF42" s="97">
        <f>VLOOKUP($B42,'[3]ACT DEN2'!$G$2:$S$153,8,FALSE)</f>
        <v>0</v>
      </c>
      <c r="AG42" s="96">
        <f>VLOOKUP($B42,'[3]ACT DEN2'!$G$2:$S$153,9,FALSE)</f>
        <v>0</v>
      </c>
      <c r="AH42" s="96">
        <f>VLOOKUP($B42,'[3]ACT DEN2'!$G$2:$S$153,10,FALSE)</f>
        <v>0</v>
      </c>
      <c r="AI42" s="98">
        <f>VLOOKUP($B42,'[3]ACT DEN2'!$G$2:$S$153,11,FALSE)</f>
        <v>0</v>
      </c>
      <c r="AJ42" s="96">
        <f>VLOOKUP($B42,'[3]ACT DEN2'!$G$2:$S$153,12,FALSE)</f>
        <v>1</v>
      </c>
      <c r="AK42" s="96"/>
      <c r="AL42" s="6">
        <f t="shared" si="4"/>
        <v>2</v>
      </c>
      <c r="AM42" s="97"/>
      <c r="AN42" s="97"/>
      <c r="AO42" s="97"/>
      <c r="AP42" s="97"/>
      <c r="AQ42" s="97"/>
      <c r="AR42" s="97"/>
      <c r="AS42" s="97"/>
      <c r="AT42" s="96"/>
      <c r="AU42" s="96"/>
      <c r="AV42" s="96"/>
      <c r="AW42" s="96"/>
      <c r="AX42" s="96"/>
      <c r="AY42" s="6">
        <f t="shared" si="5"/>
        <v>0</v>
      </c>
    </row>
    <row r="43" spans="1:51" s="65" customFormat="1" ht="15" thickBot="1" x14ac:dyDescent="0.25">
      <c r="A43" s="1" t="s">
        <v>100</v>
      </c>
      <c r="B43" s="99" t="s">
        <v>96</v>
      </c>
      <c r="C43" s="63"/>
      <c r="D43" s="63"/>
      <c r="E43" s="97">
        <f>VLOOKUP($B43,[1]NUM2!$G$2:$T$157,2,FALSE)</f>
        <v>0</v>
      </c>
      <c r="F43" s="97">
        <f>VLOOKUP($B43,[1]NUM2!$G$2:$T$157,3,FALSE)</f>
        <v>0</v>
      </c>
      <c r="G43" s="97">
        <f>VLOOKUP($B43,[1]NUM2!$G$2:$T$157,4,FALSE)</f>
        <v>7</v>
      </c>
      <c r="H43" s="97">
        <f>VLOOKUP($B43,[1]NUM2!$G$2:$T$157,5,FALSE)</f>
        <v>0</v>
      </c>
      <c r="I43" s="97">
        <f>VLOOKUP($B43,[1]NUM2!$G$2:$T$157,6,FALSE)</f>
        <v>0</v>
      </c>
      <c r="J43" s="97">
        <f>VLOOKUP($B43,[1]NUM2!$G$2:$T$157,7,FALSE)</f>
        <v>0</v>
      </c>
      <c r="K43" s="97">
        <f>VLOOKUP($B43,[1]NUM2!$G$2:$T$157,8,FALSE)</f>
        <v>0</v>
      </c>
      <c r="L43" s="97">
        <f>VLOOKUP($B43,[1]NUM2!$G$2:$T$157,9,FALSE)</f>
        <v>1</v>
      </c>
      <c r="M43" s="97">
        <f>VLOOKUP($B43,[1]NUM2!$G$2:$T$157,10,FALSE)</f>
        <v>6</v>
      </c>
      <c r="N43" s="97">
        <f>VLOOKUP($B43,[1]NUM2!$G$2:$T$157,11,FALSE)</f>
        <v>0</v>
      </c>
      <c r="O43" s="96">
        <f>VLOOKUP($B43,[1]NUM2!$G$2:$T$157,12,FALSE)</f>
        <v>8</v>
      </c>
      <c r="P43" s="96">
        <f>VLOOKUP($B43,[1]NUM2!$G$2:$T$157,13,FALSE)</f>
        <v>14</v>
      </c>
      <c r="Q43" s="6">
        <f t="shared" si="17"/>
        <v>36</v>
      </c>
      <c r="R43" s="4"/>
      <c r="S43" s="17">
        <v>52</v>
      </c>
      <c r="T43" s="49">
        <f t="shared" si="11"/>
        <v>52</v>
      </c>
      <c r="U43" s="17">
        <f>VLOOKUP($B43,[2]DEN2!$G$2:$I$157,2,FALSE)</f>
        <v>41</v>
      </c>
      <c r="V43" s="61">
        <f t="shared" si="2"/>
        <v>42</v>
      </c>
      <c r="W43" s="61">
        <f t="shared" si="18"/>
        <v>42</v>
      </c>
      <c r="X43" s="180">
        <f>VLOOKUP($B43,[1]DEN2!$G$2:$I$158,2,FALSE)</f>
        <v>46</v>
      </c>
      <c r="Y43" s="5"/>
      <c r="Z43" s="97">
        <f>VLOOKUP($B43,'[3]ACT DEN2'!$G$2:$S$153,2,FALSE)</f>
        <v>0</v>
      </c>
      <c r="AA43" s="97">
        <f>VLOOKUP($B43,'[3]ACT DEN2'!$G$2:$S$153,3,FALSE)</f>
        <v>0</v>
      </c>
      <c r="AB43" s="97">
        <f>VLOOKUP($B43,'[3]ACT DEN2'!$G$2:$S$153,4,FALSE)</f>
        <v>0</v>
      </c>
      <c r="AC43" s="97">
        <f>VLOOKUP($B43,'[3]ACT DEN2'!$G$2:$S$153,5,FALSE)</f>
        <v>0</v>
      </c>
      <c r="AD43" s="97">
        <f>VLOOKUP($B43,'[3]ACT DEN2'!$G$2:$S$153,6,FALSE)</f>
        <v>0</v>
      </c>
      <c r="AE43" s="97">
        <f>VLOOKUP($B43,'[3]ACT DEN2'!$G$2:$S$153,7,FALSE)</f>
        <v>0</v>
      </c>
      <c r="AF43" s="97">
        <f>VLOOKUP($B43,'[3]ACT DEN2'!$G$2:$S$153,8,FALSE)</f>
        <v>0</v>
      </c>
      <c r="AG43" s="96">
        <f>VLOOKUP($B43,'[3]ACT DEN2'!$G$2:$S$153,9,FALSE)</f>
        <v>1</v>
      </c>
      <c r="AH43" s="96">
        <f>VLOOKUP($B43,'[3]ACT DEN2'!$G$2:$S$153,10,FALSE)</f>
        <v>0</v>
      </c>
      <c r="AI43" s="98">
        <f>VLOOKUP($B43,'[3]ACT DEN2'!$G$2:$S$153,11,FALSE)</f>
        <v>0</v>
      </c>
      <c r="AJ43" s="96">
        <f>VLOOKUP($B43,'[3]ACT DEN2'!$G$2:$S$153,12,FALSE)</f>
        <v>1</v>
      </c>
      <c r="AK43" s="96"/>
      <c r="AL43" s="6">
        <f t="shared" si="4"/>
        <v>2</v>
      </c>
      <c r="AM43" s="97"/>
      <c r="AN43" s="97"/>
      <c r="AO43" s="97"/>
      <c r="AP43" s="97"/>
      <c r="AQ43" s="97"/>
      <c r="AR43" s="97"/>
      <c r="AS43" s="97"/>
      <c r="AT43" s="96"/>
      <c r="AU43" s="96"/>
      <c r="AV43" s="96"/>
      <c r="AW43" s="96"/>
      <c r="AX43" s="96"/>
      <c r="AY43" s="6">
        <f t="shared" si="5"/>
        <v>0</v>
      </c>
    </row>
    <row r="44" spans="1:51" s="65" customFormat="1" ht="15" thickBot="1" x14ac:dyDescent="0.25">
      <c r="A44" s="1" t="s">
        <v>100</v>
      </c>
      <c r="B44" s="99" t="s">
        <v>97</v>
      </c>
      <c r="C44" s="63"/>
      <c r="D44" s="63"/>
      <c r="E44" s="97">
        <f>VLOOKUP($B44,[1]NUM2!$G$2:$T$157,2,FALSE)</f>
        <v>0</v>
      </c>
      <c r="F44" s="97">
        <f>VLOOKUP($B44,[1]NUM2!$G$2:$T$157,3,FALSE)</f>
        <v>0</v>
      </c>
      <c r="G44" s="97">
        <f>VLOOKUP($B44,[1]NUM2!$G$2:$T$157,4,FALSE)</f>
        <v>2</v>
      </c>
      <c r="H44" s="97">
        <f>VLOOKUP($B44,[1]NUM2!$G$2:$T$157,5,FALSE)</f>
        <v>0</v>
      </c>
      <c r="I44" s="97">
        <f>VLOOKUP($B44,[1]NUM2!$G$2:$T$157,6,FALSE)</f>
        <v>3</v>
      </c>
      <c r="J44" s="97">
        <f>VLOOKUP($B44,[1]NUM2!$G$2:$T$157,7,FALSE)</f>
        <v>1</v>
      </c>
      <c r="K44" s="97">
        <f>VLOOKUP($B44,[1]NUM2!$G$2:$T$157,8,FALSE)</f>
        <v>1</v>
      </c>
      <c r="L44" s="97">
        <f>VLOOKUP($B44,[1]NUM2!$G$2:$T$157,9,FALSE)</f>
        <v>0</v>
      </c>
      <c r="M44" s="97">
        <f>VLOOKUP($B44,[1]NUM2!$G$2:$T$157,10,FALSE)</f>
        <v>0</v>
      </c>
      <c r="N44" s="97">
        <f>VLOOKUP($B44,[1]NUM2!$G$2:$T$157,11,FALSE)</f>
        <v>0</v>
      </c>
      <c r="O44" s="96">
        <f>VLOOKUP($B44,[1]NUM2!$G$2:$T$157,12,FALSE)</f>
        <v>0</v>
      </c>
      <c r="P44" s="96">
        <f>VLOOKUP($B44,[1]NUM2!$G$2:$T$157,13,FALSE)</f>
        <v>0</v>
      </c>
      <c r="Q44" s="6">
        <f t="shared" si="17"/>
        <v>7</v>
      </c>
      <c r="R44" s="4"/>
      <c r="S44" s="17">
        <v>19</v>
      </c>
      <c r="T44" s="49">
        <f t="shared" si="11"/>
        <v>19</v>
      </c>
      <c r="U44" s="17">
        <f>VLOOKUP($B44,[2]DEN2!$G$2:$I$157,2,FALSE)</f>
        <v>21</v>
      </c>
      <c r="V44" s="61">
        <f t="shared" si="2"/>
        <v>21</v>
      </c>
      <c r="W44" s="61">
        <f t="shared" si="18"/>
        <v>21</v>
      </c>
      <c r="X44" s="180">
        <f>VLOOKUP($B44,[1]DEN2!$G$2:$I$158,2,FALSE)</f>
        <v>19</v>
      </c>
      <c r="Y44" s="5"/>
      <c r="Z44" s="97"/>
      <c r="AA44" s="97"/>
      <c r="AB44" s="97"/>
      <c r="AC44" s="97"/>
      <c r="AD44" s="97"/>
      <c r="AE44" s="97"/>
      <c r="AF44" s="97"/>
      <c r="AG44" s="96"/>
      <c r="AH44" s="96"/>
      <c r="AI44" s="98"/>
      <c r="AJ44" s="96"/>
      <c r="AK44" s="96"/>
      <c r="AL44" s="6">
        <f t="shared" si="4"/>
        <v>0</v>
      </c>
      <c r="AM44" s="97"/>
      <c r="AN44" s="97"/>
      <c r="AO44" s="97"/>
      <c r="AP44" s="97"/>
      <c r="AQ44" s="97"/>
      <c r="AR44" s="97"/>
      <c r="AS44" s="97"/>
      <c r="AT44" s="96"/>
      <c r="AU44" s="96"/>
      <c r="AV44" s="96"/>
      <c r="AW44" s="96"/>
      <c r="AX44" s="96"/>
      <c r="AY44" s="6">
        <f t="shared" si="5"/>
        <v>0</v>
      </c>
    </row>
    <row r="45" spans="1:51" s="65" customFormat="1" ht="15" thickBot="1" x14ac:dyDescent="0.25">
      <c r="A45" s="1" t="s">
        <v>100</v>
      </c>
      <c r="B45" s="99" t="s">
        <v>98</v>
      </c>
      <c r="C45" s="63"/>
      <c r="D45" s="63"/>
      <c r="E45" s="97">
        <f>VLOOKUP($B45,[1]NUM2!$G$2:$T$157,2,FALSE)</f>
        <v>0</v>
      </c>
      <c r="F45" s="97">
        <f>VLOOKUP($B45,[1]NUM2!$G$2:$T$157,3,FALSE)</f>
        <v>0</v>
      </c>
      <c r="G45" s="97">
        <f>VLOOKUP($B45,[1]NUM2!$G$2:$T$157,4,FALSE)</f>
        <v>4</v>
      </c>
      <c r="H45" s="97">
        <f>VLOOKUP($B45,[1]NUM2!$G$2:$T$157,5,FALSE)</f>
        <v>13</v>
      </c>
      <c r="I45" s="97">
        <f>VLOOKUP($B45,[1]NUM2!$G$2:$T$157,6,FALSE)</f>
        <v>3</v>
      </c>
      <c r="J45" s="97">
        <f>VLOOKUP($B45,[1]NUM2!$G$2:$T$157,7,FALSE)</f>
        <v>8</v>
      </c>
      <c r="K45" s="97">
        <f>VLOOKUP($B45,[1]NUM2!$G$2:$T$157,8,FALSE)</f>
        <v>2</v>
      </c>
      <c r="L45" s="97">
        <f>VLOOKUP($B45,[1]NUM2!$G$2:$T$157,9,FALSE)</f>
        <v>0</v>
      </c>
      <c r="M45" s="97">
        <f>VLOOKUP($B45,[1]NUM2!$G$2:$T$157,10,FALSE)</f>
        <v>0</v>
      </c>
      <c r="N45" s="97">
        <f>VLOOKUP($B45,[1]NUM2!$G$2:$T$157,11,FALSE)</f>
        <v>1</v>
      </c>
      <c r="O45" s="96">
        <f>VLOOKUP($B45,[1]NUM2!$G$2:$T$157,12,FALSE)</f>
        <v>0</v>
      </c>
      <c r="P45" s="96">
        <f>VLOOKUP($B45,[1]NUM2!$G$2:$T$157,13,FALSE)</f>
        <v>4</v>
      </c>
      <c r="Q45" s="6">
        <f t="shared" si="17"/>
        <v>35</v>
      </c>
      <c r="R45" s="4"/>
      <c r="S45" s="17">
        <v>116</v>
      </c>
      <c r="T45" s="49">
        <f t="shared" si="11"/>
        <v>119</v>
      </c>
      <c r="U45" s="17">
        <f>VLOOKUP($B45,[2]DEN2!$G$2:$I$157,2,FALSE)</f>
        <v>132</v>
      </c>
      <c r="V45" s="61">
        <f t="shared" si="2"/>
        <v>132</v>
      </c>
      <c r="W45" s="61">
        <f t="shared" si="18"/>
        <v>132</v>
      </c>
      <c r="X45" s="180">
        <f>VLOOKUP($B45,[1]DEN2!$G$2:$I$158,2,FALSE)</f>
        <v>134</v>
      </c>
      <c r="Y45" s="5"/>
      <c r="Z45" s="97">
        <f>VLOOKUP($B45,'[3]ACT DEN2'!$G$2:$S$153,2,FALSE)</f>
        <v>1</v>
      </c>
      <c r="AA45" s="97">
        <f>VLOOKUP($B45,'[3]ACT DEN2'!$G$2:$S$153,3,FALSE)</f>
        <v>2</v>
      </c>
      <c r="AB45" s="97">
        <f>VLOOKUP($B45,'[3]ACT DEN2'!$G$2:$S$153,4,FALSE)</f>
        <v>0</v>
      </c>
      <c r="AC45" s="97">
        <f>VLOOKUP($B45,'[3]ACT DEN2'!$G$2:$S$153,5,FALSE)</f>
        <v>0</v>
      </c>
      <c r="AD45" s="97">
        <f>VLOOKUP($B45,'[3]ACT DEN2'!$G$2:$S$153,6,FALSE)</f>
        <v>0</v>
      </c>
      <c r="AE45" s="97">
        <f>VLOOKUP($B45,'[3]ACT DEN2'!$G$2:$S$153,7,FALSE)</f>
        <v>1</v>
      </c>
      <c r="AF45" s="97">
        <f>VLOOKUP($B45,'[3]ACT DEN2'!$G$2:$S$153,8,FALSE)</f>
        <v>0</v>
      </c>
      <c r="AG45" s="96">
        <f>VLOOKUP($B45,'[3]ACT DEN2'!$G$2:$S$153,9,FALSE)</f>
        <v>0</v>
      </c>
      <c r="AH45" s="96">
        <f>VLOOKUP($B45,'[3]ACT DEN2'!$G$2:$S$153,10,FALSE)</f>
        <v>0</v>
      </c>
      <c r="AI45" s="98">
        <f>VLOOKUP($B45,'[3]ACT DEN2'!$G$2:$S$153,11,FALSE)</f>
        <v>0</v>
      </c>
      <c r="AJ45" s="96">
        <f>VLOOKUP($B45,'[3]ACT DEN2'!$G$2:$S$153,12,FALSE)</f>
        <v>0</v>
      </c>
      <c r="AK45" s="96"/>
      <c r="AL45" s="6">
        <f t="shared" si="4"/>
        <v>4</v>
      </c>
      <c r="AM45" s="97"/>
      <c r="AN45" s="97"/>
      <c r="AO45" s="97"/>
      <c r="AP45" s="97"/>
      <c r="AQ45" s="97"/>
      <c r="AR45" s="97"/>
      <c r="AS45" s="97"/>
      <c r="AT45" s="96"/>
      <c r="AU45" s="96"/>
      <c r="AV45" s="96"/>
      <c r="AW45" s="96"/>
      <c r="AX45" s="96"/>
      <c r="AY45" s="6">
        <f t="shared" si="5"/>
        <v>0</v>
      </c>
    </row>
    <row r="46" spans="1:51" s="65" customFormat="1" ht="15" thickBot="1" x14ac:dyDescent="0.25">
      <c r="A46" s="1" t="s">
        <v>100</v>
      </c>
      <c r="B46" s="99" t="s">
        <v>99</v>
      </c>
      <c r="C46" s="63"/>
      <c r="D46" s="63"/>
      <c r="E46" s="97">
        <f>VLOOKUP($B46,[1]NUM2!$G$2:$T$157,2,FALSE)</f>
        <v>0</v>
      </c>
      <c r="F46" s="97">
        <f>VLOOKUP($B46,[1]NUM2!$G$2:$T$157,3,FALSE)</f>
        <v>0</v>
      </c>
      <c r="G46" s="97">
        <f>VLOOKUP($B46,[1]NUM2!$G$2:$T$157,4,FALSE)</f>
        <v>0</v>
      </c>
      <c r="H46" s="97">
        <f>VLOOKUP($B46,[1]NUM2!$G$2:$T$157,5,FALSE)</f>
        <v>0</v>
      </c>
      <c r="I46" s="97">
        <f>VLOOKUP($B46,[1]NUM2!$G$2:$T$157,6,FALSE)</f>
        <v>0</v>
      </c>
      <c r="J46" s="97">
        <f>VLOOKUP($B46,[1]NUM2!$G$2:$T$157,7,FALSE)</f>
        <v>0</v>
      </c>
      <c r="K46" s="97">
        <f>VLOOKUP($B46,[1]NUM2!$G$2:$T$157,8,FALSE)</f>
        <v>1</v>
      </c>
      <c r="L46" s="97">
        <f>VLOOKUP($B46,[1]NUM2!$G$2:$T$157,9,FALSE)</f>
        <v>0</v>
      </c>
      <c r="M46" s="97">
        <f>VLOOKUP($B46,[1]NUM2!$G$2:$T$157,10,FALSE)</f>
        <v>2</v>
      </c>
      <c r="N46" s="97">
        <f>VLOOKUP($B46,[1]NUM2!$G$2:$T$157,11,FALSE)</f>
        <v>3</v>
      </c>
      <c r="O46" s="96">
        <f>VLOOKUP($B46,[1]NUM2!$G$2:$T$157,12,FALSE)</f>
        <v>2</v>
      </c>
      <c r="P46" s="96">
        <f>VLOOKUP($B46,[1]NUM2!$G$2:$T$157,13,FALSE)</f>
        <v>1</v>
      </c>
      <c r="Q46" s="6">
        <f t="shared" si="17"/>
        <v>9</v>
      </c>
      <c r="R46" s="4"/>
      <c r="S46" s="17">
        <v>19</v>
      </c>
      <c r="T46" s="49">
        <f t="shared" si="11"/>
        <v>19</v>
      </c>
      <c r="U46" s="17">
        <f>VLOOKUP($B46,[2]DEN2!$G$2:$I$157,2,FALSE)</f>
        <v>21</v>
      </c>
      <c r="V46" s="61">
        <f t="shared" si="2"/>
        <v>21</v>
      </c>
      <c r="W46" s="61">
        <f t="shared" si="18"/>
        <v>22</v>
      </c>
      <c r="X46" s="180">
        <f>VLOOKUP($B46,[1]DEN2!$G$2:$I$158,2,FALSE)</f>
        <v>18</v>
      </c>
      <c r="Y46" s="5"/>
      <c r="Z46" s="97">
        <f>VLOOKUP($B46,'[3]ACT DEN2'!$G$2:$S$153,2,FALSE)</f>
        <v>0</v>
      </c>
      <c r="AA46" s="97">
        <f>VLOOKUP($B46,'[3]ACT DEN2'!$G$2:$S$153,3,FALSE)</f>
        <v>0</v>
      </c>
      <c r="AB46" s="97">
        <f>VLOOKUP($B46,'[3]ACT DEN2'!$G$2:$S$153,4,FALSE)</f>
        <v>0</v>
      </c>
      <c r="AC46" s="97">
        <f>VLOOKUP($B46,'[3]ACT DEN2'!$G$2:$S$153,5,FALSE)</f>
        <v>0</v>
      </c>
      <c r="AD46" s="97">
        <f>VLOOKUP($B46,'[3]ACT DEN2'!$G$2:$S$153,6,FALSE)</f>
        <v>0</v>
      </c>
      <c r="AE46" s="97">
        <f>VLOOKUP($B46,'[3]ACT DEN2'!$G$2:$S$153,7,FALSE)</f>
        <v>0</v>
      </c>
      <c r="AF46" s="97">
        <f>VLOOKUP($B46,'[3]ACT DEN2'!$G$2:$S$153,8,FALSE)</f>
        <v>0</v>
      </c>
      <c r="AG46" s="96">
        <f>VLOOKUP($B46,'[3]ACT DEN2'!$G$2:$S$153,9,FALSE)</f>
        <v>0</v>
      </c>
      <c r="AH46" s="96">
        <f>VLOOKUP($B46,'[3]ACT DEN2'!$G$2:$S$153,10,FALSE)</f>
        <v>0</v>
      </c>
      <c r="AI46" s="98">
        <f>VLOOKUP($B46,'[3]ACT DEN2'!$G$2:$S$153,11,FALSE)</f>
        <v>1</v>
      </c>
      <c r="AJ46" s="96">
        <f>VLOOKUP($B46,'[3]ACT DEN2'!$G$2:$S$153,12,FALSE)</f>
        <v>0</v>
      </c>
      <c r="AK46" s="96"/>
      <c r="AL46" s="6">
        <f t="shared" si="4"/>
        <v>1</v>
      </c>
      <c r="AM46" s="97"/>
      <c r="AN46" s="97"/>
      <c r="AO46" s="97"/>
      <c r="AP46" s="97"/>
      <c r="AQ46" s="97"/>
      <c r="AR46" s="97"/>
      <c r="AS46" s="97"/>
      <c r="AT46" s="96"/>
      <c r="AU46" s="96"/>
      <c r="AV46" s="96"/>
      <c r="AW46" s="96"/>
      <c r="AX46" s="96"/>
      <c r="AY46" s="6">
        <f t="shared" si="5"/>
        <v>0</v>
      </c>
    </row>
    <row r="47" spans="1:51" s="65" customFormat="1" ht="15" thickBot="1" x14ac:dyDescent="0.25">
      <c r="A47" s="233" t="s">
        <v>202</v>
      </c>
      <c r="B47" s="234"/>
      <c r="C47" s="45">
        <f>+D47/Metas!H117</f>
        <v>1.0036764705882353</v>
      </c>
      <c r="D47" s="19">
        <f>+Q47/R47</f>
        <v>0.34125</v>
      </c>
      <c r="E47" s="14">
        <f>SUM(E37:E46)</f>
        <v>15</v>
      </c>
      <c r="F47" s="14">
        <f t="shared" ref="F47:P47" si="19">SUM(F37:F46)</f>
        <v>14</v>
      </c>
      <c r="G47" s="14">
        <f t="shared" si="19"/>
        <v>25</v>
      </c>
      <c r="H47" s="14">
        <f t="shared" si="19"/>
        <v>37</v>
      </c>
      <c r="I47" s="14">
        <f t="shared" si="19"/>
        <v>16</v>
      </c>
      <c r="J47" s="14">
        <f t="shared" si="19"/>
        <v>21</v>
      </c>
      <c r="K47" s="14">
        <f t="shared" si="19"/>
        <v>12</v>
      </c>
      <c r="L47" s="14">
        <f t="shared" si="19"/>
        <v>5</v>
      </c>
      <c r="M47" s="14">
        <f t="shared" si="19"/>
        <v>53</v>
      </c>
      <c r="N47" s="14">
        <f t="shared" si="19"/>
        <v>14</v>
      </c>
      <c r="O47" s="14">
        <f t="shared" si="19"/>
        <v>18</v>
      </c>
      <c r="P47" s="182">
        <f t="shared" si="19"/>
        <v>43</v>
      </c>
      <c r="Q47" s="14">
        <f>SUM(Q37:Q46)</f>
        <v>273</v>
      </c>
      <c r="R47" s="15">
        <f>+Y47-X47</f>
        <v>800</v>
      </c>
      <c r="S47" s="14">
        <f t="shared" ref="S47:X47" si="20">SUM(S37:S46)</f>
        <v>544</v>
      </c>
      <c r="T47" s="14">
        <f t="shared" si="20"/>
        <v>548</v>
      </c>
      <c r="U47" s="14">
        <f t="shared" si="20"/>
        <v>556</v>
      </c>
      <c r="V47" s="13">
        <f t="shared" si="20"/>
        <v>559</v>
      </c>
      <c r="W47" s="46">
        <f t="shared" si="20"/>
        <v>561</v>
      </c>
      <c r="X47" s="46">
        <f t="shared" si="20"/>
        <v>547</v>
      </c>
      <c r="Y47" s="16">
        <v>1347</v>
      </c>
      <c r="Z47" s="13">
        <f>SUM(Z37:Z46)</f>
        <v>2</v>
      </c>
      <c r="AA47" s="13">
        <f t="shared" ref="AA47:AK47" si="21">SUM(AA37:AA46)</f>
        <v>2</v>
      </c>
      <c r="AB47" s="13">
        <f t="shared" si="21"/>
        <v>0</v>
      </c>
      <c r="AC47" s="13">
        <f t="shared" si="21"/>
        <v>2</v>
      </c>
      <c r="AD47" s="13">
        <f t="shared" si="21"/>
        <v>1</v>
      </c>
      <c r="AE47" s="13">
        <f t="shared" si="21"/>
        <v>2</v>
      </c>
      <c r="AF47" s="13">
        <f t="shared" si="21"/>
        <v>0</v>
      </c>
      <c r="AG47" s="13">
        <f t="shared" si="21"/>
        <v>3</v>
      </c>
      <c r="AH47" s="13">
        <f t="shared" si="21"/>
        <v>1</v>
      </c>
      <c r="AI47" s="13">
        <f t="shared" si="21"/>
        <v>1</v>
      </c>
      <c r="AJ47" s="13">
        <f t="shared" si="21"/>
        <v>2</v>
      </c>
      <c r="AK47" s="13">
        <f t="shared" si="21"/>
        <v>0</v>
      </c>
      <c r="AL47" s="13">
        <f t="shared" si="4"/>
        <v>16</v>
      </c>
      <c r="AM47" s="13">
        <f t="shared" ref="AM47:AX47" si="22">SUM(AM37:AM46)</f>
        <v>0</v>
      </c>
      <c r="AN47" s="13">
        <f t="shared" si="22"/>
        <v>0</v>
      </c>
      <c r="AO47" s="13">
        <f t="shared" si="22"/>
        <v>0</v>
      </c>
      <c r="AP47" s="13">
        <f t="shared" si="22"/>
        <v>0</v>
      </c>
      <c r="AQ47" s="13">
        <f t="shared" si="22"/>
        <v>0</v>
      </c>
      <c r="AR47" s="13">
        <f t="shared" si="22"/>
        <v>0</v>
      </c>
      <c r="AS47" s="13">
        <f t="shared" si="22"/>
        <v>0</v>
      </c>
      <c r="AT47" s="13">
        <f t="shared" si="22"/>
        <v>0</v>
      </c>
      <c r="AU47" s="13">
        <f t="shared" si="22"/>
        <v>0</v>
      </c>
      <c r="AV47" s="13">
        <f t="shared" si="22"/>
        <v>0</v>
      </c>
      <c r="AW47" s="13">
        <f t="shared" si="22"/>
        <v>0</v>
      </c>
      <c r="AX47" s="13">
        <f t="shared" si="22"/>
        <v>0</v>
      </c>
      <c r="AY47" s="13">
        <f t="shared" si="5"/>
        <v>0</v>
      </c>
    </row>
    <row r="48" spans="1:51" s="65" customFormat="1" ht="15" thickBot="1" x14ac:dyDescent="0.25">
      <c r="A48" s="1" t="s">
        <v>114</v>
      </c>
      <c r="B48" s="99" t="s">
        <v>101</v>
      </c>
      <c r="C48" s="63"/>
      <c r="D48" s="63"/>
      <c r="E48" s="97">
        <f>VLOOKUP($B48,[1]NUM2!$G$2:$T$157,2,FALSE)</f>
        <v>31</v>
      </c>
      <c r="F48" s="97">
        <f>VLOOKUP($B48,[1]NUM2!$G$2:$T$157,3,FALSE)</f>
        <v>5</v>
      </c>
      <c r="G48" s="97">
        <f>VLOOKUP($B48,[1]NUM2!$G$2:$T$157,4,FALSE)</f>
        <v>2</v>
      </c>
      <c r="H48" s="97">
        <f>VLOOKUP($B48,[1]NUM2!$G$2:$T$157,5,FALSE)</f>
        <v>0</v>
      </c>
      <c r="I48" s="97">
        <f>VLOOKUP($B48,[1]NUM2!$G$2:$T$157,6,FALSE)</f>
        <v>18</v>
      </c>
      <c r="J48" s="97">
        <f>VLOOKUP($B48,[1]NUM2!$G$2:$T$157,7,FALSE)</f>
        <v>40</v>
      </c>
      <c r="K48" s="97">
        <f>VLOOKUP($B48,[1]NUM2!$G$2:$T$157,8,FALSE)</f>
        <v>18</v>
      </c>
      <c r="L48" s="97">
        <f>VLOOKUP($B48,[1]NUM2!$G$2:$T$157,9,FALSE)</f>
        <v>8</v>
      </c>
      <c r="M48" s="97">
        <f>VLOOKUP($B48,[1]NUM2!$G$2:$T$157,10,FALSE)</f>
        <v>12</v>
      </c>
      <c r="N48" s="97">
        <f>VLOOKUP($B48,[1]NUM2!$G$2:$T$157,11,FALSE)</f>
        <v>21</v>
      </c>
      <c r="O48" s="96">
        <f>VLOOKUP($B48,[1]NUM2!$G$2:$T$157,12,FALSE)</f>
        <v>19</v>
      </c>
      <c r="P48" s="96">
        <f>VLOOKUP($B48,[1]NUM2!$G$2:$T$157,13,FALSE)</f>
        <v>9</v>
      </c>
      <c r="Q48" s="6">
        <f t="shared" ref="Q48:Q60" si="23">SUM(E48:P48)</f>
        <v>183</v>
      </c>
      <c r="R48" s="4"/>
      <c r="S48" s="17">
        <v>286</v>
      </c>
      <c r="T48" s="49">
        <f t="shared" si="11"/>
        <v>294</v>
      </c>
      <c r="U48" s="17">
        <f>VLOOKUP($B48,[2]DEN2!$G$2:$I$157,2,FALSE)</f>
        <v>335</v>
      </c>
      <c r="V48" s="61">
        <f t="shared" si="2"/>
        <v>342</v>
      </c>
      <c r="W48" s="61">
        <f t="shared" ref="W48:W60" si="24">+U48+(AF48+AG48+AH48+AI48)-(AS48+AT48+AU48+AV48)</f>
        <v>352</v>
      </c>
      <c r="X48" s="180">
        <f>VLOOKUP($B48,[1]DEN2!$G$2:$I$158,2,FALSE)</f>
        <v>333</v>
      </c>
      <c r="Y48" s="5"/>
      <c r="Z48" s="111">
        <f>VLOOKUP($B48,'[3]ACT DEN2'!$G$2:$S$153,2,FALSE)</f>
        <v>4</v>
      </c>
      <c r="AA48" s="111">
        <f>VLOOKUP($B48,'[3]ACT DEN2'!$G$2:$S$153,3,FALSE)</f>
        <v>4</v>
      </c>
      <c r="AB48" s="111">
        <f>VLOOKUP($B48,'[3]ACT DEN2'!$G$2:$S$153,4,FALSE)</f>
        <v>0</v>
      </c>
      <c r="AC48" s="111">
        <f>VLOOKUP($B48,'[3]ACT DEN2'!$G$2:$S$153,5,FALSE)</f>
        <v>0</v>
      </c>
      <c r="AD48" s="97">
        <f>VLOOKUP($B48,'[3]ACT DEN2'!$G$2:$S$153,6,FALSE)</f>
        <v>4</v>
      </c>
      <c r="AE48" s="97">
        <f>VLOOKUP($B48,'[3]ACT DEN2'!$G$2:$S$153,7,FALSE)</f>
        <v>3</v>
      </c>
      <c r="AF48" s="97">
        <f>VLOOKUP($B48,'[3]ACT DEN2'!$G$2:$S$153,8,FALSE)</f>
        <v>2</v>
      </c>
      <c r="AG48" s="96">
        <f>VLOOKUP($B48,'[3]ACT DEN2'!$G$2:$S$153,9,FALSE)</f>
        <v>5</v>
      </c>
      <c r="AH48" s="96">
        <f>VLOOKUP($B48,'[3]ACT DEN2'!$G$2:$S$153,10,FALSE)</f>
        <v>4</v>
      </c>
      <c r="AI48" s="98">
        <f>VLOOKUP($B48,'[3]ACT DEN2'!$G$2:$S$153,11,FALSE)</f>
        <v>6</v>
      </c>
      <c r="AJ48" s="96">
        <f>VLOOKUP($B48,'[3]ACT DEN2'!$G$2:$S$153,12,FALSE)</f>
        <v>1</v>
      </c>
      <c r="AK48" s="2"/>
      <c r="AL48" s="6">
        <f t="shared" si="4"/>
        <v>33</v>
      </c>
      <c r="AM48" s="97">
        <f>VLOOKUP($B48,'[3]ACT DEN2'!$AB$2:$AN$119,2,FALSE)</f>
        <v>0</v>
      </c>
      <c r="AN48" s="97">
        <f>VLOOKUP($B48,'[3]ACT DEN2'!$AB$2:$AN$119,3,FALSE)</f>
        <v>0</v>
      </c>
      <c r="AO48" s="97">
        <f>VLOOKUP($B48,'[3]ACT DEN2'!$AB$2:$AN$119,4,FALSE)</f>
        <v>0</v>
      </c>
      <c r="AP48" s="97">
        <f>VLOOKUP($B48,'[3]ACT DEN2'!$AB$2:$AN$119,5,FALSE)</f>
        <v>0</v>
      </c>
      <c r="AQ48" s="97">
        <f>VLOOKUP($B48,'[3]ACT DEN2'!$AB$2:$AN$119,6,FALSE)</f>
        <v>0</v>
      </c>
      <c r="AR48" s="97">
        <f>VLOOKUP($B48,'[3]ACT DEN2'!$AB$2:$AN$119,7,FALSE)</f>
        <v>0</v>
      </c>
      <c r="AS48" s="97">
        <f>VLOOKUP($B48,'[3]ACT DEN2'!$AB$2:$AN$119,8,FALSE)</f>
        <v>0</v>
      </c>
      <c r="AT48" s="97">
        <f>VLOOKUP($B48,'[3]ACT DEN2'!$AB$2:$AN$119,9,FALSE)</f>
        <v>0</v>
      </c>
      <c r="AU48" s="97">
        <f>VLOOKUP($B48,'[3]ACT DEN2'!$AB$2:$AN$119,10,FALSE)</f>
        <v>0</v>
      </c>
      <c r="AV48" s="97">
        <f>VLOOKUP($B48,'[3]ACT DEN2'!$AB$2:$AN$119,11,FALSE)</f>
        <v>0</v>
      </c>
      <c r="AW48" s="96">
        <f>VLOOKUP($B48,'[3]ACT DEN2'!$AB$2:$AN$119,12,FALSE)</f>
        <v>0</v>
      </c>
      <c r="AX48" s="96"/>
      <c r="AY48" s="6">
        <f t="shared" si="5"/>
        <v>0</v>
      </c>
    </row>
    <row r="49" spans="1:51" s="65" customFormat="1" ht="15" thickBot="1" x14ac:dyDescent="0.25">
      <c r="A49" s="1" t="s">
        <v>114</v>
      </c>
      <c r="B49" s="99" t="s">
        <v>102</v>
      </c>
      <c r="C49" s="63"/>
      <c r="D49" s="63"/>
      <c r="E49" s="97">
        <f>VLOOKUP($B49,[1]NUM2!$G$2:$T$157,2,FALSE)</f>
        <v>0</v>
      </c>
      <c r="F49" s="97">
        <f>VLOOKUP($B49,[1]NUM2!$G$2:$T$157,3,FALSE)</f>
        <v>0</v>
      </c>
      <c r="G49" s="97">
        <f>VLOOKUP($B49,[1]NUM2!$G$2:$T$157,4,FALSE)</f>
        <v>1</v>
      </c>
      <c r="H49" s="97">
        <f>VLOOKUP($B49,[1]NUM2!$G$2:$T$157,5,FALSE)</f>
        <v>6</v>
      </c>
      <c r="I49" s="97">
        <f>VLOOKUP($B49,[1]NUM2!$G$2:$T$157,6,FALSE)</f>
        <v>2</v>
      </c>
      <c r="J49" s="97">
        <f>VLOOKUP($B49,[1]NUM2!$G$2:$T$157,7,FALSE)</f>
        <v>6</v>
      </c>
      <c r="K49" s="97">
        <f>VLOOKUP($B49,[1]NUM2!$G$2:$T$157,8,FALSE)</f>
        <v>0</v>
      </c>
      <c r="L49" s="97">
        <f>VLOOKUP($B49,[1]NUM2!$G$2:$T$157,9,FALSE)</f>
        <v>7</v>
      </c>
      <c r="M49" s="97">
        <f>VLOOKUP($B49,[1]NUM2!$G$2:$T$157,10,FALSE)</f>
        <v>0</v>
      </c>
      <c r="N49" s="97">
        <f>VLOOKUP($B49,[1]NUM2!$G$2:$T$157,11,FALSE)</f>
        <v>0</v>
      </c>
      <c r="O49" s="96">
        <f>VLOOKUP($B49,[1]NUM2!$G$2:$T$157,12,FALSE)</f>
        <v>7</v>
      </c>
      <c r="P49" s="96">
        <f>VLOOKUP($B49,[1]NUM2!$G$2:$T$157,13,FALSE)</f>
        <v>0</v>
      </c>
      <c r="Q49" s="6">
        <f t="shared" si="23"/>
        <v>29</v>
      </c>
      <c r="R49" s="4"/>
      <c r="S49" s="17">
        <v>50</v>
      </c>
      <c r="T49" s="49">
        <f t="shared" si="11"/>
        <v>50</v>
      </c>
      <c r="U49" s="17">
        <f>VLOOKUP($B49,[2]DEN2!$G$2:$I$157,2,FALSE)</f>
        <v>51</v>
      </c>
      <c r="V49" s="61">
        <f t="shared" si="2"/>
        <v>53</v>
      </c>
      <c r="W49" s="61">
        <f t="shared" si="24"/>
        <v>53</v>
      </c>
      <c r="X49" s="180">
        <f>VLOOKUP($B49,[1]DEN2!$G$2:$I$158,2,FALSE)</f>
        <v>53</v>
      </c>
      <c r="Y49" s="5"/>
      <c r="Z49" s="111">
        <f>VLOOKUP($B49,'[3]ACT DEN2'!$G$2:$S$153,2,FALSE)</f>
        <v>0</v>
      </c>
      <c r="AA49" s="111">
        <f>VLOOKUP($B49,'[3]ACT DEN2'!$G$2:$S$153,3,FALSE)</f>
        <v>0</v>
      </c>
      <c r="AB49" s="111">
        <f>VLOOKUP($B49,'[3]ACT DEN2'!$G$2:$S$153,4,FALSE)</f>
        <v>0</v>
      </c>
      <c r="AC49" s="111">
        <f>VLOOKUP($B49,'[3]ACT DEN2'!$G$2:$S$153,5,FALSE)</f>
        <v>0</v>
      </c>
      <c r="AD49" s="97">
        <f>VLOOKUP($B49,'[3]ACT DEN2'!$G$2:$S$153,6,FALSE)</f>
        <v>0</v>
      </c>
      <c r="AE49" s="97">
        <f>VLOOKUP($B49,'[3]ACT DEN2'!$G$2:$S$153,7,FALSE)</f>
        <v>0</v>
      </c>
      <c r="AF49" s="97">
        <f>VLOOKUP($B49,'[3]ACT DEN2'!$G$2:$S$153,8,FALSE)</f>
        <v>1</v>
      </c>
      <c r="AG49" s="96">
        <f>VLOOKUP($B49,'[3]ACT DEN2'!$G$2:$S$153,9,FALSE)</f>
        <v>1</v>
      </c>
      <c r="AH49" s="96">
        <f>VLOOKUP($B49,'[3]ACT DEN2'!$G$2:$S$153,10,FALSE)</f>
        <v>0</v>
      </c>
      <c r="AI49" s="98">
        <f>VLOOKUP($B49,'[3]ACT DEN2'!$G$2:$S$153,11,FALSE)</f>
        <v>0</v>
      </c>
      <c r="AJ49" s="96">
        <f>VLOOKUP($B49,'[3]ACT DEN2'!$G$2:$S$153,12,FALSE)</f>
        <v>0</v>
      </c>
      <c r="AK49" s="2"/>
      <c r="AL49" s="6">
        <f t="shared" si="4"/>
        <v>2</v>
      </c>
      <c r="AM49" s="97">
        <f>VLOOKUP($B49,'[3]ACT DEN2'!$AB$2:$AN$119,2,FALSE)</f>
        <v>0</v>
      </c>
      <c r="AN49" s="97">
        <f>VLOOKUP($B49,'[3]ACT DEN2'!$AB$2:$AN$119,3,FALSE)</f>
        <v>0</v>
      </c>
      <c r="AO49" s="97">
        <f>VLOOKUP($B49,'[3]ACT DEN2'!$AB$2:$AN$119,4,FALSE)</f>
        <v>0</v>
      </c>
      <c r="AP49" s="97">
        <f>VLOOKUP($B49,'[3]ACT DEN2'!$AB$2:$AN$119,5,FALSE)</f>
        <v>0</v>
      </c>
      <c r="AQ49" s="97">
        <f>VLOOKUP($B49,'[3]ACT DEN2'!$AB$2:$AN$119,6,FALSE)</f>
        <v>0</v>
      </c>
      <c r="AR49" s="97">
        <f>VLOOKUP($B49,'[3]ACT DEN2'!$AB$2:$AN$119,7,FALSE)</f>
        <v>0</v>
      </c>
      <c r="AS49" s="97">
        <f>VLOOKUP($B49,'[3]ACT DEN2'!$AB$2:$AN$119,8,FALSE)</f>
        <v>0</v>
      </c>
      <c r="AT49" s="97">
        <f>VLOOKUP($B49,'[3]ACT DEN2'!$AB$2:$AN$119,9,FALSE)</f>
        <v>0</v>
      </c>
      <c r="AU49" s="97">
        <f>VLOOKUP($B49,'[3]ACT DEN2'!$AB$2:$AN$119,10,FALSE)</f>
        <v>0</v>
      </c>
      <c r="AV49" s="97">
        <f>VLOOKUP($B49,'[3]ACT DEN2'!$AB$2:$AN$119,11,FALSE)</f>
        <v>0</v>
      </c>
      <c r="AW49" s="96">
        <f>VLOOKUP($B49,'[3]ACT DEN2'!$AB$2:$AN$119,12,FALSE)</f>
        <v>0</v>
      </c>
      <c r="AX49" s="96"/>
      <c r="AY49" s="6">
        <f t="shared" si="5"/>
        <v>0</v>
      </c>
    </row>
    <row r="50" spans="1:51" s="65" customFormat="1" ht="15" thickBot="1" x14ac:dyDescent="0.25">
      <c r="A50" s="1" t="s">
        <v>114</v>
      </c>
      <c r="B50" s="99" t="s">
        <v>103</v>
      </c>
      <c r="C50" s="63"/>
      <c r="D50" s="63"/>
      <c r="E50" s="97">
        <f>VLOOKUP($B50,[1]NUM2!$G$2:$T$157,2,FALSE)</f>
        <v>1</v>
      </c>
      <c r="F50" s="97">
        <f>VLOOKUP($B50,[1]NUM2!$G$2:$T$157,3,FALSE)</f>
        <v>0</v>
      </c>
      <c r="G50" s="97">
        <f>VLOOKUP($B50,[1]NUM2!$G$2:$T$157,4,FALSE)</f>
        <v>0</v>
      </c>
      <c r="H50" s="97">
        <f>VLOOKUP($B50,[1]NUM2!$G$2:$T$157,5,FALSE)</f>
        <v>0</v>
      </c>
      <c r="I50" s="97">
        <f>VLOOKUP($B50,[1]NUM2!$G$2:$T$157,6,FALSE)</f>
        <v>0</v>
      </c>
      <c r="J50" s="97">
        <f>VLOOKUP($B50,[1]NUM2!$G$2:$T$157,7,FALSE)</f>
        <v>0</v>
      </c>
      <c r="K50" s="97">
        <f>VLOOKUP($B50,[1]NUM2!$G$2:$T$157,8,FALSE)</f>
        <v>0</v>
      </c>
      <c r="L50" s="97">
        <f>VLOOKUP($B50,[1]NUM2!$G$2:$T$157,9,FALSE)</f>
        <v>5</v>
      </c>
      <c r="M50" s="97">
        <f>VLOOKUP($B50,[1]NUM2!$G$2:$T$157,10,FALSE)</f>
        <v>3</v>
      </c>
      <c r="N50" s="97">
        <f>VLOOKUP($B50,[1]NUM2!$G$2:$T$157,11,FALSE)</f>
        <v>2</v>
      </c>
      <c r="O50" s="96">
        <f>VLOOKUP($B50,[1]NUM2!$G$2:$T$157,12,FALSE)</f>
        <v>1</v>
      </c>
      <c r="P50" s="96">
        <f>VLOOKUP($B50,[1]NUM2!$G$2:$T$157,13,FALSE)</f>
        <v>0</v>
      </c>
      <c r="Q50" s="6">
        <f t="shared" si="23"/>
        <v>12</v>
      </c>
      <c r="R50" s="4"/>
      <c r="S50" s="17">
        <v>39</v>
      </c>
      <c r="T50" s="49">
        <f t="shared" si="11"/>
        <v>39</v>
      </c>
      <c r="U50" s="17">
        <f>VLOOKUP($B50,[2]DEN2!$G$2:$I$157,2,FALSE)</f>
        <v>40</v>
      </c>
      <c r="V50" s="61">
        <f t="shared" si="2"/>
        <v>40</v>
      </c>
      <c r="W50" s="61">
        <f t="shared" si="24"/>
        <v>40</v>
      </c>
      <c r="X50" s="180">
        <f>VLOOKUP($B50,[1]DEN2!$G$2:$I$158,2,FALSE)</f>
        <v>40</v>
      </c>
      <c r="Y50" s="5"/>
      <c r="Z50" s="111"/>
      <c r="AA50" s="111"/>
      <c r="AB50" s="111"/>
      <c r="AC50" s="111"/>
      <c r="AD50" s="97"/>
      <c r="AE50" s="97"/>
      <c r="AF50" s="97"/>
      <c r="AG50" s="96"/>
      <c r="AH50" s="96"/>
      <c r="AI50" s="98"/>
      <c r="AJ50" s="96"/>
      <c r="AK50" s="2"/>
      <c r="AL50" s="6">
        <f t="shared" si="4"/>
        <v>0</v>
      </c>
      <c r="AM50" s="97">
        <f>VLOOKUP($B50,'[3]ACT DEN2'!$AB$2:$AN$119,2,FALSE)</f>
        <v>0</v>
      </c>
      <c r="AN50" s="97">
        <f>VLOOKUP($B50,'[3]ACT DEN2'!$AB$2:$AN$119,3,FALSE)</f>
        <v>0</v>
      </c>
      <c r="AO50" s="97">
        <f>VLOOKUP($B50,'[3]ACT DEN2'!$AB$2:$AN$119,4,FALSE)</f>
        <v>0</v>
      </c>
      <c r="AP50" s="97">
        <f>VLOOKUP($B50,'[3]ACT DEN2'!$AB$2:$AN$119,5,FALSE)</f>
        <v>0</v>
      </c>
      <c r="AQ50" s="97">
        <f>VLOOKUP($B50,'[3]ACT DEN2'!$AB$2:$AN$119,6,FALSE)</f>
        <v>0</v>
      </c>
      <c r="AR50" s="97">
        <f>VLOOKUP($B50,'[3]ACT DEN2'!$AB$2:$AN$119,7,FALSE)</f>
        <v>0</v>
      </c>
      <c r="AS50" s="97">
        <f>VLOOKUP($B50,'[3]ACT DEN2'!$AB$2:$AN$119,8,FALSE)</f>
        <v>0</v>
      </c>
      <c r="AT50" s="97">
        <f>VLOOKUP($B50,'[3]ACT DEN2'!$AB$2:$AN$119,9,FALSE)</f>
        <v>0</v>
      </c>
      <c r="AU50" s="97">
        <f>VLOOKUP($B50,'[3]ACT DEN2'!$AB$2:$AN$119,10,FALSE)</f>
        <v>0</v>
      </c>
      <c r="AV50" s="97">
        <f>VLOOKUP($B50,'[3]ACT DEN2'!$AB$2:$AN$119,11,FALSE)</f>
        <v>0</v>
      </c>
      <c r="AW50" s="96">
        <f>VLOOKUP($B50,'[3]ACT DEN2'!$AB$2:$AN$119,12,FALSE)</f>
        <v>0</v>
      </c>
      <c r="AX50" s="96"/>
      <c r="AY50" s="6">
        <f t="shared" si="5"/>
        <v>0</v>
      </c>
    </row>
    <row r="51" spans="1:51" s="65" customFormat="1" ht="15" thickBot="1" x14ac:dyDescent="0.25">
      <c r="A51" s="1" t="s">
        <v>114</v>
      </c>
      <c r="B51" s="99" t="s">
        <v>104</v>
      </c>
      <c r="C51" s="63"/>
      <c r="D51" s="63"/>
      <c r="E51" s="97">
        <f>VLOOKUP($B51,[1]NUM2!$G$2:$T$157,2,FALSE)</f>
        <v>0</v>
      </c>
      <c r="F51" s="97">
        <f>VLOOKUP($B51,[1]NUM2!$G$2:$T$157,3,FALSE)</f>
        <v>0</v>
      </c>
      <c r="G51" s="97">
        <f>VLOOKUP($B51,[1]NUM2!$G$2:$T$157,4,FALSE)</f>
        <v>2</v>
      </c>
      <c r="H51" s="97">
        <f>VLOOKUP($B51,[1]NUM2!$G$2:$T$157,5,FALSE)</f>
        <v>0</v>
      </c>
      <c r="I51" s="97">
        <f>VLOOKUP($B51,[1]NUM2!$G$2:$T$157,6,FALSE)</f>
        <v>1</v>
      </c>
      <c r="J51" s="97">
        <f>VLOOKUP($B51,[1]NUM2!$G$2:$T$157,7,FALSE)</f>
        <v>2</v>
      </c>
      <c r="K51" s="97">
        <f>VLOOKUP($B51,[1]NUM2!$G$2:$T$157,8,FALSE)</f>
        <v>2</v>
      </c>
      <c r="L51" s="97">
        <f>VLOOKUP($B51,[1]NUM2!$G$2:$T$157,9,FALSE)</f>
        <v>2</v>
      </c>
      <c r="M51" s="97">
        <f>VLOOKUP($B51,[1]NUM2!$G$2:$T$157,10,FALSE)</f>
        <v>1</v>
      </c>
      <c r="N51" s="97">
        <f>VLOOKUP($B51,[1]NUM2!$G$2:$T$157,11,FALSE)</f>
        <v>0</v>
      </c>
      <c r="O51" s="96">
        <f>VLOOKUP($B51,[1]NUM2!$G$2:$T$157,12,FALSE)</f>
        <v>1</v>
      </c>
      <c r="P51" s="96">
        <f>VLOOKUP($B51,[1]NUM2!$G$2:$T$157,13,FALSE)</f>
        <v>0</v>
      </c>
      <c r="Q51" s="6">
        <f t="shared" si="23"/>
        <v>11</v>
      </c>
      <c r="R51" s="4"/>
      <c r="S51" s="17">
        <v>32</v>
      </c>
      <c r="T51" s="49">
        <f t="shared" si="11"/>
        <v>32</v>
      </c>
      <c r="U51" s="17">
        <f>VLOOKUP($B51,[2]DEN2!$G$2:$I$157,2,FALSE)</f>
        <v>32</v>
      </c>
      <c r="V51" s="61">
        <f t="shared" si="2"/>
        <v>34</v>
      </c>
      <c r="W51" s="61">
        <f t="shared" si="24"/>
        <v>34</v>
      </c>
      <c r="X51" s="180">
        <f>VLOOKUP($B51,[1]DEN2!$G$2:$I$158,2,FALSE)</f>
        <v>34</v>
      </c>
      <c r="Y51" s="5"/>
      <c r="Z51" s="111">
        <f>VLOOKUP($B51,'[3]ACT DEN2'!$G$2:$S$153,2,FALSE)</f>
        <v>0</v>
      </c>
      <c r="AA51" s="111">
        <f>VLOOKUP($B51,'[3]ACT DEN2'!$G$2:$S$153,3,FALSE)</f>
        <v>0</v>
      </c>
      <c r="AB51" s="111">
        <f>VLOOKUP($B51,'[3]ACT DEN2'!$G$2:$S$153,4,FALSE)</f>
        <v>0</v>
      </c>
      <c r="AC51" s="111">
        <f>VLOOKUP($B51,'[3]ACT DEN2'!$G$2:$S$153,5,FALSE)</f>
        <v>0</v>
      </c>
      <c r="AD51" s="97">
        <f>VLOOKUP($B51,'[3]ACT DEN2'!$G$2:$S$153,6,FALSE)</f>
        <v>0</v>
      </c>
      <c r="AE51" s="97">
        <f>VLOOKUP($B51,'[3]ACT DEN2'!$G$2:$S$153,7,FALSE)</f>
        <v>0</v>
      </c>
      <c r="AF51" s="97">
        <f>VLOOKUP($B51,'[3]ACT DEN2'!$G$2:$S$153,8,FALSE)</f>
        <v>1</v>
      </c>
      <c r="AG51" s="96">
        <f>VLOOKUP($B51,'[3]ACT DEN2'!$G$2:$S$153,9,FALSE)</f>
        <v>1</v>
      </c>
      <c r="AH51" s="96">
        <f>VLOOKUP($B51,'[3]ACT DEN2'!$G$2:$S$153,10,FALSE)</f>
        <v>0</v>
      </c>
      <c r="AI51" s="98">
        <f>VLOOKUP($B51,'[3]ACT DEN2'!$G$2:$S$153,11,FALSE)</f>
        <v>0</v>
      </c>
      <c r="AJ51" s="96">
        <f>VLOOKUP($B51,'[3]ACT DEN2'!$G$2:$S$153,12,FALSE)</f>
        <v>0</v>
      </c>
      <c r="AK51" s="2"/>
      <c r="AL51" s="6">
        <f t="shared" si="4"/>
        <v>2</v>
      </c>
      <c r="AM51" s="97">
        <f>VLOOKUP($B51,'[3]ACT DEN2'!$AB$2:$AN$119,2,FALSE)</f>
        <v>0</v>
      </c>
      <c r="AN51" s="97">
        <f>VLOOKUP($B51,'[3]ACT DEN2'!$AB$2:$AN$119,3,FALSE)</f>
        <v>0</v>
      </c>
      <c r="AO51" s="97">
        <f>VLOOKUP($B51,'[3]ACT DEN2'!$AB$2:$AN$119,4,FALSE)</f>
        <v>0</v>
      </c>
      <c r="AP51" s="97">
        <f>VLOOKUP($B51,'[3]ACT DEN2'!$AB$2:$AN$119,5,FALSE)</f>
        <v>0</v>
      </c>
      <c r="AQ51" s="97">
        <f>VLOOKUP($B51,'[3]ACT DEN2'!$AB$2:$AN$119,6,FALSE)</f>
        <v>0</v>
      </c>
      <c r="AR51" s="97">
        <f>VLOOKUP($B51,'[3]ACT DEN2'!$AB$2:$AN$119,7,FALSE)</f>
        <v>0</v>
      </c>
      <c r="AS51" s="97">
        <f>VLOOKUP($B51,'[3]ACT DEN2'!$AB$2:$AN$119,8,FALSE)</f>
        <v>0</v>
      </c>
      <c r="AT51" s="97">
        <f>VLOOKUP($B51,'[3]ACT DEN2'!$AB$2:$AN$119,9,FALSE)</f>
        <v>0</v>
      </c>
      <c r="AU51" s="97">
        <f>VLOOKUP($B51,'[3]ACT DEN2'!$AB$2:$AN$119,10,FALSE)</f>
        <v>0</v>
      </c>
      <c r="AV51" s="97">
        <f>VLOOKUP($B51,'[3]ACT DEN2'!$AB$2:$AN$119,11,FALSE)</f>
        <v>0</v>
      </c>
      <c r="AW51" s="96">
        <f>VLOOKUP($B51,'[3]ACT DEN2'!$AB$2:$AN$119,12,FALSE)</f>
        <v>0</v>
      </c>
      <c r="AX51" s="96"/>
      <c r="AY51" s="6">
        <f t="shared" si="5"/>
        <v>0</v>
      </c>
    </row>
    <row r="52" spans="1:51" s="65" customFormat="1" ht="15" thickBot="1" x14ac:dyDescent="0.25">
      <c r="A52" s="1" t="s">
        <v>114</v>
      </c>
      <c r="B52" s="99" t="s">
        <v>105</v>
      </c>
      <c r="C52" s="63"/>
      <c r="D52" s="63"/>
      <c r="E52" s="97">
        <f>VLOOKUP($B52,[1]NUM2!$G$2:$T$157,2,FALSE)</f>
        <v>0</v>
      </c>
      <c r="F52" s="97">
        <f>VLOOKUP($B52,[1]NUM2!$G$2:$T$157,3,FALSE)</f>
        <v>0</v>
      </c>
      <c r="G52" s="97">
        <f>VLOOKUP($B52,[1]NUM2!$G$2:$T$157,4,FALSE)</f>
        <v>0</v>
      </c>
      <c r="H52" s="97">
        <f>VLOOKUP($B52,[1]NUM2!$G$2:$T$157,5,FALSE)</f>
        <v>0</v>
      </c>
      <c r="I52" s="97">
        <f>VLOOKUP($B52,[1]NUM2!$G$2:$T$157,6,FALSE)</f>
        <v>0</v>
      </c>
      <c r="J52" s="97">
        <f>VLOOKUP($B52,[1]NUM2!$G$2:$T$157,7,FALSE)</f>
        <v>0</v>
      </c>
      <c r="K52" s="97">
        <f>VLOOKUP($B52,[1]NUM2!$G$2:$T$157,8,FALSE)</f>
        <v>0</v>
      </c>
      <c r="L52" s="97">
        <f>VLOOKUP($B52,[1]NUM2!$G$2:$T$157,9,FALSE)</f>
        <v>0</v>
      </c>
      <c r="M52" s="97">
        <f>VLOOKUP($B52,[1]NUM2!$G$2:$T$157,10,FALSE)</f>
        <v>0</v>
      </c>
      <c r="N52" s="97">
        <f>VLOOKUP($B52,[1]NUM2!$G$2:$T$157,11,FALSE)</f>
        <v>0</v>
      </c>
      <c r="O52" s="96">
        <f>VLOOKUP($B52,[1]NUM2!$G$2:$T$157,12,FALSE)</f>
        <v>0</v>
      </c>
      <c r="P52" s="96">
        <f>VLOOKUP($B52,[1]NUM2!$G$2:$T$157,13,FALSE)</f>
        <v>0</v>
      </c>
      <c r="Q52" s="6">
        <f t="shared" si="23"/>
        <v>0</v>
      </c>
      <c r="R52" s="4"/>
      <c r="S52" s="17">
        <v>6</v>
      </c>
      <c r="T52" s="49">
        <f t="shared" si="11"/>
        <v>6</v>
      </c>
      <c r="U52" s="17">
        <f>VLOOKUP($B52,[2]DEN2!$G$2:$I$157,2,FALSE)</f>
        <v>6</v>
      </c>
      <c r="V52" s="61">
        <f t="shared" si="2"/>
        <v>6</v>
      </c>
      <c r="W52" s="61">
        <f t="shared" si="24"/>
        <v>6</v>
      </c>
      <c r="X52" s="180">
        <f>VLOOKUP($B52,[1]DEN2!$G$2:$I$158,2,FALSE)</f>
        <v>6</v>
      </c>
      <c r="Y52" s="5"/>
      <c r="Z52" s="111">
        <f>VLOOKUP($B52,'[3]ACT DEN2'!$G$2:$S$153,2,FALSE)</f>
        <v>0</v>
      </c>
      <c r="AA52" s="111">
        <f>VLOOKUP($B52,'[3]ACT DEN2'!$G$2:$S$153,3,FALSE)</f>
        <v>0</v>
      </c>
      <c r="AB52" s="111">
        <f>VLOOKUP($B52,'[3]ACT DEN2'!$G$2:$S$153,4,FALSE)</f>
        <v>0</v>
      </c>
      <c r="AC52" s="111">
        <f>VLOOKUP($B52,'[3]ACT DEN2'!$G$2:$S$153,5,FALSE)</f>
        <v>0</v>
      </c>
      <c r="AD52" s="97">
        <f>VLOOKUP($B52,'[3]ACT DEN2'!$G$2:$S$153,6,FALSE)</f>
        <v>0</v>
      </c>
      <c r="AE52" s="97">
        <f>VLOOKUP($B52,'[3]ACT DEN2'!$G$2:$S$153,7,FALSE)</f>
        <v>0</v>
      </c>
      <c r="AF52" s="97">
        <f>VLOOKUP($B52,'[3]ACT DEN2'!$G$2:$S$153,8,FALSE)</f>
        <v>0</v>
      </c>
      <c r="AG52" s="96">
        <f>VLOOKUP($B52,'[3]ACT DEN2'!$G$2:$S$153,9,FALSE)</f>
        <v>0</v>
      </c>
      <c r="AH52" s="96">
        <f>VLOOKUP($B52,'[3]ACT DEN2'!$G$2:$S$153,10,FALSE)</f>
        <v>0</v>
      </c>
      <c r="AI52" s="98">
        <f>VLOOKUP($B52,'[3]ACT DEN2'!$G$2:$S$153,11,FALSE)</f>
        <v>0</v>
      </c>
      <c r="AJ52" s="96">
        <f>VLOOKUP($B52,'[3]ACT DEN2'!$G$2:$S$153,12,FALSE)</f>
        <v>0</v>
      </c>
      <c r="AK52" s="2"/>
      <c r="AL52" s="6">
        <f t="shared" si="4"/>
        <v>0</v>
      </c>
      <c r="AM52" s="97"/>
      <c r="AN52" s="97"/>
      <c r="AO52" s="97"/>
      <c r="AP52" s="97"/>
      <c r="AQ52" s="97"/>
      <c r="AR52" s="97"/>
      <c r="AS52" s="97"/>
      <c r="AT52" s="97"/>
      <c r="AU52" s="97"/>
      <c r="AV52" s="97"/>
      <c r="AW52" s="96"/>
      <c r="AX52" s="96"/>
      <c r="AY52" s="6">
        <f t="shared" si="5"/>
        <v>0</v>
      </c>
    </row>
    <row r="53" spans="1:51" s="65" customFormat="1" ht="15" thickBot="1" x14ac:dyDescent="0.25">
      <c r="A53" s="1" t="s">
        <v>114</v>
      </c>
      <c r="B53" s="99" t="s">
        <v>106</v>
      </c>
      <c r="C53" s="63"/>
      <c r="D53" s="63"/>
      <c r="E53" s="97">
        <f>VLOOKUP($B53,[1]NUM2!$G$2:$T$157,2,FALSE)</f>
        <v>0</v>
      </c>
      <c r="F53" s="97">
        <f>VLOOKUP($B53,[1]NUM2!$G$2:$T$157,3,FALSE)</f>
        <v>0</v>
      </c>
      <c r="G53" s="97">
        <f>VLOOKUP($B53,[1]NUM2!$G$2:$T$157,4,FALSE)</f>
        <v>0</v>
      </c>
      <c r="H53" s="97">
        <f>VLOOKUP($B53,[1]NUM2!$G$2:$T$157,5,FALSE)</f>
        <v>2</v>
      </c>
      <c r="I53" s="97">
        <f>VLOOKUP($B53,[1]NUM2!$G$2:$T$157,6,FALSE)</f>
        <v>0</v>
      </c>
      <c r="J53" s="97">
        <f>VLOOKUP($B53,[1]NUM2!$G$2:$T$157,7,FALSE)</f>
        <v>4</v>
      </c>
      <c r="K53" s="97">
        <f>VLOOKUP($B53,[1]NUM2!$G$2:$T$157,8,FALSE)</f>
        <v>1</v>
      </c>
      <c r="L53" s="97">
        <f>VLOOKUP($B53,[1]NUM2!$G$2:$T$157,9,FALSE)</f>
        <v>0</v>
      </c>
      <c r="M53" s="97">
        <f>VLOOKUP($B53,[1]NUM2!$G$2:$T$157,10,FALSE)</f>
        <v>0</v>
      </c>
      <c r="N53" s="97">
        <f>VLOOKUP($B53,[1]NUM2!$G$2:$T$157,11,FALSE)</f>
        <v>5</v>
      </c>
      <c r="O53" s="96">
        <f>VLOOKUP($B53,[1]NUM2!$G$2:$T$157,12,FALSE)</f>
        <v>4</v>
      </c>
      <c r="P53" s="96">
        <f>VLOOKUP($B53,[1]NUM2!$G$2:$T$157,13,FALSE)</f>
        <v>0</v>
      </c>
      <c r="Q53" s="6">
        <f t="shared" si="23"/>
        <v>16</v>
      </c>
      <c r="R53" s="4"/>
      <c r="S53" s="17">
        <v>28</v>
      </c>
      <c r="T53" s="49">
        <f t="shared" si="11"/>
        <v>28</v>
      </c>
      <c r="U53" s="17">
        <f>VLOOKUP($B53,[2]DEN2!$G$2:$I$157,2,FALSE)</f>
        <v>27</v>
      </c>
      <c r="V53" s="61">
        <f t="shared" si="2"/>
        <v>27</v>
      </c>
      <c r="W53" s="61">
        <f t="shared" si="24"/>
        <v>27</v>
      </c>
      <c r="X53" s="180">
        <f>VLOOKUP($B53,[1]DEN2!$G$2:$I$158,2,FALSE)</f>
        <v>27</v>
      </c>
      <c r="Y53" s="5"/>
      <c r="Z53" s="111">
        <f>VLOOKUP($B53,'[3]ACT DEN2'!$G$2:$S$153,2,FALSE)</f>
        <v>0</v>
      </c>
      <c r="AA53" s="111">
        <f>VLOOKUP($B53,'[3]ACT DEN2'!$G$2:$S$153,3,FALSE)</f>
        <v>0</v>
      </c>
      <c r="AB53" s="111">
        <f>VLOOKUP($B53,'[3]ACT DEN2'!$G$2:$S$153,4,FALSE)</f>
        <v>0</v>
      </c>
      <c r="AC53" s="111">
        <f>VLOOKUP($B53,'[3]ACT DEN2'!$G$2:$S$153,5,FALSE)</f>
        <v>0</v>
      </c>
      <c r="AD53" s="97">
        <f>VLOOKUP($B53,'[3]ACT DEN2'!$G$2:$S$153,6,FALSE)</f>
        <v>0</v>
      </c>
      <c r="AE53" s="97">
        <f>VLOOKUP($B53,'[3]ACT DEN2'!$G$2:$S$153,7,FALSE)</f>
        <v>0</v>
      </c>
      <c r="AF53" s="97">
        <f>VLOOKUP($B53,'[3]ACT DEN2'!$G$2:$S$153,8,FALSE)</f>
        <v>0</v>
      </c>
      <c r="AG53" s="96">
        <f>VLOOKUP($B53,'[3]ACT DEN2'!$G$2:$S$153,9,FALSE)</f>
        <v>0</v>
      </c>
      <c r="AH53" s="96">
        <f>VLOOKUP($B53,'[3]ACT DEN2'!$G$2:$S$153,10,FALSE)</f>
        <v>0</v>
      </c>
      <c r="AI53" s="98">
        <f>VLOOKUP($B53,'[3]ACT DEN2'!$G$2:$S$153,11,FALSE)</f>
        <v>0</v>
      </c>
      <c r="AJ53" s="96">
        <f>VLOOKUP($B53,'[3]ACT DEN2'!$G$2:$S$153,12,FALSE)</f>
        <v>0</v>
      </c>
      <c r="AK53" s="2"/>
      <c r="AL53" s="6">
        <f t="shared" si="4"/>
        <v>0</v>
      </c>
      <c r="AM53" s="97"/>
      <c r="AN53" s="97"/>
      <c r="AO53" s="97"/>
      <c r="AP53" s="97"/>
      <c r="AQ53" s="97"/>
      <c r="AR53" s="97"/>
      <c r="AS53" s="97"/>
      <c r="AT53" s="97"/>
      <c r="AU53" s="97"/>
      <c r="AV53" s="97"/>
      <c r="AW53" s="96"/>
      <c r="AX53" s="96"/>
      <c r="AY53" s="6">
        <f t="shared" si="5"/>
        <v>0</v>
      </c>
    </row>
    <row r="54" spans="1:51" s="65" customFormat="1" ht="15" thickBot="1" x14ac:dyDescent="0.25">
      <c r="A54" s="1" t="s">
        <v>114</v>
      </c>
      <c r="B54" s="99" t="s">
        <v>107</v>
      </c>
      <c r="C54" s="63"/>
      <c r="D54" s="63"/>
      <c r="E54" s="97">
        <f>VLOOKUP($B54,[1]NUM2!$G$2:$T$157,2,FALSE)</f>
        <v>0</v>
      </c>
      <c r="F54" s="97">
        <f>VLOOKUP($B54,[1]NUM2!$G$2:$T$157,3,FALSE)</f>
        <v>0</v>
      </c>
      <c r="G54" s="97">
        <f>VLOOKUP($B54,[1]NUM2!$G$2:$T$157,4,FALSE)</f>
        <v>3</v>
      </c>
      <c r="H54" s="97">
        <f>VLOOKUP($B54,[1]NUM2!$G$2:$T$157,5,FALSE)</f>
        <v>4</v>
      </c>
      <c r="I54" s="97">
        <f>VLOOKUP($B54,[1]NUM2!$G$2:$T$157,6,FALSE)</f>
        <v>3</v>
      </c>
      <c r="J54" s="97">
        <f>VLOOKUP($B54,[1]NUM2!$G$2:$T$157,7,FALSE)</f>
        <v>0</v>
      </c>
      <c r="K54" s="97">
        <f>VLOOKUP($B54,[1]NUM2!$G$2:$T$157,8,FALSE)</f>
        <v>0</v>
      </c>
      <c r="L54" s="97">
        <f>VLOOKUP($B54,[1]NUM2!$G$2:$T$157,9,FALSE)</f>
        <v>0</v>
      </c>
      <c r="M54" s="97">
        <f>VLOOKUP($B54,[1]NUM2!$G$2:$T$157,10,FALSE)</f>
        <v>0</v>
      </c>
      <c r="N54" s="97">
        <f>VLOOKUP($B54,[1]NUM2!$G$2:$T$157,11,FALSE)</f>
        <v>0</v>
      </c>
      <c r="O54" s="96">
        <f>VLOOKUP($B54,[1]NUM2!$G$2:$T$157,12,FALSE)</f>
        <v>0</v>
      </c>
      <c r="P54" s="96">
        <f>VLOOKUP($B54,[1]NUM2!$G$2:$T$157,13,FALSE)</f>
        <v>0</v>
      </c>
      <c r="Q54" s="6">
        <f t="shared" si="23"/>
        <v>10</v>
      </c>
      <c r="R54" s="4"/>
      <c r="S54" s="17">
        <v>31</v>
      </c>
      <c r="T54" s="49">
        <f t="shared" si="11"/>
        <v>31</v>
      </c>
      <c r="U54" s="17">
        <f>VLOOKUP($B54,[2]DEN2!$G$2:$I$157,2,FALSE)</f>
        <v>33</v>
      </c>
      <c r="V54" s="61">
        <f t="shared" si="2"/>
        <v>34</v>
      </c>
      <c r="W54" s="61">
        <f t="shared" si="24"/>
        <v>34</v>
      </c>
      <c r="X54" s="180">
        <f>VLOOKUP($B54,[1]DEN2!$G$2:$I$158,2,FALSE)</f>
        <v>34</v>
      </c>
      <c r="Y54" s="5"/>
      <c r="Z54" s="111">
        <f>VLOOKUP($B54,'[3]ACT DEN2'!$G$2:$S$153,2,FALSE)</f>
        <v>0</v>
      </c>
      <c r="AA54" s="111">
        <f>VLOOKUP($B54,'[3]ACT DEN2'!$G$2:$S$153,3,FALSE)</f>
        <v>0</v>
      </c>
      <c r="AB54" s="111">
        <f>VLOOKUP($B54,'[3]ACT DEN2'!$G$2:$S$153,4,FALSE)</f>
        <v>0</v>
      </c>
      <c r="AC54" s="111">
        <f>VLOOKUP($B54,'[3]ACT DEN2'!$G$2:$S$153,5,FALSE)</f>
        <v>0</v>
      </c>
      <c r="AD54" s="97">
        <f>VLOOKUP($B54,'[3]ACT DEN2'!$G$2:$S$153,6,FALSE)</f>
        <v>0</v>
      </c>
      <c r="AE54" s="97">
        <f>VLOOKUP($B54,'[3]ACT DEN2'!$G$2:$S$153,7,FALSE)</f>
        <v>0</v>
      </c>
      <c r="AF54" s="97">
        <f>VLOOKUP($B54,'[3]ACT DEN2'!$G$2:$S$153,8,FALSE)</f>
        <v>0</v>
      </c>
      <c r="AG54" s="96">
        <f>VLOOKUP($B54,'[3]ACT DEN2'!$G$2:$S$153,9,FALSE)</f>
        <v>1</v>
      </c>
      <c r="AH54" s="96">
        <f>VLOOKUP($B54,'[3]ACT DEN2'!$G$2:$S$153,10,FALSE)</f>
        <v>0</v>
      </c>
      <c r="AI54" s="98">
        <f>VLOOKUP($B54,'[3]ACT DEN2'!$G$2:$S$153,11,FALSE)</f>
        <v>0</v>
      </c>
      <c r="AJ54" s="96">
        <f>VLOOKUP($B54,'[3]ACT DEN2'!$G$2:$S$153,12,FALSE)</f>
        <v>0</v>
      </c>
      <c r="AK54" s="2"/>
      <c r="AL54" s="6">
        <f t="shared" si="4"/>
        <v>1</v>
      </c>
      <c r="AM54" s="97"/>
      <c r="AN54" s="97"/>
      <c r="AO54" s="97"/>
      <c r="AP54" s="97"/>
      <c r="AQ54" s="97"/>
      <c r="AR54" s="97"/>
      <c r="AS54" s="97"/>
      <c r="AT54" s="97"/>
      <c r="AU54" s="97"/>
      <c r="AV54" s="97"/>
      <c r="AW54" s="96"/>
      <c r="AX54" s="96"/>
      <c r="AY54" s="6">
        <f t="shared" si="5"/>
        <v>0</v>
      </c>
    </row>
    <row r="55" spans="1:51" s="65" customFormat="1" ht="15" thickBot="1" x14ac:dyDescent="0.25">
      <c r="A55" s="1" t="s">
        <v>114</v>
      </c>
      <c r="B55" s="99" t="s">
        <v>108</v>
      </c>
      <c r="C55" s="63"/>
      <c r="D55" s="63"/>
      <c r="E55" s="97">
        <f>VLOOKUP($B55,[1]NUM2!$G$2:$T$157,2,FALSE)</f>
        <v>0</v>
      </c>
      <c r="F55" s="97">
        <f>VLOOKUP($B55,[1]NUM2!$G$2:$T$157,3,FALSE)</f>
        <v>0</v>
      </c>
      <c r="G55" s="97">
        <f>VLOOKUP($B55,[1]NUM2!$G$2:$T$157,4,FALSE)</f>
        <v>0</v>
      </c>
      <c r="H55" s="97">
        <f>VLOOKUP($B55,[1]NUM2!$G$2:$T$157,5,FALSE)</f>
        <v>0</v>
      </c>
      <c r="I55" s="97">
        <f>VLOOKUP($B55,[1]NUM2!$G$2:$T$157,6,FALSE)</f>
        <v>0</v>
      </c>
      <c r="J55" s="97">
        <f>VLOOKUP($B55,[1]NUM2!$G$2:$T$157,7,FALSE)</f>
        <v>0</v>
      </c>
      <c r="K55" s="97">
        <f>VLOOKUP($B55,[1]NUM2!$G$2:$T$157,8,FALSE)</f>
        <v>0</v>
      </c>
      <c r="L55" s="97">
        <f>VLOOKUP($B55,[1]NUM2!$G$2:$T$157,9,FALSE)</f>
        <v>0</v>
      </c>
      <c r="M55" s="97">
        <f>VLOOKUP($B55,[1]NUM2!$G$2:$T$157,10,FALSE)</f>
        <v>0</v>
      </c>
      <c r="N55" s="97">
        <f>VLOOKUP($B55,[1]NUM2!$G$2:$T$157,11,FALSE)</f>
        <v>0</v>
      </c>
      <c r="O55" s="96">
        <f>VLOOKUP($B55,[1]NUM2!$G$2:$T$157,12,FALSE)</f>
        <v>5</v>
      </c>
      <c r="P55" s="96">
        <f>VLOOKUP($B55,[1]NUM2!$G$2:$T$157,13,FALSE)</f>
        <v>0</v>
      </c>
      <c r="Q55" s="6">
        <f t="shared" si="23"/>
        <v>5</v>
      </c>
      <c r="R55" s="4"/>
      <c r="S55" s="17">
        <v>13</v>
      </c>
      <c r="T55" s="49">
        <f t="shared" si="11"/>
        <v>13</v>
      </c>
      <c r="U55" s="17">
        <f>VLOOKUP($B55,[2]DEN2!$G$2:$I$157,2,FALSE)</f>
        <v>13</v>
      </c>
      <c r="V55" s="61">
        <f t="shared" si="2"/>
        <v>13</v>
      </c>
      <c r="W55" s="61">
        <f t="shared" si="24"/>
        <v>15</v>
      </c>
      <c r="X55" s="180">
        <f>VLOOKUP($B55,[1]DEN2!$G$2:$I$158,2,FALSE)</f>
        <v>15</v>
      </c>
      <c r="Y55" s="5"/>
      <c r="Z55" s="111">
        <f>VLOOKUP($B55,'[3]ACT DEN2'!$G$2:$S$153,2,FALSE)</f>
        <v>0</v>
      </c>
      <c r="AA55" s="111">
        <f>VLOOKUP($B55,'[3]ACT DEN2'!$G$2:$S$153,3,FALSE)</f>
        <v>0</v>
      </c>
      <c r="AB55" s="111">
        <f>VLOOKUP($B55,'[3]ACT DEN2'!$G$2:$S$153,4,FALSE)</f>
        <v>0</v>
      </c>
      <c r="AC55" s="111">
        <f>VLOOKUP($B55,'[3]ACT DEN2'!$G$2:$S$153,5,FALSE)</f>
        <v>0</v>
      </c>
      <c r="AD55" s="97">
        <f>VLOOKUP($B55,'[3]ACT DEN2'!$G$2:$S$153,6,FALSE)</f>
        <v>0</v>
      </c>
      <c r="AE55" s="97">
        <f>VLOOKUP($B55,'[3]ACT DEN2'!$G$2:$S$153,7,FALSE)</f>
        <v>0</v>
      </c>
      <c r="AF55" s="97">
        <f>VLOOKUP($B55,'[3]ACT DEN2'!$G$2:$S$153,8,FALSE)</f>
        <v>0</v>
      </c>
      <c r="AG55" s="96">
        <f>VLOOKUP($B55,'[3]ACT DEN2'!$G$2:$S$153,9,FALSE)</f>
        <v>0</v>
      </c>
      <c r="AH55" s="96">
        <f>VLOOKUP($B55,'[3]ACT DEN2'!$G$2:$S$153,10,FALSE)</f>
        <v>1</v>
      </c>
      <c r="AI55" s="98">
        <f>VLOOKUP($B55,'[3]ACT DEN2'!$G$2:$S$153,11,FALSE)</f>
        <v>1</v>
      </c>
      <c r="AJ55" s="96">
        <f>VLOOKUP($B55,'[3]ACT DEN2'!$G$2:$S$153,12,FALSE)</f>
        <v>0</v>
      </c>
      <c r="AK55" s="2"/>
      <c r="AL55" s="6">
        <f t="shared" si="4"/>
        <v>2</v>
      </c>
      <c r="AM55" s="97">
        <f>VLOOKUP($B55,'[3]ACT DEN2'!$AB$2:$AN$119,2,FALSE)</f>
        <v>0</v>
      </c>
      <c r="AN55" s="97">
        <f>VLOOKUP($B55,'[3]ACT DEN2'!$AB$2:$AN$119,3,FALSE)</f>
        <v>0</v>
      </c>
      <c r="AO55" s="97">
        <f>VLOOKUP($B55,'[3]ACT DEN2'!$AB$2:$AN$119,4,FALSE)</f>
        <v>0</v>
      </c>
      <c r="AP55" s="97">
        <f>VLOOKUP($B55,'[3]ACT DEN2'!$AB$2:$AN$119,5,FALSE)</f>
        <v>0</v>
      </c>
      <c r="AQ55" s="97">
        <f>VLOOKUP($B55,'[3]ACT DEN2'!$AB$2:$AN$119,6,FALSE)</f>
        <v>0</v>
      </c>
      <c r="AR55" s="97">
        <f>VLOOKUP($B55,'[3]ACT DEN2'!$AB$2:$AN$119,7,FALSE)</f>
        <v>0</v>
      </c>
      <c r="AS55" s="97">
        <f>VLOOKUP($B55,'[3]ACT DEN2'!$AB$2:$AN$119,8,FALSE)</f>
        <v>0</v>
      </c>
      <c r="AT55" s="97">
        <f>VLOOKUP($B55,'[3]ACT DEN2'!$AB$2:$AN$119,9,FALSE)</f>
        <v>0</v>
      </c>
      <c r="AU55" s="97">
        <f>VLOOKUP($B55,'[3]ACT DEN2'!$AB$2:$AN$119,10,FALSE)</f>
        <v>0</v>
      </c>
      <c r="AV55" s="97">
        <f>VLOOKUP($B55,'[3]ACT DEN2'!$AB$2:$AN$119,11,FALSE)</f>
        <v>0</v>
      </c>
      <c r="AW55" s="96">
        <f>VLOOKUP($B55,'[3]ACT DEN2'!$AB$2:$AN$119,12,FALSE)</f>
        <v>0</v>
      </c>
      <c r="AX55" s="96"/>
      <c r="AY55" s="6">
        <f t="shared" si="5"/>
        <v>0</v>
      </c>
    </row>
    <row r="56" spans="1:51" s="65" customFormat="1" ht="15" thickBot="1" x14ac:dyDescent="0.25">
      <c r="A56" s="1" t="s">
        <v>114</v>
      </c>
      <c r="B56" s="99" t="s">
        <v>109</v>
      </c>
      <c r="C56" s="63"/>
      <c r="D56" s="63"/>
      <c r="E56" s="97">
        <f>VLOOKUP($B56,[1]NUM2!$G$2:$T$157,2,FALSE)</f>
        <v>0</v>
      </c>
      <c r="F56" s="97">
        <f>VLOOKUP($B56,[1]NUM2!$G$2:$T$157,3,FALSE)</f>
        <v>3</v>
      </c>
      <c r="G56" s="97">
        <f>VLOOKUP($B56,[1]NUM2!$G$2:$T$157,4,FALSE)</f>
        <v>0</v>
      </c>
      <c r="H56" s="97">
        <f>VLOOKUP($B56,[1]NUM2!$G$2:$T$157,5,FALSE)</f>
        <v>0</v>
      </c>
      <c r="I56" s="97">
        <f>VLOOKUP($B56,[1]NUM2!$G$2:$T$157,6,FALSE)</f>
        <v>0</v>
      </c>
      <c r="J56" s="97">
        <f>VLOOKUP($B56,[1]NUM2!$G$2:$T$157,7,FALSE)</f>
        <v>0</v>
      </c>
      <c r="K56" s="97">
        <f>VLOOKUP($B56,[1]NUM2!$G$2:$T$157,8,FALSE)</f>
        <v>1</v>
      </c>
      <c r="L56" s="97">
        <f>VLOOKUP($B56,[1]NUM2!$G$2:$T$157,9,FALSE)</f>
        <v>1</v>
      </c>
      <c r="M56" s="97">
        <f>VLOOKUP($B56,[1]NUM2!$G$2:$T$157,10,FALSE)</f>
        <v>0</v>
      </c>
      <c r="N56" s="97">
        <f>VLOOKUP($B56,[1]NUM2!$G$2:$T$157,11,FALSE)</f>
        <v>0</v>
      </c>
      <c r="O56" s="96">
        <f>VLOOKUP($B56,[1]NUM2!$G$2:$T$157,12,FALSE)</f>
        <v>0</v>
      </c>
      <c r="P56" s="96">
        <f>VLOOKUP($B56,[1]NUM2!$G$2:$T$157,13,FALSE)</f>
        <v>0</v>
      </c>
      <c r="Q56" s="6">
        <f t="shared" si="23"/>
        <v>5</v>
      </c>
      <c r="R56" s="4"/>
      <c r="S56" s="17">
        <v>53</v>
      </c>
      <c r="T56" s="49">
        <f t="shared" si="11"/>
        <v>55</v>
      </c>
      <c r="U56" s="17">
        <f>VLOOKUP($B56,[2]DEN2!$G$2:$I$157,2,FALSE)</f>
        <v>44</v>
      </c>
      <c r="V56" s="61">
        <f t="shared" si="2"/>
        <v>44</v>
      </c>
      <c r="W56" s="61">
        <f t="shared" si="24"/>
        <v>44</v>
      </c>
      <c r="X56" s="180">
        <f>VLOOKUP($B56,[1]DEN2!$G$2:$I$158,2,FALSE)</f>
        <v>53</v>
      </c>
      <c r="Y56" s="5"/>
      <c r="Z56" s="111">
        <f>VLOOKUP($B56,'[3]ACT DEN2'!$G$2:$S$153,2,FALSE)</f>
        <v>0</v>
      </c>
      <c r="AA56" s="111">
        <f>VLOOKUP($B56,'[3]ACT DEN2'!$G$2:$S$153,3,FALSE)</f>
        <v>1</v>
      </c>
      <c r="AB56" s="111">
        <f>VLOOKUP($B56,'[3]ACT DEN2'!$G$2:$S$153,4,FALSE)</f>
        <v>1</v>
      </c>
      <c r="AC56" s="111">
        <f>VLOOKUP($B56,'[3]ACT DEN2'!$G$2:$S$153,5,FALSE)</f>
        <v>1</v>
      </c>
      <c r="AD56" s="97">
        <f>VLOOKUP($B56,'[3]ACT DEN2'!$G$2:$S$153,6,FALSE)</f>
        <v>0</v>
      </c>
      <c r="AE56" s="97">
        <f>VLOOKUP($B56,'[3]ACT DEN2'!$G$2:$S$153,7,FALSE)</f>
        <v>0</v>
      </c>
      <c r="AF56" s="97">
        <f>VLOOKUP($B56,'[3]ACT DEN2'!$G$2:$S$153,8,FALSE)</f>
        <v>0</v>
      </c>
      <c r="AG56" s="96">
        <f>VLOOKUP($B56,'[3]ACT DEN2'!$G$2:$S$153,9,FALSE)</f>
        <v>0</v>
      </c>
      <c r="AH56" s="96">
        <f>VLOOKUP($B56,'[3]ACT DEN2'!$G$2:$S$153,10,FALSE)</f>
        <v>0</v>
      </c>
      <c r="AI56" s="98">
        <f>VLOOKUP($B56,'[3]ACT DEN2'!$G$2:$S$153,11,FALSE)</f>
        <v>0</v>
      </c>
      <c r="AJ56" s="96">
        <f>VLOOKUP($B56,'[3]ACT DEN2'!$G$2:$S$153,12,FALSE)</f>
        <v>0</v>
      </c>
      <c r="AK56" s="2"/>
      <c r="AL56" s="6">
        <f t="shared" si="4"/>
        <v>3</v>
      </c>
      <c r="AM56" s="97">
        <f>VLOOKUP($B56,'[3]ACT DEN2'!$AB$2:$AN$119,2,FALSE)</f>
        <v>0</v>
      </c>
      <c r="AN56" s="97">
        <f>VLOOKUP($B56,'[3]ACT DEN2'!$AB$2:$AN$119,3,FALSE)</f>
        <v>0</v>
      </c>
      <c r="AO56" s="97">
        <f>VLOOKUP($B56,'[3]ACT DEN2'!$AB$2:$AN$119,4,FALSE)</f>
        <v>0</v>
      </c>
      <c r="AP56" s="97">
        <f>VLOOKUP($B56,'[3]ACT DEN2'!$AB$2:$AN$119,5,FALSE)</f>
        <v>0</v>
      </c>
      <c r="AQ56" s="97">
        <f>VLOOKUP($B56,'[3]ACT DEN2'!$AB$2:$AN$119,6,FALSE)</f>
        <v>0</v>
      </c>
      <c r="AR56" s="97">
        <f>VLOOKUP($B56,'[3]ACT DEN2'!$AB$2:$AN$119,7,FALSE)</f>
        <v>0</v>
      </c>
      <c r="AS56" s="97">
        <f>VLOOKUP($B56,'[3]ACT DEN2'!$AB$2:$AN$119,8,FALSE)</f>
        <v>0</v>
      </c>
      <c r="AT56" s="97">
        <f>VLOOKUP($B56,'[3]ACT DEN2'!$AB$2:$AN$119,9,FALSE)</f>
        <v>0</v>
      </c>
      <c r="AU56" s="97">
        <f>VLOOKUP($B56,'[3]ACT DEN2'!$AB$2:$AN$119,10,FALSE)</f>
        <v>0</v>
      </c>
      <c r="AV56" s="97">
        <f>VLOOKUP($B56,'[3]ACT DEN2'!$AB$2:$AN$119,11,FALSE)</f>
        <v>0</v>
      </c>
      <c r="AW56" s="96">
        <f>VLOOKUP($B56,'[3]ACT DEN2'!$AB$2:$AN$119,12,FALSE)</f>
        <v>0</v>
      </c>
      <c r="AX56" s="96"/>
      <c r="AY56" s="6">
        <f t="shared" si="5"/>
        <v>0</v>
      </c>
    </row>
    <row r="57" spans="1:51" s="65" customFormat="1" ht="15" thickBot="1" x14ac:dyDescent="0.25">
      <c r="A57" s="1" t="s">
        <v>114</v>
      </c>
      <c r="B57" s="99" t="s">
        <v>110</v>
      </c>
      <c r="C57" s="63"/>
      <c r="D57" s="63"/>
      <c r="E57" s="97">
        <f>VLOOKUP($B57,[1]NUM2!$G$2:$T$157,2,FALSE)</f>
        <v>1</v>
      </c>
      <c r="F57" s="97">
        <f>VLOOKUP($B57,[1]NUM2!$G$2:$T$157,3,FALSE)</f>
        <v>0</v>
      </c>
      <c r="G57" s="97">
        <f>VLOOKUP($B57,[1]NUM2!$G$2:$T$157,4,FALSE)</f>
        <v>1</v>
      </c>
      <c r="H57" s="97">
        <f>VLOOKUP($B57,[1]NUM2!$G$2:$T$157,5,FALSE)</f>
        <v>0</v>
      </c>
      <c r="I57" s="97">
        <f>VLOOKUP($B57,[1]NUM2!$G$2:$T$157,6,FALSE)</f>
        <v>1</v>
      </c>
      <c r="J57" s="97">
        <f>VLOOKUP($B57,[1]NUM2!$G$2:$T$157,7,FALSE)</f>
        <v>5</v>
      </c>
      <c r="K57" s="97">
        <f>VLOOKUP($B57,[1]NUM2!$G$2:$T$157,8,FALSE)</f>
        <v>1</v>
      </c>
      <c r="L57" s="97">
        <f>VLOOKUP($B57,[1]NUM2!$G$2:$T$157,9,FALSE)</f>
        <v>0</v>
      </c>
      <c r="M57" s="97">
        <f>VLOOKUP($B57,[1]NUM2!$G$2:$T$157,10,FALSE)</f>
        <v>0</v>
      </c>
      <c r="N57" s="97">
        <f>VLOOKUP($B57,[1]NUM2!$G$2:$T$157,11,FALSE)</f>
        <v>0</v>
      </c>
      <c r="O57" s="96">
        <f>VLOOKUP($B57,[1]NUM2!$G$2:$T$157,12,FALSE)</f>
        <v>0</v>
      </c>
      <c r="P57" s="96">
        <f>VLOOKUP($B57,[1]NUM2!$G$2:$T$157,13,FALSE)</f>
        <v>0</v>
      </c>
      <c r="Q57" s="6">
        <f t="shared" si="23"/>
        <v>9</v>
      </c>
      <c r="R57" s="4"/>
      <c r="S57" s="17">
        <v>19</v>
      </c>
      <c r="T57" s="49">
        <f t="shared" si="11"/>
        <v>19</v>
      </c>
      <c r="U57" s="17">
        <f>VLOOKUP($B57,[2]DEN2!$G$2:$I$157,2,FALSE)</f>
        <v>21</v>
      </c>
      <c r="V57" s="61">
        <f t="shared" si="2"/>
        <v>21</v>
      </c>
      <c r="W57" s="61">
        <f t="shared" si="24"/>
        <v>21</v>
      </c>
      <c r="X57" s="180">
        <f>VLOOKUP($B57,[1]DEN2!$G$2:$I$158,2,FALSE)</f>
        <v>22</v>
      </c>
      <c r="Y57" s="5"/>
      <c r="Z57" s="111"/>
      <c r="AA57" s="111"/>
      <c r="AB57" s="111"/>
      <c r="AC57" s="111"/>
      <c r="AD57" s="97"/>
      <c r="AE57" s="97"/>
      <c r="AF57" s="97"/>
      <c r="AG57" s="96"/>
      <c r="AH57" s="96"/>
      <c r="AI57" s="98"/>
      <c r="AJ57" s="96"/>
      <c r="AK57" s="2"/>
      <c r="AL57" s="6">
        <f t="shared" si="4"/>
        <v>0</v>
      </c>
      <c r="AM57" s="97">
        <f>VLOOKUP($B57,'[3]ACT DEN2'!$AB$2:$AN$119,2,FALSE)</f>
        <v>0</v>
      </c>
      <c r="AN57" s="97">
        <f>VLOOKUP($B57,'[3]ACT DEN2'!$AB$2:$AN$119,3,FALSE)</f>
        <v>0</v>
      </c>
      <c r="AO57" s="97">
        <f>VLOOKUP($B57,'[3]ACT DEN2'!$AB$2:$AN$119,4,FALSE)</f>
        <v>0</v>
      </c>
      <c r="AP57" s="97">
        <f>VLOOKUP($B57,'[3]ACT DEN2'!$AB$2:$AN$119,5,FALSE)</f>
        <v>0</v>
      </c>
      <c r="AQ57" s="97">
        <f>VLOOKUP($B57,'[3]ACT DEN2'!$AB$2:$AN$119,6,FALSE)</f>
        <v>0</v>
      </c>
      <c r="AR57" s="97">
        <f>VLOOKUP($B57,'[3]ACT DEN2'!$AB$2:$AN$119,7,FALSE)</f>
        <v>0</v>
      </c>
      <c r="AS57" s="97">
        <f>VLOOKUP($B57,'[3]ACT DEN2'!$AB$2:$AN$119,8,FALSE)</f>
        <v>0</v>
      </c>
      <c r="AT57" s="97">
        <f>VLOOKUP($B57,'[3]ACT DEN2'!$AB$2:$AN$119,9,FALSE)</f>
        <v>0</v>
      </c>
      <c r="AU57" s="97">
        <f>VLOOKUP($B57,'[3]ACT DEN2'!$AB$2:$AN$119,10,FALSE)</f>
        <v>0</v>
      </c>
      <c r="AV57" s="97">
        <f>VLOOKUP($B57,'[3]ACT DEN2'!$AB$2:$AN$119,11,FALSE)</f>
        <v>0</v>
      </c>
      <c r="AW57" s="96">
        <f>VLOOKUP($B57,'[3]ACT DEN2'!$AB$2:$AN$119,12,FALSE)</f>
        <v>0</v>
      </c>
      <c r="AX57" s="96"/>
      <c r="AY57" s="6">
        <f t="shared" si="5"/>
        <v>0</v>
      </c>
    </row>
    <row r="58" spans="1:51" s="65" customFormat="1" ht="15" thickBot="1" x14ac:dyDescent="0.25">
      <c r="A58" s="1" t="s">
        <v>114</v>
      </c>
      <c r="B58" s="99" t="s">
        <v>111</v>
      </c>
      <c r="C58" s="63"/>
      <c r="D58" s="63"/>
      <c r="E58" s="97">
        <f>VLOOKUP($B58,[1]NUM2!$G$2:$T$157,2,FALSE)</f>
        <v>3</v>
      </c>
      <c r="F58" s="97">
        <f>VLOOKUP($B58,[1]NUM2!$G$2:$T$157,3,FALSE)</f>
        <v>9</v>
      </c>
      <c r="G58" s="97">
        <f>VLOOKUP($B58,[1]NUM2!$G$2:$T$157,4,FALSE)</f>
        <v>2</v>
      </c>
      <c r="H58" s="97">
        <f>VLOOKUP($B58,[1]NUM2!$G$2:$T$157,5,FALSE)</f>
        <v>6</v>
      </c>
      <c r="I58" s="97">
        <f>VLOOKUP($B58,[1]NUM2!$G$2:$T$157,6,FALSE)</f>
        <v>6</v>
      </c>
      <c r="J58" s="97">
        <f>VLOOKUP($B58,[1]NUM2!$G$2:$T$157,7,FALSE)</f>
        <v>0</v>
      </c>
      <c r="K58" s="97">
        <f>VLOOKUP($B58,[1]NUM2!$G$2:$T$157,8,FALSE)</f>
        <v>0</v>
      </c>
      <c r="L58" s="97">
        <f>VLOOKUP($B58,[1]NUM2!$G$2:$T$157,9,FALSE)</f>
        <v>9</v>
      </c>
      <c r="M58" s="97">
        <f>VLOOKUP($B58,[1]NUM2!$G$2:$T$157,10,FALSE)</f>
        <v>0</v>
      </c>
      <c r="N58" s="97">
        <f>VLOOKUP($B58,[1]NUM2!$G$2:$T$157,11,FALSE)</f>
        <v>0</v>
      </c>
      <c r="O58" s="96">
        <f>VLOOKUP($B58,[1]NUM2!$G$2:$T$157,12,FALSE)</f>
        <v>3</v>
      </c>
      <c r="P58" s="96">
        <f>VLOOKUP($B58,[1]NUM2!$G$2:$T$157,13,FALSE)</f>
        <v>0</v>
      </c>
      <c r="Q58" s="6">
        <f t="shared" si="23"/>
        <v>38</v>
      </c>
      <c r="R58" s="4"/>
      <c r="S58" s="17">
        <v>75</v>
      </c>
      <c r="T58" s="49">
        <f t="shared" si="11"/>
        <v>75</v>
      </c>
      <c r="U58" s="17">
        <f>VLOOKUP($B58,[2]DEN2!$G$2:$I$157,2,FALSE)</f>
        <v>79</v>
      </c>
      <c r="V58" s="61">
        <f t="shared" si="2"/>
        <v>81</v>
      </c>
      <c r="W58" s="61">
        <f t="shared" si="24"/>
        <v>81</v>
      </c>
      <c r="X58" s="180">
        <f>VLOOKUP($B58,[1]DEN2!$G$2:$I$158,2,FALSE)</f>
        <v>81</v>
      </c>
      <c r="Y58" s="5"/>
      <c r="Z58" s="111">
        <f>VLOOKUP($B58,'[3]ACT DEN2'!$G$2:$S$153,2,FALSE)</f>
        <v>0</v>
      </c>
      <c r="AA58" s="111">
        <f>VLOOKUP($B58,'[3]ACT DEN2'!$G$2:$S$153,3,FALSE)</f>
        <v>0</v>
      </c>
      <c r="AB58" s="111">
        <f>VLOOKUP($B58,'[3]ACT DEN2'!$G$2:$S$153,4,FALSE)</f>
        <v>0</v>
      </c>
      <c r="AC58" s="111">
        <f>VLOOKUP($B58,'[3]ACT DEN2'!$G$2:$S$153,5,FALSE)</f>
        <v>0</v>
      </c>
      <c r="AD58" s="97">
        <f>VLOOKUP($B58,'[3]ACT DEN2'!$G$2:$S$153,6,FALSE)</f>
        <v>1</v>
      </c>
      <c r="AE58" s="97">
        <f>VLOOKUP($B58,'[3]ACT DEN2'!$G$2:$S$153,7,FALSE)</f>
        <v>0</v>
      </c>
      <c r="AF58" s="97">
        <f>VLOOKUP($B58,'[3]ACT DEN2'!$G$2:$S$153,8,FALSE)</f>
        <v>2</v>
      </c>
      <c r="AG58" s="96">
        <f>VLOOKUP($B58,'[3]ACT DEN2'!$G$2:$S$153,9,FALSE)</f>
        <v>0</v>
      </c>
      <c r="AH58" s="96">
        <f>VLOOKUP($B58,'[3]ACT DEN2'!$G$2:$S$153,10,FALSE)</f>
        <v>0</v>
      </c>
      <c r="AI58" s="98">
        <f>VLOOKUP($B58,'[3]ACT DEN2'!$G$2:$S$153,11,FALSE)</f>
        <v>0</v>
      </c>
      <c r="AJ58" s="96">
        <f>VLOOKUP($B58,'[3]ACT DEN2'!$G$2:$S$153,12,FALSE)</f>
        <v>0</v>
      </c>
      <c r="AK58" s="2"/>
      <c r="AL58" s="6">
        <f t="shared" si="4"/>
        <v>3</v>
      </c>
      <c r="AM58" s="97"/>
      <c r="AN58" s="97"/>
      <c r="AO58" s="97"/>
      <c r="AP58" s="97"/>
      <c r="AQ58" s="97"/>
      <c r="AR58" s="97"/>
      <c r="AS58" s="97"/>
      <c r="AT58" s="97"/>
      <c r="AU58" s="97"/>
      <c r="AV58" s="97"/>
      <c r="AW58" s="96"/>
      <c r="AX58" s="96"/>
      <c r="AY58" s="6">
        <f t="shared" si="5"/>
        <v>0</v>
      </c>
    </row>
    <row r="59" spans="1:51" s="65" customFormat="1" ht="15" thickBot="1" x14ac:dyDescent="0.25">
      <c r="A59" s="1" t="s">
        <v>114</v>
      </c>
      <c r="B59" s="99" t="s">
        <v>112</v>
      </c>
      <c r="C59" s="63"/>
      <c r="D59" s="63"/>
      <c r="E59" s="97">
        <f>VLOOKUP($B59,[1]NUM2!$G$2:$T$157,2,FALSE)</f>
        <v>0</v>
      </c>
      <c r="F59" s="97">
        <f>VLOOKUP($B59,[1]NUM2!$G$2:$T$157,3,FALSE)</f>
        <v>0</v>
      </c>
      <c r="G59" s="97">
        <f>VLOOKUP($B59,[1]NUM2!$G$2:$T$157,4,FALSE)</f>
        <v>0</v>
      </c>
      <c r="H59" s="97">
        <f>VLOOKUP($B59,[1]NUM2!$G$2:$T$157,5,FALSE)</f>
        <v>0</v>
      </c>
      <c r="I59" s="97">
        <f>VLOOKUP($B59,[1]NUM2!$G$2:$T$157,6,FALSE)</f>
        <v>0</v>
      </c>
      <c r="J59" s="97">
        <f>VLOOKUP($B59,[1]NUM2!$G$2:$T$157,7,FALSE)</f>
        <v>0</v>
      </c>
      <c r="K59" s="97">
        <f>VLOOKUP($B59,[1]NUM2!$G$2:$T$157,8,FALSE)</f>
        <v>0</v>
      </c>
      <c r="L59" s="97">
        <f>VLOOKUP($B59,[1]NUM2!$G$2:$T$157,9,FALSE)</f>
        <v>0</v>
      </c>
      <c r="M59" s="97">
        <f>VLOOKUP($B59,[1]NUM2!$G$2:$T$157,10,FALSE)</f>
        <v>0</v>
      </c>
      <c r="N59" s="97">
        <f>VLOOKUP($B59,[1]NUM2!$G$2:$T$157,11,FALSE)</f>
        <v>0</v>
      </c>
      <c r="O59" s="96">
        <f>VLOOKUP($B59,[1]NUM2!$G$2:$T$157,12,FALSE)</f>
        <v>0</v>
      </c>
      <c r="P59" s="96">
        <f>VLOOKUP($B59,[1]NUM2!$G$2:$T$157,13,FALSE)</f>
        <v>0</v>
      </c>
      <c r="Q59" s="6">
        <f t="shared" si="23"/>
        <v>0</v>
      </c>
      <c r="R59" s="4"/>
      <c r="S59" s="17">
        <v>22</v>
      </c>
      <c r="T59" s="49">
        <f t="shared" si="11"/>
        <v>23</v>
      </c>
      <c r="U59" s="17">
        <f>VLOOKUP($B59,[2]DEN2!$G$2:$I$157,2,FALSE)</f>
        <v>22</v>
      </c>
      <c r="V59" s="61">
        <f t="shared" si="2"/>
        <v>22</v>
      </c>
      <c r="W59" s="61">
        <f t="shared" si="24"/>
        <v>22</v>
      </c>
      <c r="X59" s="180">
        <f>VLOOKUP($B59,[1]DEN2!$G$2:$I$158,2,FALSE)</f>
        <v>22</v>
      </c>
      <c r="Y59" s="5"/>
      <c r="Z59" s="111">
        <f>VLOOKUP($B59,'[3]ACT DEN2'!$G$2:$S$153,2,FALSE)</f>
        <v>1</v>
      </c>
      <c r="AA59" s="111">
        <f>VLOOKUP($B59,'[3]ACT DEN2'!$G$2:$S$153,3,FALSE)</f>
        <v>0</v>
      </c>
      <c r="AB59" s="111">
        <f>VLOOKUP($B59,'[3]ACT DEN2'!$G$2:$S$153,4,FALSE)</f>
        <v>0</v>
      </c>
      <c r="AC59" s="111">
        <f>VLOOKUP($B59,'[3]ACT DEN2'!$G$2:$S$153,5,FALSE)</f>
        <v>0</v>
      </c>
      <c r="AD59" s="97">
        <f>VLOOKUP($B59,'[3]ACT DEN2'!$G$2:$S$153,6,FALSE)</f>
        <v>0</v>
      </c>
      <c r="AE59" s="97">
        <f>VLOOKUP($B59,'[3]ACT DEN2'!$G$2:$S$153,7,FALSE)</f>
        <v>0</v>
      </c>
      <c r="AF59" s="97">
        <f>VLOOKUP($B59,'[3]ACT DEN2'!$G$2:$S$153,8,FALSE)</f>
        <v>0</v>
      </c>
      <c r="AG59" s="96">
        <f>VLOOKUP($B59,'[3]ACT DEN2'!$G$2:$S$153,9,FALSE)</f>
        <v>0</v>
      </c>
      <c r="AH59" s="96">
        <f>VLOOKUP($B59,'[3]ACT DEN2'!$G$2:$S$153,10,FALSE)</f>
        <v>0</v>
      </c>
      <c r="AI59" s="98">
        <f>VLOOKUP($B59,'[3]ACT DEN2'!$G$2:$S$153,11,FALSE)</f>
        <v>0</v>
      </c>
      <c r="AJ59" s="96">
        <f>VLOOKUP($B59,'[3]ACT DEN2'!$G$2:$S$153,12,FALSE)</f>
        <v>0</v>
      </c>
      <c r="AK59" s="2"/>
      <c r="AL59" s="6">
        <f t="shared" si="4"/>
        <v>1</v>
      </c>
      <c r="AM59" s="97">
        <f>VLOOKUP($B59,'[3]ACT DEN2'!$AB$2:$AN$119,2,FALSE)</f>
        <v>0</v>
      </c>
      <c r="AN59" s="97">
        <f>VLOOKUP($B59,'[3]ACT DEN2'!$AB$2:$AN$119,3,FALSE)</f>
        <v>0</v>
      </c>
      <c r="AO59" s="97">
        <f>VLOOKUP($B59,'[3]ACT DEN2'!$AB$2:$AN$119,4,FALSE)</f>
        <v>0</v>
      </c>
      <c r="AP59" s="97">
        <f>VLOOKUP($B59,'[3]ACT DEN2'!$AB$2:$AN$119,5,FALSE)</f>
        <v>0</v>
      </c>
      <c r="AQ59" s="97">
        <f>VLOOKUP($B59,'[3]ACT DEN2'!$AB$2:$AN$119,6,FALSE)</f>
        <v>0</v>
      </c>
      <c r="AR59" s="97">
        <f>VLOOKUP($B59,'[3]ACT DEN2'!$AB$2:$AN$119,7,FALSE)</f>
        <v>0</v>
      </c>
      <c r="AS59" s="97">
        <f>VLOOKUP($B59,'[3]ACT DEN2'!$AB$2:$AN$119,8,FALSE)</f>
        <v>0</v>
      </c>
      <c r="AT59" s="97">
        <f>VLOOKUP($B59,'[3]ACT DEN2'!$AB$2:$AN$119,9,FALSE)</f>
        <v>0</v>
      </c>
      <c r="AU59" s="97">
        <f>VLOOKUP($B59,'[3]ACT DEN2'!$AB$2:$AN$119,10,FALSE)</f>
        <v>0</v>
      </c>
      <c r="AV59" s="97">
        <f>VLOOKUP($B59,'[3]ACT DEN2'!$AB$2:$AN$119,11,FALSE)</f>
        <v>0</v>
      </c>
      <c r="AW59" s="96">
        <f>VLOOKUP($B59,'[3]ACT DEN2'!$AB$2:$AN$119,12,FALSE)</f>
        <v>0</v>
      </c>
      <c r="AX59" s="96"/>
      <c r="AY59" s="6">
        <f t="shared" si="5"/>
        <v>0</v>
      </c>
    </row>
    <row r="60" spans="1:51" s="65" customFormat="1" ht="15" thickBot="1" x14ac:dyDescent="0.25">
      <c r="A60" s="1" t="s">
        <v>114</v>
      </c>
      <c r="B60" s="99" t="s">
        <v>113</v>
      </c>
      <c r="C60" s="63"/>
      <c r="D60" s="63"/>
      <c r="E60" s="97">
        <f>VLOOKUP($B60,[1]NUM2!$G$2:$T$157,2,FALSE)</f>
        <v>1</v>
      </c>
      <c r="F60" s="97">
        <f>VLOOKUP($B60,[1]NUM2!$G$2:$T$157,3,FALSE)</f>
        <v>0</v>
      </c>
      <c r="G60" s="97">
        <f>VLOOKUP($B60,[1]NUM2!$G$2:$T$157,4,FALSE)</f>
        <v>0</v>
      </c>
      <c r="H60" s="97">
        <f>VLOOKUP($B60,[1]NUM2!$G$2:$T$157,5,FALSE)</f>
        <v>0</v>
      </c>
      <c r="I60" s="97">
        <f>VLOOKUP($B60,[1]NUM2!$G$2:$T$157,6,FALSE)</f>
        <v>0</v>
      </c>
      <c r="J60" s="97">
        <f>VLOOKUP($B60,[1]NUM2!$G$2:$T$157,7,FALSE)</f>
        <v>3</v>
      </c>
      <c r="K60" s="97">
        <f>VLOOKUP($B60,[1]NUM2!$G$2:$T$157,8,FALSE)</f>
        <v>0</v>
      </c>
      <c r="L60" s="97">
        <f>VLOOKUP($B60,[1]NUM2!$G$2:$T$157,9,FALSE)</f>
        <v>0</v>
      </c>
      <c r="M60" s="97">
        <f>VLOOKUP($B60,[1]NUM2!$G$2:$T$157,10,FALSE)</f>
        <v>1</v>
      </c>
      <c r="N60" s="97">
        <f>VLOOKUP($B60,[1]NUM2!$G$2:$T$157,11,FALSE)</f>
        <v>0</v>
      </c>
      <c r="O60" s="96">
        <f>VLOOKUP($B60,[1]NUM2!$G$2:$T$157,12,FALSE)</f>
        <v>6</v>
      </c>
      <c r="P60" s="96">
        <f>VLOOKUP($B60,[1]NUM2!$G$2:$T$157,13,FALSE)</f>
        <v>0</v>
      </c>
      <c r="Q60" s="6">
        <f t="shared" si="23"/>
        <v>11</v>
      </c>
      <c r="R60" s="4"/>
      <c r="S60" s="17">
        <v>25</v>
      </c>
      <c r="T60" s="49">
        <f t="shared" si="11"/>
        <v>25</v>
      </c>
      <c r="U60" s="17">
        <f>VLOOKUP($B60,[2]DEN2!$G$2:$I$157,2,FALSE)</f>
        <v>19</v>
      </c>
      <c r="V60" s="61">
        <f t="shared" si="2"/>
        <v>19</v>
      </c>
      <c r="W60" s="61">
        <f t="shared" si="24"/>
        <v>19</v>
      </c>
      <c r="X60" s="180">
        <f>VLOOKUP($B60,[1]DEN2!$G$2:$I$158,2,FALSE)</f>
        <v>25</v>
      </c>
      <c r="Y60" s="5"/>
      <c r="Z60" s="93"/>
      <c r="AA60" s="93"/>
      <c r="AB60" s="93"/>
      <c r="AC60" s="93"/>
      <c r="AD60" s="90"/>
      <c r="AE60" s="90"/>
      <c r="AF60" s="90"/>
      <c r="AG60" s="90"/>
      <c r="AH60" s="90"/>
      <c r="AI60" s="8"/>
      <c r="AJ60" s="2"/>
      <c r="AK60" s="2"/>
      <c r="AL60" s="6">
        <f t="shared" si="4"/>
        <v>0</v>
      </c>
      <c r="AM60" s="97"/>
      <c r="AN60" s="97"/>
      <c r="AO60" s="97"/>
      <c r="AP60" s="97"/>
      <c r="AQ60" s="97"/>
      <c r="AR60" s="97"/>
      <c r="AS60" s="97"/>
      <c r="AT60" s="97"/>
      <c r="AU60" s="97"/>
      <c r="AV60" s="97"/>
      <c r="AW60" s="96"/>
      <c r="AX60" s="96"/>
      <c r="AY60" s="6">
        <f t="shared" si="5"/>
        <v>0</v>
      </c>
    </row>
    <row r="61" spans="1:51" s="65" customFormat="1" ht="15" thickBot="1" x14ac:dyDescent="0.25">
      <c r="A61" s="233" t="s">
        <v>203</v>
      </c>
      <c r="B61" s="234"/>
      <c r="C61" s="45">
        <f>+D61/Metas!H109</f>
        <v>0.99805848804756714</v>
      </c>
      <c r="D61" s="19">
        <f>+Q61/R61</f>
        <v>0.40920398009950248</v>
      </c>
      <c r="E61" s="14">
        <f>SUM(E48:E60)</f>
        <v>37</v>
      </c>
      <c r="F61" s="14">
        <f t="shared" ref="F61:P61" si="25">SUM(F48:F60)</f>
        <v>17</v>
      </c>
      <c r="G61" s="14">
        <f t="shared" si="25"/>
        <v>11</v>
      </c>
      <c r="H61" s="14">
        <f t="shared" si="25"/>
        <v>18</v>
      </c>
      <c r="I61" s="14">
        <f t="shared" si="25"/>
        <v>31</v>
      </c>
      <c r="J61" s="14">
        <f t="shared" si="25"/>
        <v>60</v>
      </c>
      <c r="K61" s="14">
        <f t="shared" si="25"/>
        <v>23</v>
      </c>
      <c r="L61" s="14">
        <f t="shared" si="25"/>
        <v>32</v>
      </c>
      <c r="M61" s="14">
        <f t="shared" si="25"/>
        <v>17</v>
      </c>
      <c r="N61" s="14">
        <f t="shared" si="25"/>
        <v>28</v>
      </c>
      <c r="O61" s="14">
        <f t="shared" si="25"/>
        <v>46</v>
      </c>
      <c r="P61" s="182">
        <f t="shared" si="25"/>
        <v>9</v>
      </c>
      <c r="Q61" s="14">
        <f>SUM(Q48:Q60)</f>
        <v>329</v>
      </c>
      <c r="R61" s="15">
        <f>+Y61-X61</f>
        <v>804</v>
      </c>
      <c r="S61" s="14">
        <f t="shared" ref="S61:X61" si="26">SUM(S48:S60)</f>
        <v>679</v>
      </c>
      <c r="T61" s="14">
        <f t="shared" si="26"/>
        <v>690</v>
      </c>
      <c r="U61" s="14">
        <f t="shared" si="26"/>
        <v>722</v>
      </c>
      <c r="V61" s="13">
        <f t="shared" si="26"/>
        <v>736</v>
      </c>
      <c r="W61" s="46">
        <f t="shared" si="26"/>
        <v>748</v>
      </c>
      <c r="X61" s="46">
        <f t="shared" si="26"/>
        <v>745</v>
      </c>
      <c r="Y61" s="16">
        <v>1549</v>
      </c>
      <c r="Z61" s="13">
        <f>SUM(Z48:Z60)</f>
        <v>5</v>
      </c>
      <c r="AA61" s="13">
        <f t="shared" ref="AA61:AK61" si="27">SUM(AA48:AA60)</f>
        <v>5</v>
      </c>
      <c r="AB61" s="13">
        <f t="shared" si="27"/>
        <v>1</v>
      </c>
      <c r="AC61" s="13">
        <f t="shared" si="27"/>
        <v>1</v>
      </c>
      <c r="AD61" s="13">
        <f t="shared" si="27"/>
        <v>5</v>
      </c>
      <c r="AE61" s="13">
        <f t="shared" si="27"/>
        <v>3</v>
      </c>
      <c r="AF61" s="13">
        <f t="shared" si="27"/>
        <v>6</v>
      </c>
      <c r="AG61" s="13">
        <f t="shared" si="27"/>
        <v>8</v>
      </c>
      <c r="AH61" s="13">
        <f t="shared" si="27"/>
        <v>5</v>
      </c>
      <c r="AI61" s="13">
        <f t="shared" si="27"/>
        <v>7</v>
      </c>
      <c r="AJ61" s="13">
        <f t="shared" si="27"/>
        <v>1</v>
      </c>
      <c r="AK61" s="13">
        <f t="shared" si="27"/>
        <v>0</v>
      </c>
      <c r="AL61" s="13">
        <f t="shared" si="4"/>
        <v>47</v>
      </c>
      <c r="AM61" s="13">
        <f t="shared" ref="AM61:AX61" si="28">SUM(AM48:AM60)</f>
        <v>0</v>
      </c>
      <c r="AN61" s="13">
        <f t="shared" si="28"/>
        <v>0</v>
      </c>
      <c r="AO61" s="13">
        <f t="shared" si="28"/>
        <v>0</v>
      </c>
      <c r="AP61" s="13">
        <f t="shared" si="28"/>
        <v>0</v>
      </c>
      <c r="AQ61" s="13">
        <f t="shared" si="28"/>
        <v>0</v>
      </c>
      <c r="AR61" s="13">
        <f t="shared" si="28"/>
        <v>0</v>
      </c>
      <c r="AS61" s="13">
        <f t="shared" si="28"/>
        <v>0</v>
      </c>
      <c r="AT61" s="13">
        <f t="shared" si="28"/>
        <v>0</v>
      </c>
      <c r="AU61" s="13">
        <f t="shared" si="28"/>
        <v>0</v>
      </c>
      <c r="AV61" s="13">
        <f t="shared" si="28"/>
        <v>0</v>
      </c>
      <c r="AW61" s="13">
        <f t="shared" si="28"/>
        <v>0</v>
      </c>
      <c r="AX61" s="13">
        <f t="shared" si="28"/>
        <v>0</v>
      </c>
      <c r="AY61" s="13">
        <f t="shared" si="5"/>
        <v>0</v>
      </c>
    </row>
    <row r="62" spans="1:51" s="65" customFormat="1" ht="15" thickBot="1" x14ac:dyDescent="0.25">
      <c r="A62" s="1" t="s">
        <v>125</v>
      </c>
      <c r="B62" s="99" t="s">
        <v>115</v>
      </c>
      <c r="C62" s="63"/>
      <c r="D62" s="63"/>
      <c r="E62" s="97">
        <f>VLOOKUP($B62,[1]NUM2!$G$2:$T$157,2,FALSE)</f>
        <v>19</v>
      </c>
      <c r="F62" s="97">
        <f>VLOOKUP($B62,[1]NUM2!$G$2:$T$157,3,FALSE)</f>
        <v>2</v>
      </c>
      <c r="G62" s="97">
        <f>VLOOKUP($B62,[1]NUM2!$G$2:$T$157,4,FALSE)</f>
        <v>9</v>
      </c>
      <c r="H62" s="97">
        <f>VLOOKUP($B62,[1]NUM2!$G$2:$T$157,5,FALSE)</f>
        <v>2</v>
      </c>
      <c r="I62" s="97">
        <f>VLOOKUP($B62,[1]NUM2!$G$2:$T$157,6,FALSE)</f>
        <v>3</v>
      </c>
      <c r="J62" s="97">
        <f>VLOOKUP($B62,[1]NUM2!$G$2:$T$157,7,FALSE)</f>
        <v>2</v>
      </c>
      <c r="K62" s="97">
        <f>VLOOKUP($B62,[1]NUM2!$G$2:$T$157,8,FALSE)</f>
        <v>0</v>
      </c>
      <c r="L62" s="97">
        <f>VLOOKUP($B62,[1]NUM2!$G$2:$T$157,9,FALSE)</f>
        <v>6</v>
      </c>
      <c r="M62" s="97">
        <f>VLOOKUP($B62,[1]NUM2!$G$2:$T$157,10,FALSE)</f>
        <v>1</v>
      </c>
      <c r="N62" s="97">
        <f>VLOOKUP($B62,[1]NUM2!$G$2:$T$157,11,FALSE)</f>
        <v>32</v>
      </c>
      <c r="O62" s="96">
        <f>VLOOKUP($B62,[1]NUM2!$G$2:$T$157,12,FALSE)</f>
        <v>6</v>
      </c>
      <c r="P62" s="96">
        <f>VLOOKUP($B62,[1]NUM2!$G$2:$T$157,13,FALSE)</f>
        <v>1</v>
      </c>
      <c r="Q62" s="6">
        <f t="shared" ref="Q62:Q71" si="29">SUM(E62:P62)</f>
        <v>83</v>
      </c>
      <c r="R62" s="4"/>
      <c r="S62" s="17">
        <v>193</v>
      </c>
      <c r="T62" s="49">
        <f t="shared" si="11"/>
        <v>202</v>
      </c>
      <c r="U62" s="17">
        <f>VLOOKUP($B62,[2]DEN2!$G$2:$I$157,2,FALSE)</f>
        <v>197</v>
      </c>
      <c r="V62" s="61">
        <f t="shared" si="2"/>
        <v>195</v>
      </c>
      <c r="W62" s="61">
        <f t="shared" ref="W62:W71" si="30">+U62+(AF62+AG62+AH62+AI62)-(AS62+AT62+AU62+AV62)</f>
        <v>198</v>
      </c>
      <c r="X62" s="180">
        <f>VLOOKUP($B62,[1]DEN2!$G$2:$I$158,2,FALSE)</f>
        <v>197</v>
      </c>
      <c r="Y62" s="5"/>
      <c r="Z62" s="97">
        <f>VLOOKUP($B62,'[3]ACT DEN2'!$G$2:$S$153,2,FALSE)</f>
        <v>0</v>
      </c>
      <c r="AA62" s="97">
        <f>VLOOKUP($B62,'[3]ACT DEN2'!$G$2:$S$153,3,FALSE)</f>
        <v>5</v>
      </c>
      <c r="AB62" s="97">
        <f>VLOOKUP($B62,'[3]ACT DEN2'!$G$2:$S$153,4,FALSE)</f>
        <v>4</v>
      </c>
      <c r="AC62" s="97">
        <f>VLOOKUP($B62,'[3]ACT DEN2'!$G$2:$S$153,5,FALSE)</f>
        <v>2</v>
      </c>
      <c r="AD62" s="97">
        <f>VLOOKUP($B62,'[3]ACT DEN2'!$G$2:$S$153,6,FALSE)</f>
        <v>4</v>
      </c>
      <c r="AE62" s="97">
        <f>VLOOKUP($B62,'[3]ACT DEN2'!$G$2:$S$153,7,FALSE)</f>
        <v>2</v>
      </c>
      <c r="AF62" s="97">
        <f>VLOOKUP($B62,'[3]ACT DEN2'!$G$2:$S$153,8,FALSE)</f>
        <v>4</v>
      </c>
      <c r="AG62" s="96">
        <f>VLOOKUP($B62,'[3]ACT DEN2'!$G$2:$S$153,9,FALSE)</f>
        <v>2</v>
      </c>
      <c r="AH62" s="96">
        <f>VLOOKUP($B62,'[3]ACT DEN2'!$G$2:$S$153,10,FALSE)</f>
        <v>1</v>
      </c>
      <c r="AI62" s="98">
        <f>VLOOKUP($B62,'[3]ACT DEN2'!$G$2:$S$153,11,FALSE)</f>
        <v>2</v>
      </c>
      <c r="AJ62" s="96">
        <f>VLOOKUP($B62,'[3]ACT DEN2'!$G$2:$S$153,12,FALSE)</f>
        <v>5</v>
      </c>
      <c r="AK62" s="96"/>
      <c r="AL62" s="6">
        <f t="shared" si="4"/>
        <v>31</v>
      </c>
      <c r="AM62" s="97">
        <f>VLOOKUP($B62,'[3]ACT DEN2'!$AB$2:$AN$119,2,FALSE)</f>
        <v>0</v>
      </c>
      <c r="AN62" s="97">
        <f>VLOOKUP($B62,'[3]ACT DEN2'!$AB$2:$AN$119,3,FALSE)</f>
        <v>0</v>
      </c>
      <c r="AO62" s="97">
        <f>VLOOKUP($B62,'[3]ACT DEN2'!$AB$2:$AN$119,4,FALSE)</f>
        <v>0</v>
      </c>
      <c r="AP62" s="97">
        <f>VLOOKUP($B62,'[3]ACT DEN2'!$AB$2:$AN$119,5,FALSE)</f>
        <v>0</v>
      </c>
      <c r="AQ62" s="97">
        <f>VLOOKUP($B62,'[3]ACT DEN2'!$AB$2:$AN$119,6,FALSE)</f>
        <v>0</v>
      </c>
      <c r="AR62" s="97">
        <f>VLOOKUP($B62,'[3]ACT DEN2'!$AB$2:$AN$119,7,FALSE)</f>
        <v>0</v>
      </c>
      <c r="AS62" s="97">
        <f>VLOOKUP($B62,'[3]ACT DEN2'!$AB$2:$AN$119,8,FALSE)</f>
        <v>1</v>
      </c>
      <c r="AT62" s="96">
        <f>VLOOKUP($B62,'[3]ACT DEN2'!$AB$2:$AN$119,9,FALSE)</f>
        <v>7</v>
      </c>
      <c r="AU62" s="96">
        <f>VLOOKUP($B62,'[3]ACT DEN2'!$AB$2:$AN$119,10,FALSE)</f>
        <v>0</v>
      </c>
      <c r="AV62" s="96">
        <f>VLOOKUP($B62,'[3]ACT DEN2'!$AB$2:$AN$119,11,FALSE)</f>
        <v>0</v>
      </c>
      <c r="AW62" s="96">
        <f>VLOOKUP($B62,'[3]ACT DEN2'!$AB$2:$AN$119,12,FALSE)</f>
        <v>0</v>
      </c>
      <c r="AX62" s="96"/>
      <c r="AY62" s="6">
        <f t="shared" si="5"/>
        <v>8</v>
      </c>
    </row>
    <row r="63" spans="1:51" s="65" customFormat="1" ht="15" thickBot="1" x14ac:dyDescent="0.25">
      <c r="A63" s="1" t="s">
        <v>125</v>
      </c>
      <c r="B63" s="99" t="s">
        <v>116</v>
      </c>
      <c r="C63" s="63"/>
      <c r="D63" s="63"/>
      <c r="E63" s="97">
        <f>VLOOKUP($B63,[1]NUM2!$G$2:$T$157,2,FALSE)</f>
        <v>3</v>
      </c>
      <c r="F63" s="97">
        <f>VLOOKUP($B63,[1]NUM2!$G$2:$T$157,3,FALSE)</f>
        <v>0</v>
      </c>
      <c r="G63" s="97">
        <f>VLOOKUP($B63,[1]NUM2!$G$2:$T$157,4,FALSE)</f>
        <v>2</v>
      </c>
      <c r="H63" s="97">
        <f>VLOOKUP($B63,[1]NUM2!$G$2:$T$157,5,FALSE)</f>
        <v>5</v>
      </c>
      <c r="I63" s="97">
        <f>VLOOKUP($B63,[1]NUM2!$G$2:$T$157,6,FALSE)</f>
        <v>2</v>
      </c>
      <c r="J63" s="97">
        <f>VLOOKUP($B63,[1]NUM2!$G$2:$T$157,7,FALSE)</f>
        <v>3</v>
      </c>
      <c r="K63" s="97">
        <f>VLOOKUP($B63,[1]NUM2!$G$2:$T$157,8,FALSE)</f>
        <v>1</v>
      </c>
      <c r="L63" s="97">
        <f>VLOOKUP($B63,[1]NUM2!$G$2:$T$157,9,FALSE)</f>
        <v>4</v>
      </c>
      <c r="M63" s="97">
        <f>VLOOKUP($B63,[1]NUM2!$G$2:$T$157,10,FALSE)</f>
        <v>1</v>
      </c>
      <c r="N63" s="97">
        <f>VLOOKUP($B63,[1]NUM2!$G$2:$T$157,11,FALSE)</f>
        <v>0</v>
      </c>
      <c r="O63" s="96">
        <f>VLOOKUP($B63,[1]NUM2!$G$2:$T$157,12,FALSE)</f>
        <v>0</v>
      </c>
      <c r="P63" s="96">
        <f>VLOOKUP($B63,[1]NUM2!$G$2:$T$157,13,FALSE)</f>
        <v>0</v>
      </c>
      <c r="Q63" s="6">
        <f t="shared" si="29"/>
        <v>21</v>
      </c>
      <c r="R63" s="4"/>
      <c r="S63" s="17">
        <v>100</v>
      </c>
      <c r="T63" s="49">
        <f t="shared" si="11"/>
        <v>101</v>
      </c>
      <c r="U63" s="17">
        <f>VLOOKUP($B63,[2]DEN2!$G$2:$I$157,2,FALSE)</f>
        <v>110</v>
      </c>
      <c r="V63" s="61">
        <f t="shared" si="2"/>
        <v>110</v>
      </c>
      <c r="W63" s="61">
        <f t="shared" si="30"/>
        <v>111</v>
      </c>
      <c r="X63" s="180">
        <f>VLOOKUP($B63,[1]DEN2!$G$2:$I$158,2,FALSE)</f>
        <v>102</v>
      </c>
      <c r="Y63" s="5"/>
      <c r="Z63" s="97">
        <f>VLOOKUP($B63,'[3]ACT DEN2'!$G$2:$S$153,2,FALSE)</f>
        <v>1</v>
      </c>
      <c r="AA63" s="97">
        <f>VLOOKUP($B63,'[3]ACT DEN2'!$G$2:$S$153,3,FALSE)</f>
        <v>0</v>
      </c>
      <c r="AB63" s="97">
        <f>VLOOKUP($B63,'[3]ACT DEN2'!$G$2:$S$153,4,FALSE)</f>
        <v>0</v>
      </c>
      <c r="AC63" s="97">
        <f>VLOOKUP($B63,'[3]ACT DEN2'!$G$2:$S$153,5,FALSE)</f>
        <v>0</v>
      </c>
      <c r="AD63" s="97">
        <f>VLOOKUP($B63,'[3]ACT DEN2'!$G$2:$S$153,6,FALSE)</f>
        <v>0</v>
      </c>
      <c r="AE63" s="97">
        <f>VLOOKUP($B63,'[3]ACT DEN2'!$G$2:$S$153,7,FALSE)</f>
        <v>0</v>
      </c>
      <c r="AF63" s="97">
        <f>VLOOKUP($B63,'[3]ACT DEN2'!$G$2:$S$153,8,FALSE)</f>
        <v>0</v>
      </c>
      <c r="AG63" s="96">
        <f>VLOOKUP($B63,'[3]ACT DEN2'!$G$2:$S$153,9,FALSE)</f>
        <v>0</v>
      </c>
      <c r="AH63" s="96">
        <f>VLOOKUP($B63,'[3]ACT DEN2'!$G$2:$S$153,10,FALSE)</f>
        <v>0</v>
      </c>
      <c r="AI63" s="98">
        <f>VLOOKUP($B63,'[3]ACT DEN2'!$G$2:$S$153,11,FALSE)</f>
        <v>1</v>
      </c>
      <c r="AJ63" s="96">
        <f>VLOOKUP($B63,'[3]ACT DEN2'!$G$2:$S$153,12,FALSE)</f>
        <v>0</v>
      </c>
      <c r="AK63" s="96"/>
      <c r="AL63" s="6">
        <f t="shared" si="4"/>
        <v>2</v>
      </c>
      <c r="AM63" s="97">
        <f>VLOOKUP($B63,'[3]ACT DEN2'!$AB$2:$AN$119,2,FALSE)</f>
        <v>0</v>
      </c>
      <c r="AN63" s="97">
        <f>VLOOKUP($B63,'[3]ACT DEN2'!$AB$2:$AN$119,3,FALSE)</f>
        <v>0</v>
      </c>
      <c r="AO63" s="97">
        <f>VLOOKUP($B63,'[3]ACT DEN2'!$AB$2:$AN$119,4,FALSE)</f>
        <v>0</v>
      </c>
      <c r="AP63" s="97">
        <f>VLOOKUP($B63,'[3]ACT DEN2'!$AB$2:$AN$119,5,FALSE)</f>
        <v>0</v>
      </c>
      <c r="AQ63" s="97">
        <f>VLOOKUP($B63,'[3]ACT DEN2'!$AB$2:$AN$119,6,FALSE)</f>
        <v>0</v>
      </c>
      <c r="AR63" s="97">
        <f>VLOOKUP($B63,'[3]ACT DEN2'!$AB$2:$AN$119,7,FALSE)</f>
        <v>0</v>
      </c>
      <c r="AS63" s="97">
        <f>VLOOKUP($B63,'[3]ACT DEN2'!$AB$2:$AN$119,8,FALSE)</f>
        <v>0</v>
      </c>
      <c r="AT63" s="96">
        <f>VLOOKUP($B63,'[3]ACT DEN2'!$AB$2:$AN$119,9,FALSE)</f>
        <v>0</v>
      </c>
      <c r="AU63" s="96">
        <f>VLOOKUP($B63,'[3]ACT DEN2'!$AB$2:$AN$119,10,FALSE)</f>
        <v>0</v>
      </c>
      <c r="AV63" s="96">
        <f>VLOOKUP($B63,'[3]ACT DEN2'!$AB$2:$AN$119,11,FALSE)</f>
        <v>0</v>
      </c>
      <c r="AW63" s="96">
        <f>VLOOKUP($B63,'[3]ACT DEN2'!$AB$2:$AN$119,12,FALSE)</f>
        <v>0</v>
      </c>
      <c r="AX63" s="96"/>
      <c r="AY63" s="6">
        <f t="shared" si="5"/>
        <v>0</v>
      </c>
    </row>
    <row r="64" spans="1:51" s="65" customFormat="1" ht="15" thickBot="1" x14ac:dyDescent="0.25">
      <c r="A64" s="1" t="s">
        <v>125</v>
      </c>
      <c r="B64" s="99" t="s">
        <v>117</v>
      </c>
      <c r="C64" s="63"/>
      <c r="D64" s="63"/>
      <c r="E64" s="97">
        <f>VLOOKUP($B64,[1]NUM2!$G$2:$T$157,2,FALSE)</f>
        <v>3</v>
      </c>
      <c r="F64" s="97">
        <f>VLOOKUP($B64,[1]NUM2!$G$2:$T$157,3,FALSE)</f>
        <v>2</v>
      </c>
      <c r="G64" s="97">
        <f>VLOOKUP($B64,[1]NUM2!$G$2:$T$157,4,FALSE)</f>
        <v>0</v>
      </c>
      <c r="H64" s="97">
        <f>VLOOKUP($B64,[1]NUM2!$G$2:$T$157,5,FALSE)</f>
        <v>2</v>
      </c>
      <c r="I64" s="97">
        <f>VLOOKUP($B64,[1]NUM2!$G$2:$T$157,6,FALSE)</f>
        <v>2</v>
      </c>
      <c r="J64" s="97">
        <f>VLOOKUP($B64,[1]NUM2!$G$2:$T$157,7,FALSE)</f>
        <v>0</v>
      </c>
      <c r="K64" s="97">
        <f>VLOOKUP($B64,[1]NUM2!$G$2:$T$157,8,FALSE)</f>
        <v>4</v>
      </c>
      <c r="L64" s="97">
        <f>VLOOKUP($B64,[1]NUM2!$G$2:$T$157,9,FALSE)</f>
        <v>0</v>
      </c>
      <c r="M64" s="97">
        <f>VLOOKUP($B64,[1]NUM2!$G$2:$T$157,10,FALSE)</f>
        <v>2</v>
      </c>
      <c r="N64" s="97">
        <f>VLOOKUP($B64,[1]NUM2!$G$2:$T$157,11,FALSE)</f>
        <v>0</v>
      </c>
      <c r="O64" s="96">
        <f>VLOOKUP($B64,[1]NUM2!$G$2:$T$157,12,FALSE)</f>
        <v>4</v>
      </c>
      <c r="P64" s="96">
        <f>VLOOKUP($B64,[1]NUM2!$G$2:$T$157,13,FALSE)</f>
        <v>1</v>
      </c>
      <c r="Q64" s="6">
        <f t="shared" si="29"/>
        <v>20</v>
      </c>
      <c r="R64" s="4"/>
      <c r="S64" s="17">
        <v>24</v>
      </c>
      <c r="T64" s="49">
        <f t="shared" si="11"/>
        <v>25</v>
      </c>
      <c r="U64" s="17">
        <f>VLOOKUP($B64,[2]DEN2!$G$2:$I$157,2,FALSE)</f>
        <v>25</v>
      </c>
      <c r="V64" s="61">
        <f t="shared" si="2"/>
        <v>25</v>
      </c>
      <c r="W64" s="61">
        <f t="shared" si="30"/>
        <v>26</v>
      </c>
      <c r="X64" s="180">
        <f>VLOOKUP($B64,[1]DEN2!$G$2:$I$158,2,FALSE)</f>
        <v>23</v>
      </c>
      <c r="Y64" s="5"/>
      <c r="Z64" s="97">
        <f>VLOOKUP($B64,'[3]ACT DEN2'!$G$2:$S$153,2,FALSE)</f>
        <v>1</v>
      </c>
      <c r="AA64" s="97">
        <f>VLOOKUP($B64,'[3]ACT DEN2'!$G$2:$S$153,3,FALSE)</f>
        <v>0</v>
      </c>
      <c r="AB64" s="97">
        <f>VLOOKUP($B64,'[3]ACT DEN2'!$G$2:$S$153,4,FALSE)</f>
        <v>0</v>
      </c>
      <c r="AC64" s="97">
        <f>VLOOKUP($B64,'[3]ACT DEN2'!$G$2:$S$153,5,FALSE)</f>
        <v>1</v>
      </c>
      <c r="AD64" s="97">
        <f>VLOOKUP($B64,'[3]ACT DEN2'!$G$2:$S$153,6,FALSE)</f>
        <v>0</v>
      </c>
      <c r="AE64" s="97">
        <f>VLOOKUP($B64,'[3]ACT DEN2'!$G$2:$S$153,7,FALSE)</f>
        <v>0</v>
      </c>
      <c r="AF64" s="97">
        <f>VLOOKUP($B64,'[3]ACT DEN2'!$G$2:$S$153,8,FALSE)</f>
        <v>0</v>
      </c>
      <c r="AG64" s="96">
        <f>VLOOKUP($B64,'[3]ACT DEN2'!$G$2:$S$153,9,FALSE)</f>
        <v>0</v>
      </c>
      <c r="AH64" s="96">
        <f>VLOOKUP($B64,'[3]ACT DEN2'!$G$2:$S$153,10,FALSE)</f>
        <v>0</v>
      </c>
      <c r="AI64" s="98">
        <f>VLOOKUP($B64,'[3]ACT DEN2'!$G$2:$S$153,11,FALSE)</f>
        <v>1</v>
      </c>
      <c r="AJ64" s="96">
        <f>VLOOKUP($B64,'[3]ACT DEN2'!$G$2:$S$153,12,FALSE)</f>
        <v>0</v>
      </c>
      <c r="AK64" s="96"/>
      <c r="AL64" s="6">
        <f t="shared" si="4"/>
        <v>3</v>
      </c>
      <c r="AM64" s="97">
        <f>VLOOKUP($B64,'[3]ACT DEN2'!$AB$2:$AN$119,2,FALSE)</f>
        <v>0</v>
      </c>
      <c r="AN64" s="97">
        <f>VLOOKUP($B64,'[3]ACT DEN2'!$AB$2:$AN$119,3,FALSE)</f>
        <v>0</v>
      </c>
      <c r="AO64" s="97">
        <f>VLOOKUP($B64,'[3]ACT DEN2'!$AB$2:$AN$119,4,FALSE)</f>
        <v>0</v>
      </c>
      <c r="AP64" s="97">
        <f>VLOOKUP($B64,'[3]ACT DEN2'!$AB$2:$AN$119,5,FALSE)</f>
        <v>0</v>
      </c>
      <c r="AQ64" s="97">
        <f>VLOOKUP($B64,'[3]ACT DEN2'!$AB$2:$AN$119,6,FALSE)</f>
        <v>0</v>
      </c>
      <c r="AR64" s="97">
        <f>VLOOKUP($B64,'[3]ACT DEN2'!$AB$2:$AN$119,7,FALSE)</f>
        <v>0</v>
      </c>
      <c r="AS64" s="97">
        <f>VLOOKUP($B64,'[3]ACT DEN2'!$AB$2:$AN$119,8,FALSE)</f>
        <v>0</v>
      </c>
      <c r="AT64" s="96">
        <f>VLOOKUP($B64,'[3]ACT DEN2'!$AB$2:$AN$119,9,FALSE)</f>
        <v>0</v>
      </c>
      <c r="AU64" s="96">
        <f>VLOOKUP($B64,'[3]ACT DEN2'!$AB$2:$AN$119,10,FALSE)</f>
        <v>0</v>
      </c>
      <c r="AV64" s="96">
        <f>VLOOKUP($B64,'[3]ACT DEN2'!$AB$2:$AN$119,11,FALSE)</f>
        <v>0</v>
      </c>
      <c r="AW64" s="96">
        <f>VLOOKUP($B64,'[3]ACT DEN2'!$AB$2:$AN$119,12,FALSE)</f>
        <v>0</v>
      </c>
      <c r="AX64" s="96"/>
      <c r="AY64" s="6">
        <f t="shared" si="5"/>
        <v>0</v>
      </c>
    </row>
    <row r="65" spans="1:51" s="65" customFormat="1" ht="15" thickBot="1" x14ac:dyDescent="0.25">
      <c r="A65" s="1" t="s">
        <v>125</v>
      </c>
      <c r="B65" s="99" t="s">
        <v>118</v>
      </c>
      <c r="C65" s="63"/>
      <c r="D65" s="63"/>
      <c r="E65" s="97">
        <f>VLOOKUP($B65,[1]NUM2!$G$2:$T$157,2,FALSE)</f>
        <v>2</v>
      </c>
      <c r="F65" s="97">
        <f>VLOOKUP($B65,[1]NUM2!$G$2:$T$157,3,FALSE)</f>
        <v>0</v>
      </c>
      <c r="G65" s="97">
        <f>VLOOKUP($B65,[1]NUM2!$G$2:$T$157,4,FALSE)</f>
        <v>5</v>
      </c>
      <c r="H65" s="97">
        <f>VLOOKUP($B65,[1]NUM2!$G$2:$T$157,5,FALSE)</f>
        <v>4</v>
      </c>
      <c r="I65" s="97">
        <f>VLOOKUP($B65,[1]NUM2!$G$2:$T$157,6,FALSE)</f>
        <v>3</v>
      </c>
      <c r="J65" s="97">
        <f>VLOOKUP($B65,[1]NUM2!$G$2:$T$157,7,FALSE)</f>
        <v>0</v>
      </c>
      <c r="K65" s="97">
        <f>VLOOKUP($B65,[1]NUM2!$G$2:$T$157,8,FALSE)</f>
        <v>6</v>
      </c>
      <c r="L65" s="97">
        <f>VLOOKUP($B65,[1]NUM2!$G$2:$T$157,9,FALSE)</f>
        <v>2</v>
      </c>
      <c r="M65" s="97">
        <f>VLOOKUP($B65,[1]NUM2!$G$2:$T$157,10,FALSE)</f>
        <v>3</v>
      </c>
      <c r="N65" s="97">
        <f>VLOOKUP($B65,[1]NUM2!$G$2:$T$157,11,FALSE)</f>
        <v>0</v>
      </c>
      <c r="O65" s="96">
        <f>VLOOKUP($B65,[1]NUM2!$G$2:$T$157,12,FALSE)</f>
        <v>1</v>
      </c>
      <c r="P65" s="96">
        <f>VLOOKUP($B65,[1]NUM2!$G$2:$T$157,13,FALSE)</f>
        <v>3</v>
      </c>
      <c r="Q65" s="6">
        <f t="shared" si="29"/>
        <v>29</v>
      </c>
      <c r="R65" s="4"/>
      <c r="S65" s="17">
        <v>55</v>
      </c>
      <c r="T65" s="49">
        <f t="shared" si="11"/>
        <v>55</v>
      </c>
      <c r="U65" s="17">
        <f>VLOOKUP($B65,[2]DEN2!$G$2:$I$157,2,FALSE)</f>
        <v>58</v>
      </c>
      <c r="V65" s="61">
        <f t="shared" si="2"/>
        <v>58</v>
      </c>
      <c r="W65" s="61">
        <f t="shared" si="30"/>
        <v>58</v>
      </c>
      <c r="X65" s="180">
        <f>VLOOKUP($B65,[1]DEN2!$G$2:$I$158,2,FALSE)</f>
        <v>55</v>
      </c>
      <c r="Y65" s="5"/>
      <c r="Z65" s="97">
        <f>VLOOKUP($B65,'[3]ACT DEN2'!$G$2:$S$153,2,FALSE)</f>
        <v>0</v>
      </c>
      <c r="AA65" s="97">
        <f>VLOOKUP($B65,'[3]ACT DEN2'!$G$2:$S$153,3,FALSE)</f>
        <v>0</v>
      </c>
      <c r="AB65" s="97">
        <f>VLOOKUP($B65,'[3]ACT DEN2'!$G$2:$S$153,4,FALSE)</f>
        <v>0</v>
      </c>
      <c r="AC65" s="97">
        <f>VLOOKUP($B65,'[3]ACT DEN2'!$G$2:$S$153,5,FALSE)</f>
        <v>0</v>
      </c>
      <c r="AD65" s="97">
        <f>VLOOKUP($B65,'[3]ACT DEN2'!$G$2:$S$153,6,FALSE)</f>
        <v>0</v>
      </c>
      <c r="AE65" s="97">
        <f>VLOOKUP($B65,'[3]ACT DEN2'!$G$2:$S$153,7,FALSE)</f>
        <v>1</v>
      </c>
      <c r="AF65" s="97">
        <f>VLOOKUP($B65,'[3]ACT DEN2'!$G$2:$S$153,8,FALSE)</f>
        <v>0</v>
      </c>
      <c r="AG65" s="96">
        <f>VLOOKUP($B65,'[3]ACT DEN2'!$G$2:$S$153,9,FALSE)</f>
        <v>0</v>
      </c>
      <c r="AH65" s="96">
        <f>VLOOKUP($B65,'[3]ACT DEN2'!$G$2:$S$153,10,FALSE)</f>
        <v>0</v>
      </c>
      <c r="AI65" s="98">
        <f>VLOOKUP($B65,'[3]ACT DEN2'!$G$2:$S$153,11,FALSE)</f>
        <v>0</v>
      </c>
      <c r="AJ65" s="96">
        <f>VLOOKUP($B65,'[3]ACT DEN2'!$G$2:$S$153,12,FALSE)</f>
        <v>0</v>
      </c>
      <c r="AK65" s="96"/>
      <c r="AL65" s="6">
        <f t="shared" si="4"/>
        <v>1</v>
      </c>
      <c r="AM65" s="97">
        <f>VLOOKUP($B65,'[3]ACT DEN2'!$AB$2:$AN$119,2,FALSE)</f>
        <v>0</v>
      </c>
      <c r="AN65" s="97">
        <f>VLOOKUP($B65,'[3]ACT DEN2'!$AB$2:$AN$119,3,FALSE)</f>
        <v>0</v>
      </c>
      <c r="AO65" s="97">
        <f>VLOOKUP($B65,'[3]ACT DEN2'!$AB$2:$AN$119,4,FALSE)</f>
        <v>0</v>
      </c>
      <c r="AP65" s="97">
        <f>VLOOKUP($B65,'[3]ACT DEN2'!$AB$2:$AN$119,5,FALSE)</f>
        <v>0</v>
      </c>
      <c r="AQ65" s="97">
        <f>VLOOKUP($B65,'[3]ACT DEN2'!$AB$2:$AN$119,6,FALSE)</f>
        <v>0</v>
      </c>
      <c r="AR65" s="97">
        <f>VLOOKUP($B65,'[3]ACT DEN2'!$AB$2:$AN$119,7,FALSE)</f>
        <v>0</v>
      </c>
      <c r="AS65" s="97">
        <f>VLOOKUP($B65,'[3]ACT DEN2'!$AB$2:$AN$119,8,FALSE)</f>
        <v>0</v>
      </c>
      <c r="AT65" s="96">
        <f>VLOOKUP($B65,'[3]ACT DEN2'!$AB$2:$AN$119,9,FALSE)</f>
        <v>0</v>
      </c>
      <c r="AU65" s="96">
        <f>VLOOKUP($B65,'[3]ACT DEN2'!$AB$2:$AN$119,10,FALSE)</f>
        <v>0</v>
      </c>
      <c r="AV65" s="96">
        <f>VLOOKUP($B65,'[3]ACT DEN2'!$AB$2:$AN$119,11,FALSE)</f>
        <v>0</v>
      </c>
      <c r="AW65" s="96">
        <f>VLOOKUP($B65,'[3]ACT DEN2'!$AB$2:$AN$119,12,FALSE)</f>
        <v>0</v>
      </c>
      <c r="AX65" s="96"/>
      <c r="AY65" s="6">
        <f t="shared" si="5"/>
        <v>0</v>
      </c>
    </row>
    <row r="66" spans="1:51" s="65" customFormat="1" ht="15" thickBot="1" x14ac:dyDescent="0.25">
      <c r="A66" s="1" t="s">
        <v>125</v>
      </c>
      <c r="B66" s="99" t="s">
        <v>119</v>
      </c>
      <c r="C66" s="63"/>
      <c r="D66" s="63"/>
      <c r="E66" s="97">
        <f>VLOOKUP($B66,[1]NUM2!$G$2:$T$157,2,FALSE)</f>
        <v>8</v>
      </c>
      <c r="F66" s="97">
        <f>VLOOKUP($B66,[1]NUM2!$G$2:$T$157,3,FALSE)</f>
        <v>2</v>
      </c>
      <c r="G66" s="97">
        <f>VLOOKUP($B66,[1]NUM2!$G$2:$T$157,4,FALSE)</f>
        <v>2</v>
      </c>
      <c r="H66" s="97">
        <f>VLOOKUP($B66,[1]NUM2!$G$2:$T$157,5,FALSE)</f>
        <v>3</v>
      </c>
      <c r="I66" s="97">
        <f>VLOOKUP($B66,[1]NUM2!$G$2:$T$157,6,FALSE)</f>
        <v>0</v>
      </c>
      <c r="J66" s="97">
        <f>VLOOKUP($B66,[1]NUM2!$G$2:$T$157,7,FALSE)</f>
        <v>0</v>
      </c>
      <c r="K66" s="97">
        <f>VLOOKUP($B66,[1]NUM2!$G$2:$T$157,8,FALSE)</f>
        <v>0</v>
      </c>
      <c r="L66" s="97">
        <f>VLOOKUP($B66,[1]NUM2!$G$2:$T$157,9,FALSE)</f>
        <v>0</v>
      </c>
      <c r="M66" s="97">
        <f>VLOOKUP($B66,[1]NUM2!$G$2:$T$157,10,FALSE)</f>
        <v>0</v>
      </c>
      <c r="N66" s="97">
        <f>VLOOKUP($B66,[1]NUM2!$G$2:$T$157,11,FALSE)</f>
        <v>0</v>
      </c>
      <c r="O66" s="96">
        <f>VLOOKUP($B66,[1]NUM2!$G$2:$T$157,12,FALSE)</f>
        <v>0</v>
      </c>
      <c r="P66" s="96">
        <f>VLOOKUP($B66,[1]NUM2!$G$2:$T$157,13,FALSE)</f>
        <v>0</v>
      </c>
      <c r="Q66" s="6">
        <f t="shared" si="29"/>
        <v>15</v>
      </c>
      <c r="R66" s="4"/>
      <c r="S66" s="17">
        <v>7</v>
      </c>
      <c r="T66" s="49">
        <f t="shared" si="11"/>
        <v>9</v>
      </c>
      <c r="U66" s="17">
        <f>VLOOKUP($B66,[2]DEN2!$G$2:$I$157,2,FALSE)</f>
        <v>10</v>
      </c>
      <c r="V66" s="61">
        <f t="shared" si="2"/>
        <v>10</v>
      </c>
      <c r="W66" s="61">
        <f t="shared" si="30"/>
        <v>10</v>
      </c>
      <c r="X66" s="180">
        <f>VLOOKUP($B66,[1]DEN2!$G$2:$I$158,2,FALSE)</f>
        <v>9</v>
      </c>
      <c r="Y66" s="5"/>
      <c r="Z66" s="97">
        <f>VLOOKUP($B66,'[3]ACT DEN2'!$G$2:$S$153,2,FALSE)</f>
        <v>2</v>
      </c>
      <c r="AA66" s="97">
        <f>VLOOKUP($B66,'[3]ACT DEN2'!$G$2:$S$153,3,FALSE)</f>
        <v>0</v>
      </c>
      <c r="AB66" s="97">
        <f>VLOOKUP($B66,'[3]ACT DEN2'!$G$2:$S$153,4,FALSE)</f>
        <v>0</v>
      </c>
      <c r="AC66" s="97">
        <f>VLOOKUP($B66,'[3]ACT DEN2'!$G$2:$S$153,5,FALSE)</f>
        <v>0</v>
      </c>
      <c r="AD66" s="97">
        <f>VLOOKUP($B66,'[3]ACT DEN2'!$G$2:$S$153,6,FALSE)</f>
        <v>0</v>
      </c>
      <c r="AE66" s="97">
        <f>VLOOKUP($B66,'[3]ACT DEN2'!$G$2:$S$153,7,FALSE)</f>
        <v>0</v>
      </c>
      <c r="AF66" s="97">
        <f>VLOOKUP($B66,'[3]ACT DEN2'!$G$2:$S$153,8,FALSE)</f>
        <v>0</v>
      </c>
      <c r="AG66" s="96">
        <f>VLOOKUP($B66,'[3]ACT DEN2'!$G$2:$S$153,9,FALSE)</f>
        <v>0</v>
      </c>
      <c r="AH66" s="96">
        <f>VLOOKUP($B66,'[3]ACT DEN2'!$G$2:$S$153,10,FALSE)</f>
        <v>0</v>
      </c>
      <c r="AI66" s="98">
        <f>VLOOKUP($B66,'[3]ACT DEN2'!$G$2:$S$153,11,FALSE)</f>
        <v>0</v>
      </c>
      <c r="AJ66" s="96">
        <f>VLOOKUP($B66,'[3]ACT DEN2'!$G$2:$S$153,12,FALSE)</f>
        <v>0</v>
      </c>
      <c r="AK66" s="96"/>
      <c r="AL66" s="6">
        <f t="shared" si="4"/>
        <v>2</v>
      </c>
      <c r="AM66" s="97"/>
      <c r="AN66" s="97"/>
      <c r="AO66" s="97"/>
      <c r="AP66" s="97"/>
      <c r="AQ66" s="97"/>
      <c r="AR66" s="97"/>
      <c r="AS66" s="97"/>
      <c r="AT66" s="96"/>
      <c r="AU66" s="96"/>
      <c r="AV66" s="96"/>
      <c r="AW66" s="96"/>
      <c r="AX66" s="96"/>
      <c r="AY66" s="6">
        <f t="shared" si="5"/>
        <v>0</v>
      </c>
    </row>
    <row r="67" spans="1:51" s="65" customFormat="1" ht="15" thickBot="1" x14ac:dyDescent="0.25">
      <c r="A67" s="1" t="s">
        <v>125</v>
      </c>
      <c r="B67" s="99" t="s">
        <v>120</v>
      </c>
      <c r="C67" s="63"/>
      <c r="D67" s="63"/>
      <c r="E67" s="97">
        <f>VLOOKUP($B67,[1]NUM2!$G$2:$T$157,2,FALSE)</f>
        <v>4</v>
      </c>
      <c r="F67" s="97">
        <f>VLOOKUP($B67,[1]NUM2!$G$2:$T$157,3,FALSE)</f>
        <v>0</v>
      </c>
      <c r="G67" s="97">
        <f>VLOOKUP($B67,[1]NUM2!$G$2:$T$157,4,FALSE)</f>
        <v>14</v>
      </c>
      <c r="H67" s="97">
        <f>VLOOKUP($B67,[1]NUM2!$G$2:$T$157,5,FALSE)</f>
        <v>3</v>
      </c>
      <c r="I67" s="97">
        <f>VLOOKUP($B67,[1]NUM2!$G$2:$T$157,6,FALSE)</f>
        <v>0</v>
      </c>
      <c r="J67" s="97">
        <f>VLOOKUP($B67,[1]NUM2!$G$2:$T$157,7,FALSE)</f>
        <v>0</v>
      </c>
      <c r="K67" s="97">
        <f>VLOOKUP($B67,[1]NUM2!$G$2:$T$157,8,FALSE)</f>
        <v>0</v>
      </c>
      <c r="L67" s="97">
        <f>VLOOKUP($B67,[1]NUM2!$G$2:$T$157,9,FALSE)</f>
        <v>2</v>
      </c>
      <c r="M67" s="97">
        <f>VLOOKUP($B67,[1]NUM2!$G$2:$T$157,10,FALSE)</f>
        <v>0</v>
      </c>
      <c r="N67" s="97">
        <f>VLOOKUP($B67,[1]NUM2!$G$2:$T$157,11,FALSE)</f>
        <v>0</v>
      </c>
      <c r="O67" s="96">
        <f>VLOOKUP($B67,[1]NUM2!$G$2:$T$157,12,FALSE)</f>
        <v>0</v>
      </c>
      <c r="P67" s="96">
        <f>VLOOKUP($B67,[1]NUM2!$G$2:$T$157,13,FALSE)</f>
        <v>0</v>
      </c>
      <c r="Q67" s="6">
        <f t="shared" si="29"/>
        <v>23</v>
      </c>
      <c r="R67" s="4"/>
      <c r="S67" s="17">
        <v>43</v>
      </c>
      <c r="T67" s="49">
        <f t="shared" si="11"/>
        <v>44</v>
      </c>
      <c r="U67" s="17">
        <f>VLOOKUP($B67,[2]DEN2!$G$2:$I$157,2,FALSE)</f>
        <v>51</v>
      </c>
      <c r="V67" s="61">
        <f t="shared" si="2"/>
        <v>51</v>
      </c>
      <c r="W67" s="61">
        <f t="shared" si="30"/>
        <v>51</v>
      </c>
      <c r="X67" s="180">
        <f>VLOOKUP($B67,[1]DEN2!$G$2:$I$158,2,FALSE)</f>
        <v>37</v>
      </c>
      <c r="Y67" s="5"/>
      <c r="Z67" s="97">
        <f>VLOOKUP($B67,'[3]ACT DEN2'!$G$2:$S$153,2,FALSE)</f>
        <v>0</v>
      </c>
      <c r="AA67" s="97">
        <f>VLOOKUP($B67,'[3]ACT DEN2'!$G$2:$S$153,3,FALSE)</f>
        <v>0</v>
      </c>
      <c r="AB67" s="97">
        <f>VLOOKUP($B67,'[3]ACT DEN2'!$G$2:$S$153,4,FALSE)</f>
        <v>1</v>
      </c>
      <c r="AC67" s="97">
        <f>VLOOKUP($B67,'[3]ACT DEN2'!$G$2:$S$153,5,FALSE)</f>
        <v>1</v>
      </c>
      <c r="AD67" s="97">
        <f>VLOOKUP($B67,'[3]ACT DEN2'!$G$2:$S$153,6,FALSE)</f>
        <v>0</v>
      </c>
      <c r="AE67" s="97">
        <f>VLOOKUP($B67,'[3]ACT DEN2'!$G$2:$S$153,7,FALSE)</f>
        <v>0</v>
      </c>
      <c r="AF67" s="97">
        <f>VLOOKUP($B67,'[3]ACT DEN2'!$G$2:$S$153,8,FALSE)</f>
        <v>0</v>
      </c>
      <c r="AG67" s="96">
        <f>VLOOKUP($B67,'[3]ACT DEN2'!$G$2:$S$153,9,FALSE)</f>
        <v>0</v>
      </c>
      <c r="AH67" s="96">
        <f>VLOOKUP($B67,'[3]ACT DEN2'!$G$2:$S$153,10,FALSE)</f>
        <v>0</v>
      </c>
      <c r="AI67" s="98">
        <f>VLOOKUP($B67,'[3]ACT DEN2'!$G$2:$S$153,11,FALSE)</f>
        <v>0</v>
      </c>
      <c r="AJ67" s="96">
        <f>VLOOKUP($B67,'[3]ACT DEN2'!$G$2:$S$153,12,FALSE)</f>
        <v>0</v>
      </c>
      <c r="AK67" s="96"/>
      <c r="AL67" s="6">
        <f t="shared" si="4"/>
        <v>2</v>
      </c>
      <c r="AM67" s="97">
        <f>VLOOKUP($B67,'[3]ACT DEN2'!$AB$2:$AN$119,2,FALSE)</f>
        <v>0</v>
      </c>
      <c r="AN67" s="97">
        <f>VLOOKUP($B67,'[3]ACT DEN2'!$AB$2:$AN$119,3,FALSE)</f>
        <v>0</v>
      </c>
      <c r="AO67" s="97">
        <f>VLOOKUP($B67,'[3]ACT DEN2'!$AB$2:$AN$119,4,FALSE)</f>
        <v>0</v>
      </c>
      <c r="AP67" s="97">
        <f>VLOOKUP($B67,'[3]ACT DEN2'!$AB$2:$AN$119,5,FALSE)</f>
        <v>1</v>
      </c>
      <c r="AQ67" s="97">
        <f>VLOOKUP($B67,'[3]ACT DEN2'!$AB$2:$AN$119,6,FALSE)</f>
        <v>0</v>
      </c>
      <c r="AR67" s="97">
        <f>VLOOKUP($B67,'[3]ACT DEN2'!$AB$2:$AN$119,7,FALSE)</f>
        <v>0</v>
      </c>
      <c r="AS67" s="97">
        <f>VLOOKUP($B67,'[3]ACT DEN2'!$AB$2:$AN$119,8,FALSE)</f>
        <v>0</v>
      </c>
      <c r="AT67" s="96">
        <f>VLOOKUP($B67,'[3]ACT DEN2'!$AB$2:$AN$119,9,FALSE)</f>
        <v>0</v>
      </c>
      <c r="AU67" s="96">
        <f>VLOOKUP($B67,'[3]ACT DEN2'!$AB$2:$AN$119,10,FALSE)</f>
        <v>0</v>
      </c>
      <c r="AV67" s="96">
        <f>VLOOKUP($B67,'[3]ACT DEN2'!$AB$2:$AN$119,11,FALSE)</f>
        <v>0</v>
      </c>
      <c r="AW67" s="96">
        <f>VLOOKUP($B67,'[3]ACT DEN2'!$AB$2:$AN$119,12,FALSE)</f>
        <v>0</v>
      </c>
      <c r="AX67" s="96"/>
      <c r="AY67" s="6">
        <f t="shared" si="5"/>
        <v>1</v>
      </c>
    </row>
    <row r="68" spans="1:51" s="65" customFormat="1" ht="15" thickBot="1" x14ac:dyDescent="0.25">
      <c r="A68" s="1" t="s">
        <v>125</v>
      </c>
      <c r="B68" s="99" t="s">
        <v>121</v>
      </c>
      <c r="C68" s="63"/>
      <c r="D68" s="63"/>
      <c r="E68" s="97">
        <f>VLOOKUP($B68,[1]NUM2!$G$2:$T$157,2,FALSE)</f>
        <v>0</v>
      </c>
      <c r="F68" s="97">
        <f>VLOOKUP($B68,[1]NUM2!$G$2:$T$157,3,FALSE)</f>
        <v>1</v>
      </c>
      <c r="G68" s="97">
        <f>VLOOKUP($B68,[1]NUM2!$G$2:$T$157,4,FALSE)</f>
        <v>0</v>
      </c>
      <c r="H68" s="97">
        <f>VLOOKUP($B68,[1]NUM2!$G$2:$T$157,5,FALSE)</f>
        <v>0</v>
      </c>
      <c r="I68" s="97">
        <f>VLOOKUP($B68,[1]NUM2!$G$2:$T$157,6,FALSE)</f>
        <v>0</v>
      </c>
      <c r="J68" s="97">
        <f>VLOOKUP($B68,[1]NUM2!$G$2:$T$157,7,FALSE)</f>
        <v>0</v>
      </c>
      <c r="K68" s="97">
        <f>VLOOKUP($B68,[1]NUM2!$G$2:$T$157,8,FALSE)</f>
        <v>0</v>
      </c>
      <c r="L68" s="97">
        <f>VLOOKUP($B68,[1]NUM2!$G$2:$T$157,9,FALSE)</f>
        <v>0</v>
      </c>
      <c r="M68" s="97">
        <f>VLOOKUP($B68,[1]NUM2!$G$2:$T$157,10,FALSE)</f>
        <v>0</v>
      </c>
      <c r="N68" s="97">
        <f>VLOOKUP($B68,[1]NUM2!$G$2:$T$157,11,FALSE)</f>
        <v>0</v>
      </c>
      <c r="O68" s="96">
        <f>VLOOKUP($B68,[1]NUM2!$G$2:$T$157,12,FALSE)</f>
        <v>0</v>
      </c>
      <c r="P68" s="96">
        <f>VLOOKUP($B68,[1]NUM2!$G$2:$T$157,13,FALSE)</f>
        <v>0</v>
      </c>
      <c r="Q68" s="6">
        <f t="shared" si="29"/>
        <v>1</v>
      </c>
      <c r="R68" s="4"/>
      <c r="S68" s="17">
        <v>5</v>
      </c>
      <c r="T68" s="49">
        <f t="shared" si="11"/>
        <v>7</v>
      </c>
      <c r="U68" s="17">
        <f>VLOOKUP($B68,[2]DEN2!$G$2:$I$157,2,FALSE)</f>
        <v>6</v>
      </c>
      <c r="V68" s="61">
        <f t="shared" si="2"/>
        <v>6</v>
      </c>
      <c r="W68" s="61">
        <f t="shared" si="30"/>
        <v>6</v>
      </c>
      <c r="X68" s="180">
        <f>VLOOKUP($B68,[1]DEN2!$G$2:$I$158,2,FALSE)</f>
        <v>6</v>
      </c>
      <c r="Y68" s="5"/>
      <c r="Z68" s="97">
        <f>VLOOKUP($B68,'[3]ACT DEN2'!$G$2:$S$153,2,FALSE)</f>
        <v>1</v>
      </c>
      <c r="AA68" s="97">
        <f>VLOOKUP($B68,'[3]ACT DEN2'!$G$2:$S$153,3,FALSE)</f>
        <v>1</v>
      </c>
      <c r="AB68" s="97">
        <f>VLOOKUP($B68,'[3]ACT DEN2'!$G$2:$S$153,4,FALSE)</f>
        <v>0</v>
      </c>
      <c r="AC68" s="97">
        <f>VLOOKUP($B68,'[3]ACT DEN2'!$G$2:$S$153,5,FALSE)</f>
        <v>0</v>
      </c>
      <c r="AD68" s="97">
        <f>VLOOKUP($B68,'[3]ACT DEN2'!$G$2:$S$153,6,FALSE)</f>
        <v>0</v>
      </c>
      <c r="AE68" s="97">
        <f>VLOOKUP($B68,'[3]ACT DEN2'!$G$2:$S$153,7,FALSE)</f>
        <v>0</v>
      </c>
      <c r="AF68" s="97">
        <f>VLOOKUP($B68,'[3]ACT DEN2'!$G$2:$S$153,8,FALSE)</f>
        <v>0</v>
      </c>
      <c r="AG68" s="96">
        <f>VLOOKUP($B68,'[3]ACT DEN2'!$G$2:$S$153,9,FALSE)</f>
        <v>0</v>
      </c>
      <c r="AH68" s="96">
        <f>VLOOKUP($B68,'[3]ACT DEN2'!$G$2:$S$153,10,FALSE)</f>
        <v>0</v>
      </c>
      <c r="AI68" s="98">
        <f>VLOOKUP($B68,'[3]ACT DEN2'!$G$2:$S$153,11,FALSE)</f>
        <v>0</v>
      </c>
      <c r="AJ68" s="96">
        <f>VLOOKUP($B68,'[3]ACT DEN2'!$G$2:$S$153,12,FALSE)</f>
        <v>0</v>
      </c>
      <c r="AK68" s="96"/>
      <c r="AL68" s="6">
        <f t="shared" si="4"/>
        <v>2</v>
      </c>
      <c r="AM68" s="110">
        <f>VLOOKUP($B68,'[3]ACT DEN2'!$AB$2:$AN$119,2,FALSE)</f>
        <v>0</v>
      </c>
      <c r="AN68" s="97">
        <f>VLOOKUP($B68,'[3]ACT DEN2'!$AB$2:$AN$119,3,FALSE)</f>
        <v>0</v>
      </c>
      <c r="AO68" s="97">
        <f>VLOOKUP($B68,'[3]ACT DEN2'!$AB$2:$AN$119,4,FALSE)</f>
        <v>0</v>
      </c>
      <c r="AP68" s="97">
        <f>VLOOKUP($B68,'[3]ACT DEN2'!$AB$2:$AN$119,5,FALSE)</f>
        <v>0</v>
      </c>
      <c r="AQ68" s="97">
        <f>VLOOKUP($B68,'[3]ACT DEN2'!$AB$2:$AN$119,6,FALSE)</f>
        <v>0</v>
      </c>
      <c r="AR68" s="97">
        <f>VLOOKUP($B68,'[3]ACT DEN2'!$AB$2:$AN$119,7,FALSE)</f>
        <v>0</v>
      </c>
      <c r="AS68" s="97">
        <f>VLOOKUP($B68,'[3]ACT DEN2'!$AB$2:$AN$119,8,FALSE)</f>
        <v>0</v>
      </c>
      <c r="AT68" s="96">
        <f>VLOOKUP($B68,'[3]ACT DEN2'!$AB$2:$AN$119,9,FALSE)</f>
        <v>0</v>
      </c>
      <c r="AU68" s="96">
        <f>VLOOKUP($B68,'[3]ACT DEN2'!$AB$2:$AN$119,10,FALSE)</f>
        <v>0</v>
      </c>
      <c r="AV68" s="96">
        <f>VLOOKUP($B68,'[3]ACT DEN2'!$AB$2:$AN$119,11,FALSE)</f>
        <v>0</v>
      </c>
      <c r="AW68" s="96">
        <f>VLOOKUP($B68,'[3]ACT DEN2'!$AB$2:$AN$119,12,FALSE)</f>
        <v>0</v>
      </c>
      <c r="AX68" s="96"/>
      <c r="AY68" s="6">
        <f t="shared" si="5"/>
        <v>0</v>
      </c>
    </row>
    <row r="69" spans="1:51" s="65" customFormat="1" ht="15" thickBot="1" x14ac:dyDescent="0.25">
      <c r="A69" s="1" t="s">
        <v>125</v>
      </c>
      <c r="B69" s="99" t="s">
        <v>122</v>
      </c>
      <c r="C69" s="63"/>
      <c r="D69" s="63"/>
      <c r="E69" s="97">
        <f>VLOOKUP($B69,[1]NUM2!$G$2:$T$157,2,FALSE)</f>
        <v>3</v>
      </c>
      <c r="F69" s="97">
        <f>VLOOKUP($B69,[1]NUM2!$G$2:$T$157,3,FALSE)</f>
        <v>0</v>
      </c>
      <c r="G69" s="97">
        <f>VLOOKUP($B69,[1]NUM2!$G$2:$T$157,4,FALSE)</f>
        <v>1</v>
      </c>
      <c r="H69" s="97">
        <f>VLOOKUP($B69,[1]NUM2!$G$2:$T$157,5,FALSE)</f>
        <v>2</v>
      </c>
      <c r="I69" s="97">
        <f>VLOOKUP($B69,[1]NUM2!$G$2:$T$157,6,FALSE)</f>
        <v>0</v>
      </c>
      <c r="J69" s="97">
        <f>VLOOKUP($B69,[1]NUM2!$G$2:$T$157,7,FALSE)</f>
        <v>1</v>
      </c>
      <c r="K69" s="97">
        <f>VLOOKUP($B69,[1]NUM2!$G$2:$T$157,8,FALSE)</f>
        <v>0</v>
      </c>
      <c r="L69" s="97">
        <f>VLOOKUP($B69,[1]NUM2!$G$2:$T$157,9,FALSE)</f>
        <v>2</v>
      </c>
      <c r="M69" s="97">
        <f>VLOOKUP($B69,[1]NUM2!$G$2:$T$157,10,FALSE)</f>
        <v>0</v>
      </c>
      <c r="N69" s="97">
        <f>VLOOKUP($B69,[1]NUM2!$G$2:$T$157,11,FALSE)</f>
        <v>0</v>
      </c>
      <c r="O69" s="96">
        <f>VLOOKUP($B69,[1]NUM2!$G$2:$T$157,12,FALSE)</f>
        <v>0</v>
      </c>
      <c r="P69" s="96">
        <f>VLOOKUP($B69,[1]NUM2!$G$2:$T$157,13,FALSE)</f>
        <v>0</v>
      </c>
      <c r="Q69" s="6">
        <f t="shared" si="29"/>
        <v>9</v>
      </c>
      <c r="R69" s="4"/>
      <c r="S69" s="17">
        <v>10</v>
      </c>
      <c r="T69" s="49">
        <f t="shared" si="11"/>
        <v>10</v>
      </c>
      <c r="U69" s="17">
        <f>VLOOKUP($B69,[2]DEN2!$G$2:$I$157,2,FALSE)</f>
        <v>12</v>
      </c>
      <c r="V69" s="61">
        <f t="shared" si="2"/>
        <v>13</v>
      </c>
      <c r="W69" s="61">
        <f t="shared" si="30"/>
        <v>13</v>
      </c>
      <c r="X69" s="180">
        <f>VLOOKUP($B69,[1]DEN2!$G$2:$I$158,2,FALSE)</f>
        <v>14</v>
      </c>
      <c r="Y69" s="5"/>
      <c r="Z69" s="97">
        <f>VLOOKUP($B69,'[3]ACT DEN2'!$G$2:$S$153,2,FALSE)</f>
        <v>0</v>
      </c>
      <c r="AA69" s="97">
        <f>VLOOKUP($B69,'[3]ACT DEN2'!$G$2:$S$153,3,FALSE)</f>
        <v>0</v>
      </c>
      <c r="AB69" s="97">
        <f>VLOOKUP($B69,'[3]ACT DEN2'!$G$2:$S$153,4,FALSE)</f>
        <v>0</v>
      </c>
      <c r="AC69" s="97">
        <f>VLOOKUP($B69,'[3]ACT DEN2'!$G$2:$S$153,5,FALSE)</f>
        <v>0</v>
      </c>
      <c r="AD69" s="97">
        <f>VLOOKUP($B69,'[3]ACT DEN2'!$G$2:$S$153,6,FALSE)</f>
        <v>0</v>
      </c>
      <c r="AE69" s="97">
        <f>VLOOKUP($B69,'[3]ACT DEN2'!$G$2:$S$153,7,FALSE)</f>
        <v>1</v>
      </c>
      <c r="AF69" s="97">
        <f>VLOOKUP($B69,'[3]ACT DEN2'!$G$2:$S$153,8,FALSE)</f>
        <v>0</v>
      </c>
      <c r="AG69" s="96">
        <f>VLOOKUP($B69,'[3]ACT DEN2'!$G$2:$S$153,9,FALSE)</f>
        <v>1</v>
      </c>
      <c r="AH69" s="96">
        <f>VLOOKUP($B69,'[3]ACT DEN2'!$G$2:$S$153,10,FALSE)</f>
        <v>0</v>
      </c>
      <c r="AI69" s="98">
        <f>VLOOKUP($B69,'[3]ACT DEN2'!$G$2:$S$153,11,FALSE)</f>
        <v>0</v>
      </c>
      <c r="AJ69" s="96">
        <f>VLOOKUP($B69,'[3]ACT DEN2'!$G$2:$S$153,12,FALSE)</f>
        <v>0</v>
      </c>
      <c r="AK69" s="96"/>
      <c r="AL69" s="6">
        <f t="shared" si="4"/>
        <v>2</v>
      </c>
      <c r="AM69" s="97"/>
      <c r="AN69" s="97"/>
      <c r="AO69" s="97"/>
      <c r="AP69" s="97"/>
      <c r="AQ69" s="97"/>
      <c r="AR69" s="97"/>
      <c r="AS69" s="97"/>
      <c r="AT69" s="96"/>
      <c r="AU69" s="96"/>
      <c r="AV69" s="96"/>
      <c r="AW69" s="96"/>
      <c r="AX69" s="96"/>
      <c r="AY69" s="6">
        <f t="shared" si="5"/>
        <v>0</v>
      </c>
    </row>
    <row r="70" spans="1:51" s="65" customFormat="1" ht="15" thickBot="1" x14ac:dyDescent="0.25">
      <c r="A70" s="1" t="s">
        <v>125</v>
      </c>
      <c r="B70" s="99" t="s">
        <v>123</v>
      </c>
      <c r="C70" s="63"/>
      <c r="D70" s="63"/>
      <c r="E70" s="97">
        <f>VLOOKUP($B70,[1]NUM2!$G$2:$T$157,2,FALSE)</f>
        <v>6</v>
      </c>
      <c r="F70" s="97">
        <f>VLOOKUP($B70,[1]NUM2!$G$2:$T$157,3,FALSE)</f>
        <v>2</v>
      </c>
      <c r="G70" s="97">
        <f>VLOOKUP($B70,[1]NUM2!$G$2:$T$157,4,FALSE)</f>
        <v>1</v>
      </c>
      <c r="H70" s="97">
        <f>VLOOKUP($B70,[1]NUM2!$G$2:$T$157,5,FALSE)</f>
        <v>0</v>
      </c>
      <c r="I70" s="97">
        <f>VLOOKUP($B70,[1]NUM2!$G$2:$T$157,6,FALSE)</f>
        <v>0</v>
      </c>
      <c r="J70" s="97">
        <f>VLOOKUP($B70,[1]NUM2!$G$2:$T$157,7,FALSE)</f>
        <v>0</v>
      </c>
      <c r="K70" s="97">
        <f>VLOOKUP($B70,[1]NUM2!$G$2:$T$157,8,FALSE)</f>
        <v>0</v>
      </c>
      <c r="L70" s="97">
        <f>VLOOKUP($B70,[1]NUM2!$G$2:$T$157,9,FALSE)</f>
        <v>0</v>
      </c>
      <c r="M70" s="97">
        <f>VLOOKUP($B70,[1]NUM2!$G$2:$T$157,10,FALSE)</f>
        <v>0</v>
      </c>
      <c r="N70" s="97">
        <f>VLOOKUP($B70,[1]NUM2!$G$2:$T$157,11,FALSE)</f>
        <v>0</v>
      </c>
      <c r="O70" s="96">
        <f>VLOOKUP($B70,[1]NUM2!$G$2:$T$157,12,FALSE)</f>
        <v>0</v>
      </c>
      <c r="P70" s="96">
        <f>VLOOKUP($B70,[1]NUM2!$G$2:$T$157,13,FALSE)</f>
        <v>0</v>
      </c>
      <c r="Q70" s="6">
        <f t="shared" si="29"/>
        <v>9</v>
      </c>
      <c r="R70" s="4"/>
      <c r="S70" s="17">
        <v>6</v>
      </c>
      <c r="T70" s="49">
        <f t="shared" si="11"/>
        <v>6</v>
      </c>
      <c r="U70" s="17">
        <f>VLOOKUP($B70,[2]DEN2!$G$2:$I$157,2,FALSE)</f>
        <v>6</v>
      </c>
      <c r="V70" s="61">
        <f t="shared" si="2"/>
        <v>6</v>
      </c>
      <c r="W70" s="61">
        <f t="shared" si="30"/>
        <v>6</v>
      </c>
      <c r="X70" s="180">
        <f>VLOOKUP($B70,[1]DEN2!$G$2:$I$158,2,FALSE)</f>
        <v>7</v>
      </c>
      <c r="Y70" s="5"/>
      <c r="Z70" s="97">
        <f>VLOOKUP($B70,'[3]ACT DEN2'!$G$2:$S$153,2,FALSE)</f>
        <v>0</v>
      </c>
      <c r="AA70" s="102">
        <f>VLOOKUP($B70,'[3]ACT DEN2'!$G$2:$S$153,3,FALSE)</f>
        <v>0</v>
      </c>
      <c r="AB70" s="102">
        <f>VLOOKUP($B70,'[3]ACT DEN2'!$G$2:$S$153,4,FALSE)</f>
        <v>0</v>
      </c>
      <c r="AC70" s="102">
        <f>VLOOKUP($B70,'[3]ACT DEN2'!$G$2:$S$153,5,FALSE)</f>
        <v>1</v>
      </c>
      <c r="AD70" s="102">
        <f>VLOOKUP($B70,'[3]ACT DEN2'!$G$2:$S$153,6,FALSE)</f>
        <v>0</v>
      </c>
      <c r="AE70" s="102">
        <f>VLOOKUP($B70,'[3]ACT DEN2'!$G$2:$S$153,7,FALSE)</f>
        <v>0</v>
      </c>
      <c r="AF70" s="102">
        <f>VLOOKUP($B70,'[3]ACT DEN2'!$G$2:$S$153,8,FALSE)</f>
        <v>0</v>
      </c>
      <c r="AG70" s="102">
        <f>VLOOKUP($B70,'[3]ACT DEN2'!$G$2:$S$153,9,FALSE)</f>
        <v>0</v>
      </c>
      <c r="AH70" s="96">
        <f>VLOOKUP($B70,'[3]ACT DEN2'!$G$2:$S$153,10,FALSE)</f>
        <v>0</v>
      </c>
      <c r="AI70" s="98">
        <f>VLOOKUP($B70,'[3]ACT DEN2'!$G$2:$S$153,11,FALSE)</f>
        <v>0</v>
      </c>
      <c r="AJ70" s="96">
        <f>VLOOKUP($B70,'[3]ACT DEN2'!$G$2:$S$153,12,FALSE)</f>
        <v>0</v>
      </c>
      <c r="AK70" s="96"/>
      <c r="AL70" s="6">
        <f t="shared" si="4"/>
        <v>1</v>
      </c>
      <c r="AM70" s="97"/>
      <c r="AN70" s="97"/>
      <c r="AO70" s="97"/>
      <c r="AP70" s="97"/>
      <c r="AQ70" s="97"/>
      <c r="AR70" s="97"/>
      <c r="AS70" s="97"/>
      <c r="AT70" s="96"/>
      <c r="AU70" s="96"/>
      <c r="AV70" s="96"/>
      <c r="AW70" s="96"/>
      <c r="AX70" s="96"/>
      <c r="AY70" s="6">
        <f t="shared" si="5"/>
        <v>0</v>
      </c>
    </row>
    <row r="71" spans="1:51" s="65" customFormat="1" ht="15" thickBot="1" x14ac:dyDescent="0.25">
      <c r="A71" s="1" t="s">
        <v>125</v>
      </c>
      <c r="B71" s="99" t="s">
        <v>124</v>
      </c>
      <c r="C71" s="63"/>
      <c r="D71" s="63"/>
      <c r="E71" s="97">
        <f>VLOOKUP($B71,[1]NUM2!$G$2:$T$157,2,FALSE)</f>
        <v>3</v>
      </c>
      <c r="F71" s="97">
        <f>VLOOKUP($B71,[1]NUM2!$G$2:$T$157,3,FALSE)</f>
        <v>2</v>
      </c>
      <c r="G71" s="97">
        <f>VLOOKUP($B71,[1]NUM2!$G$2:$T$157,4,FALSE)</f>
        <v>1</v>
      </c>
      <c r="H71" s="97">
        <f>VLOOKUP($B71,[1]NUM2!$G$2:$T$157,5,FALSE)</f>
        <v>1</v>
      </c>
      <c r="I71" s="97">
        <f>VLOOKUP($B71,[1]NUM2!$G$2:$T$157,6,FALSE)</f>
        <v>0</v>
      </c>
      <c r="J71" s="97">
        <f>VLOOKUP($B71,[1]NUM2!$G$2:$T$157,7,FALSE)</f>
        <v>0</v>
      </c>
      <c r="K71" s="97">
        <f>VLOOKUP($B71,[1]NUM2!$G$2:$T$157,8,FALSE)</f>
        <v>0</v>
      </c>
      <c r="L71" s="97">
        <f>VLOOKUP($B71,[1]NUM2!$G$2:$T$157,9,FALSE)</f>
        <v>0</v>
      </c>
      <c r="M71" s="97">
        <f>VLOOKUP($B71,[1]NUM2!$G$2:$T$157,10,FALSE)</f>
        <v>0</v>
      </c>
      <c r="N71" s="97">
        <f>VLOOKUP($B71,[1]NUM2!$G$2:$T$157,11,FALSE)</f>
        <v>0</v>
      </c>
      <c r="O71" s="96">
        <f>VLOOKUP($B71,[1]NUM2!$G$2:$T$157,12,FALSE)</f>
        <v>0</v>
      </c>
      <c r="P71" s="96">
        <f>VLOOKUP($B71,[1]NUM2!$G$2:$T$157,13,FALSE)</f>
        <v>0</v>
      </c>
      <c r="Q71" s="6">
        <f t="shared" si="29"/>
        <v>7</v>
      </c>
      <c r="R71" s="4"/>
      <c r="S71" s="17">
        <v>5</v>
      </c>
      <c r="T71" s="49">
        <f t="shared" si="11"/>
        <v>5</v>
      </c>
      <c r="U71" s="17">
        <f>VLOOKUP($B71,[2]DEN2!$G$2:$I$157,2,FALSE)</f>
        <v>5</v>
      </c>
      <c r="V71" s="61">
        <f t="shared" si="2"/>
        <v>4</v>
      </c>
      <c r="W71" s="61">
        <f t="shared" si="30"/>
        <v>4</v>
      </c>
      <c r="X71" s="180">
        <f>VLOOKUP($B71,[1]DEN2!$G$2:$I$158,2,FALSE)</f>
        <v>4</v>
      </c>
      <c r="Y71" s="5"/>
      <c r="Z71" s="97">
        <f>VLOOKUP($B71,'[3]ACT DEN2'!$G$2:$S$153,2,FALSE)</f>
        <v>0</v>
      </c>
      <c r="AA71" s="97">
        <f>VLOOKUP($B71,'[3]ACT DEN2'!$G$2:$S$153,3,FALSE)</f>
        <v>0</v>
      </c>
      <c r="AB71" s="97">
        <f>VLOOKUP($B71,'[3]ACT DEN2'!$G$2:$S$153,4,FALSE)</f>
        <v>0</v>
      </c>
      <c r="AC71" s="97">
        <f>VLOOKUP($B71,'[3]ACT DEN2'!$G$2:$S$153,5,FALSE)</f>
        <v>0</v>
      </c>
      <c r="AD71" s="97">
        <f>VLOOKUP($B71,'[3]ACT DEN2'!$G$2:$S$153,6,FALSE)</f>
        <v>0</v>
      </c>
      <c r="AE71" s="97">
        <f>VLOOKUP($B71,'[3]ACT DEN2'!$G$2:$S$153,7,FALSE)</f>
        <v>0</v>
      </c>
      <c r="AF71" s="97">
        <f>VLOOKUP($B71,'[3]ACT DEN2'!$G$2:$S$153,8,FALSE)</f>
        <v>0</v>
      </c>
      <c r="AG71" s="96">
        <f>VLOOKUP($B71,'[3]ACT DEN2'!$G$2:$S$153,9,FALSE)</f>
        <v>0</v>
      </c>
      <c r="AH71" s="96">
        <f>VLOOKUP($B71,'[3]ACT DEN2'!$G$2:$S$153,10,FALSE)</f>
        <v>0</v>
      </c>
      <c r="AI71" s="98">
        <f>VLOOKUP($B71,'[3]ACT DEN2'!$G$2:$S$153,11,FALSE)</f>
        <v>0</v>
      </c>
      <c r="AJ71" s="96">
        <f>VLOOKUP($B71,'[3]ACT DEN2'!$G$2:$S$153,12,FALSE)</f>
        <v>0</v>
      </c>
      <c r="AK71" s="96"/>
      <c r="AL71" s="6">
        <f t="shared" si="4"/>
        <v>0</v>
      </c>
      <c r="AM71" s="97">
        <f>VLOOKUP($B71,'[3]ACT DEN2'!$AB$2:$AN$119,2,FALSE)</f>
        <v>0</v>
      </c>
      <c r="AN71" s="97">
        <f>VLOOKUP($B71,'[3]ACT DEN2'!$AB$2:$AN$119,3,FALSE)</f>
        <v>0</v>
      </c>
      <c r="AO71" s="97">
        <f>VLOOKUP($B71,'[3]ACT DEN2'!$AB$2:$AN$119,4,FALSE)</f>
        <v>0</v>
      </c>
      <c r="AP71" s="97">
        <f>VLOOKUP($B71,'[3]ACT DEN2'!$AB$2:$AN$119,5,FALSE)</f>
        <v>0</v>
      </c>
      <c r="AQ71" s="97">
        <f>VLOOKUP($B71,'[3]ACT DEN2'!$AB$2:$AN$119,6,FALSE)</f>
        <v>0</v>
      </c>
      <c r="AR71" s="97">
        <f>VLOOKUP($B71,'[3]ACT DEN2'!$AB$2:$AN$119,7,FALSE)</f>
        <v>0</v>
      </c>
      <c r="AS71" s="97">
        <f>VLOOKUP($B71,'[3]ACT DEN2'!$AB$2:$AN$119,8,FALSE)</f>
        <v>1</v>
      </c>
      <c r="AT71" s="96">
        <f>VLOOKUP($B71,'[3]ACT DEN2'!$AB$2:$AN$119,9,FALSE)</f>
        <v>0</v>
      </c>
      <c r="AU71" s="96">
        <f>VLOOKUP($B71,'[3]ACT DEN2'!$AB$2:$AN$119,10,FALSE)</f>
        <v>0</v>
      </c>
      <c r="AV71" s="96">
        <f>VLOOKUP($B71,'[3]ACT DEN2'!$AB$2:$AN$119,11,FALSE)</f>
        <v>0</v>
      </c>
      <c r="AW71" s="96">
        <f>VLOOKUP($B71,'[3]ACT DEN2'!$AB$2:$AN$119,12,FALSE)</f>
        <v>0</v>
      </c>
      <c r="AX71" s="96"/>
      <c r="AY71" s="6">
        <f t="shared" si="5"/>
        <v>1</v>
      </c>
    </row>
    <row r="72" spans="1:51" s="65" customFormat="1" ht="15" thickBot="1" x14ac:dyDescent="0.25">
      <c r="A72" s="233" t="s">
        <v>23</v>
      </c>
      <c r="B72" s="234"/>
      <c r="C72" s="45">
        <f>+D72/Metas!H106</f>
        <v>0.90273733255678501</v>
      </c>
      <c r="D72" s="19">
        <f>+Q72/R72</f>
        <v>0.30693069306930693</v>
      </c>
      <c r="E72" s="14">
        <f>SUM(E62:E71)</f>
        <v>51</v>
      </c>
      <c r="F72" s="14">
        <f t="shared" ref="F72:P72" si="31">SUM(F62:F71)</f>
        <v>11</v>
      </c>
      <c r="G72" s="14">
        <f t="shared" si="31"/>
        <v>35</v>
      </c>
      <c r="H72" s="14">
        <f t="shared" si="31"/>
        <v>22</v>
      </c>
      <c r="I72" s="14">
        <f t="shared" si="31"/>
        <v>10</v>
      </c>
      <c r="J72" s="14">
        <f t="shared" si="31"/>
        <v>6</v>
      </c>
      <c r="K72" s="14">
        <f t="shared" si="31"/>
        <v>11</v>
      </c>
      <c r="L72" s="14">
        <f t="shared" si="31"/>
        <v>16</v>
      </c>
      <c r="M72" s="14">
        <f t="shared" si="31"/>
        <v>7</v>
      </c>
      <c r="N72" s="14">
        <f t="shared" si="31"/>
        <v>32</v>
      </c>
      <c r="O72" s="14">
        <f t="shared" si="31"/>
        <v>11</v>
      </c>
      <c r="P72" s="182">
        <f t="shared" si="31"/>
        <v>5</v>
      </c>
      <c r="Q72" s="14">
        <f>SUM(Q62:Q71)</f>
        <v>217</v>
      </c>
      <c r="R72" s="15">
        <f>+Y72-X72</f>
        <v>707</v>
      </c>
      <c r="S72" s="14">
        <f t="shared" ref="S72:X72" si="32">SUM(S62:S71)</f>
        <v>448</v>
      </c>
      <c r="T72" s="14">
        <f t="shared" si="32"/>
        <v>464</v>
      </c>
      <c r="U72" s="14">
        <f t="shared" si="32"/>
        <v>480</v>
      </c>
      <c r="V72" s="13">
        <f t="shared" si="32"/>
        <v>478</v>
      </c>
      <c r="W72" s="46">
        <f t="shared" si="32"/>
        <v>483</v>
      </c>
      <c r="X72" s="46">
        <f t="shared" si="32"/>
        <v>454</v>
      </c>
      <c r="Y72" s="16">
        <v>1161</v>
      </c>
      <c r="Z72" s="13">
        <f t="shared" ref="Z72:AK72" si="33">SUM(Z62:Z71)</f>
        <v>5</v>
      </c>
      <c r="AA72" s="13">
        <f t="shared" si="33"/>
        <v>6</v>
      </c>
      <c r="AB72" s="13">
        <f t="shared" si="33"/>
        <v>5</v>
      </c>
      <c r="AC72" s="13">
        <f t="shared" si="33"/>
        <v>5</v>
      </c>
      <c r="AD72" s="13">
        <f t="shared" si="33"/>
        <v>4</v>
      </c>
      <c r="AE72" s="13">
        <f t="shared" si="33"/>
        <v>4</v>
      </c>
      <c r="AF72" s="13">
        <f t="shared" si="33"/>
        <v>4</v>
      </c>
      <c r="AG72" s="13">
        <f t="shared" si="33"/>
        <v>3</v>
      </c>
      <c r="AH72" s="13">
        <f t="shared" si="33"/>
        <v>1</v>
      </c>
      <c r="AI72" s="13">
        <f t="shared" si="33"/>
        <v>4</v>
      </c>
      <c r="AJ72" s="13">
        <f t="shared" si="33"/>
        <v>5</v>
      </c>
      <c r="AK72" s="13">
        <f t="shared" si="33"/>
        <v>0</v>
      </c>
      <c r="AL72" s="13">
        <f t="shared" si="4"/>
        <v>46</v>
      </c>
      <c r="AM72" s="13">
        <f t="shared" ref="AM72:AX72" si="34">SUM(AM62:AM71)</f>
        <v>0</v>
      </c>
      <c r="AN72" s="13">
        <f t="shared" si="34"/>
        <v>0</v>
      </c>
      <c r="AO72" s="13">
        <f t="shared" si="34"/>
        <v>0</v>
      </c>
      <c r="AP72" s="13">
        <f t="shared" si="34"/>
        <v>1</v>
      </c>
      <c r="AQ72" s="13">
        <f t="shared" si="34"/>
        <v>0</v>
      </c>
      <c r="AR72" s="13">
        <f t="shared" si="34"/>
        <v>0</v>
      </c>
      <c r="AS72" s="13">
        <f t="shared" si="34"/>
        <v>2</v>
      </c>
      <c r="AT72" s="13">
        <f t="shared" si="34"/>
        <v>7</v>
      </c>
      <c r="AU72" s="13">
        <f t="shared" si="34"/>
        <v>0</v>
      </c>
      <c r="AV72" s="13">
        <f t="shared" si="34"/>
        <v>0</v>
      </c>
      <c r="AW72" s="13">
        <f t="shared" si="34"/>
        <v>0</v>
      </c>
      <c r="AX72" s="13">
        <f t="shared" si="34"/>
        <v>0</v>
      </c>
      <c r="AY72" s="13">
        <f t="shared" si="5"/>
        <v>10</v>
      </c>
    </row>
    <row r="73" spans="1:51" s="65" customFormat="1" ht="15" thickBot="1" x14ac:dyDescent="0.25">
      <c r="A73" s="1" t="s">
        <v>131</v>
      </c>
      <c r="B73" s="99" t="s">
        <v>126</v>
      </c>
      <c r="C73" s="63"/>
      <c r="D73" s="63"/>
      <c r="E73" s="97">
        <f>VLOOKUP($B73,[1]NUM2!$G$2:$T$157,2,FALSE)</f>
        <v>0</v>
      </c>
      <c r="F73" s="97">
        <f>VLOOKUP($B73,[1]NUM2!$G$2:$T$157,3,FALSE)</f>
        <v>0</v>
      </c>
      <c r="G73" s="97">
        <f>VLOOKUP($B73,[1]NUM2!$G$2:$T$157,4,FALSE)</f>
        <v>21</v>
      </c>
      <c r="H73" s="97">
        <f>VLOOKUP($B73,[1]NUM2!$G$2:$T$157,5,FALSE)</f>
        <v>4</v>
      </c>
      <c r="I73" s="97">
        <f>VLOOKUP($B73,[1]NUM2!$G$2:$T$157,6,FALSE)</f>
        <v>1</v>
      </c>
      <c r="J73" s="97">
        <f>VLOOKUP($B73,[1]NUM2!$G$2:$T$157,7,FALSE)</f>
        <v>7</v>
      </c>
      <c r="K73" s="97">
        <f>VLOOKUP($B73,[1]NUM2!$G$2:$T$157,8,FALSE)</f>
        <v>3</v>
      </c>
      <c r="L73" s="97">
        <f>VLOOKUP($B73,[1]NUM2!$G$2:$T$157,9,FALSE)</f>
        <v>3</v>
      </c>
      <c r="M73" s="97">
        <f>VLOOKUP($B73,[1]NUM2!$G$2:$T$157,10,FALSE)</f>
        <v>6</v>
      </c>
      <c r="N73" s="97">
        <f>VLOOKUP($B73,[1]NUM2!$G$2:$T$157,11,FALSE)</f>
        <v>4</v>
      </c>
      <c r="O73" s="96">
        <f>VLOOKUP($B73,[1]NUM2!$G$2:$T$157,12,FALSE)</f>
        <v>18</v>
      </c>
      <c r="P73" s="96">
        <f>VLOOKUP($B73,[1]NUM2!$G$2:$T$157,13,FALSE)</f>
        <v>0</v>
      </c>
      <c r="Q73" s="6">
        <f>SUM(E73:P73)</f>
        <v>67</v>
      </c>
      <c r="R73" s="4"/>
      <c r="S73" s="17">
        <v>121</v>
      </c>
      <c r="T73" s="49">
        <f t="shared" si="11"/>
        <v>124</v>
      </c>
      <c r="U73" s="17">
        <f>VLOOKUP($B73,[2]DEN2!$G$2:$I$157,2,FALSE)</f>
        <v>125</v>
      </c>
      <c r="V73" s="61">
        <f t="shared" si="2"/>
        <v>125</v>
      </c>
      <c r="W73" s="61">
        <f>+U73+(AF73+AG73+AH73+AI73)-(AS73+AT73+AU73+AV73)</f>
        <v>128</v>
      </c>
      <c r="X73" s="180">
        <f>VLOOKUP($B73,[1]DEN2!$G$2:$I$158,2,FALSE)</f>
        <v>152</v>
      </c>
      <c r="Y73" s="5"/>
      <c r="Z73" s="97">
        <f>VLOOKUP($B73,'[3]ACT DEN2'!$G$2:$S$153,2,FALSE)</f>
        <v>2</v>
      </c>
      <c r="AA73" s="97">
        <f>VLOOKUP($B73,'[3]ACT DEN2'!$G$2:$S$153,3,FALSE)</f>
        <v>0</v>
      </c>
      <c r="AB73" s="97">
        <f>VLOOKUP($B73,'[3]ACT DEN2'!$G$2:$S$153,4,FALSE)</f>
        <v>1</v>
      </c>
      <c r="AC73" s="97">
        <f>VLOOKUP($B73,'[3]ACT DEN2'!$G$2:$S$153,5,FALSE)</f>
        <v>0</v>
      </c>
      <c r="AD73" s="97">
        <f>VLOOKUP($B73,'[3]ACT DEN2'!$G$2:$S$153,6,FALSE)</f>
        <v>1</v>
      </c>
      <c r="AE73" s="97">
        <f>VLOOKUP($B73,'[3]ACT DEN2'!$G$2:$S$153,7,FALSE)</f>
        <v>1</v>
      </c>
      <c r="AF73" s="97">
        <f>VLOOKUP($B73,'[3]ACT DEN2'!$G$2:$S$153,8,FALSE)</f>
        <v>0</v>
      </c>
      <c r="AG73" s="97">
        <f>VLOOKUP($B73,'[3]ACT DEN2'!$G$2:$S$153,9,FALSE)</f>
        <v>0</v>
      </c>
      <c r="AH73" s="97">
        <f>VLOOKUP($B73,'[3]ACT DEN2'!$G$2:$S$153,10,FALSE)</f>
        <v>2</v>
      </c>
      <c r="AI73" s="97">
        <f>VLOOKUP($B73,'[3]ACT DEN2'!$G$2:$S$153,11,FALSE)</f>
        <v>1</v>
      </c>
      <c r="AJ73" s="96">
        <f>VLOOKUP($B73,'[3]ACT DEN2'!$G$2:$S$153,12,FALSE)</f>
        <v>1</v>
      </c>
      <c r="AK73" s="2"/>
      <c r="AL73" s="6">
        <f t="shared" si="4"/>
        <v>9</v>
      </c>
      <c r="AM73" s="97">
        <f>VLOOKUP($B73,'[3]ACT DEN2'!$AB$2:$AN$119,2,FALSE)</f>
        <v>0</v>
      </c>
      <c r="AN73" s="97">
        <f>VLOOKUP($B73,'[3]ACT DEN2'!$AB$2:$AN$119,3,FALSE)</f>
        <v>0</v>
      </c>
      <c r="AO73" s="97">
        <f>VLOOKUP($B73,'[3]ACT DEN2'!$AB$2:$AN$119,4,FALSE)</f>
        <v>0</v>
      </c>
      <c r="AP73" s="97">
        <f>VLOOKUP($B73,'[3]ACT DEN2'!$AB$2:$AN$119,5,FALSE)</f>
        <v>0</v>
      </c>
      <c r="AQ73" s="97">
        <f>VLOOKUP($B73,'[3]ACT DEN2'!$AB$2:$AN$119,6,FALSE)</f>
        <v>0</v>
      </c>
      <c r="AR73" s="97">
        <f>VLOOKUP($B73,'[3]ACT DEN2'!$AB$2:$AN$119,7,FALSE)</f>
        <v>3</v>
      </c>
      <c r="AS73" s="97">
        <f>VLOOKUP($B73,'[3]ACT DEN2'!$AB$2:$AN$119,8,FALSE)</f>
        <v>0</v>
      </c>
      <c r="AT73" s="96">
        <f>VLOOKUP($B73,'[3]ACT DEN2'!$AB$2:$AN$119,9,FALSE)</f>
        <v>0</v>
      </c>
      <c r="AU73" s="96">
        <f>VLOOKUP($B73,'[3]ACT DEN2'!$AB$2:$AN$119,10,FALSE)</f>
        <v>0</v>
      </c>
      <c r="AV73" s="96">
        <f>VLOOKUP($B73,'[3]ACT DEN2'!$AB$2:$AN$119,11,FALSE)</f>
        <v>0</v>
      </c>
      <c r="AW73" s="96">
        <f>VLOOKUP($B73,'[3]ACT DEN2'!$AB$2:$AN$119,12,FALSE)</f>
        <v>0</v>
      </c>
      <c r="AX73" s="96"/>
      <c r="AY73" s="6">
        <f t="shared" si="5"/>
        <v>3</v>
      </c>
    </row>
    <row r="74" spans="1:51" s="65" customFormat="1" ht="15" thickBot="1" x14ac:dyDescent="0.25">
      <c r="A74" s="1" t="s">
        <v>131</v>
      </c>
      <c r="B74" s="99" t="s">
        <v>127</v>
      </c>
      <c r="C74" s="63"/>
      <c r="D74" s="63"/>
      <c r="E74" s="97">
        <f>VLOOKUP($B74,[1]NUM2!$G$2:$T$157,2,FALSE)</f>
        <v>0</v>
      </c>
      <c r="F74" s="97">
        <f>VLOOKUP($B74,[1]NUM2!$G$2:$T$157,3,FALSE)</f>
        <v>0</v>
      </c>
      <c r="G74" s="97">
        <f>VLOOKUP($B74,[1]NUM2!$G$2:$T$157,4,FALSE)</f>
        <v>0</v>
      </c>
      <c r="H74" s="97">
        <f>VLOOKUP($B74,[1]NUM2!$G$2:$T$157,5,FALSE)</f>
        <v>3</v>
      </c>
      <c r="I74" s="97">
        <f>VLOOKUP($B74,[1]NUM2!$G$2:$T$157,6,FALSE)</f>
        <v>5</v>
      </c>
      <c r="J74" s="97">
        <f>VLOOKUP($B74,[1]NUM2!$G$2:$T$157,7,FALSE)</f>
        <v>3</v>
      </c>
      <c r="K74" s="97">
        <f>VLOOKUP($B74,[1]NUM2!$G$2:$T$157,8,FALSE)</f>
        <v>2</v>
      </c>
      <c r="L74" s="97">
        <f>VLOOKUP($B74,[1]NUM2!$G$2:$T$157,9,FALSE)</f>
        <v>0</v>
      </c>
      <c r="M74" s="97">
        <f>VLOOKUP($B74,[1]NUM2!$G$2:$T$157,10,FALSE)</f>
        <v>1</v>
      </c>
      <c r="N74" s="97">
        <f>VLOOKUP($B74,[1]NUM2!$G$2:$T$157,11,FALSE)</f>
        <v>1</v>
      </c>
      <c r="O74" s="96">
        <f>VLOOKUP($B74,[1]NUM2!$G$2:$T$157,12,FALSE)</f>
        <v>0</v>
      </c>
      <c r="P74" s="96">
        <f>VLOOKUP($B74,[1]NUM2!$G$2:$T$157,13,FALSE)</f>
        <v>0</v>
      </c>
      <c r="Q74" s="6">
        <f>SUM(E74:P74)</f>
        <v>15</v>
      </c>
      <c r="R74" s="4"/>
      <c r="S74" s="17">
        <v>32</v>
      </c>
      <c r="T74" s="49">
        <f t="shared" si="11"/>
        <v>33</v>
      </c>
      <c r="U74" s="17">
        <f>VLOOKUP($B74,[2]DEN2!$G$2:$I$157,2,FALSE)</f>
        <v>27</v>
      </c>
      <c r="V74" s="61">
        <f t="shared" si="2"/>
        <v>27</v>
      </c>
      <c r="W74" s="61">
        <f>+U74+(AF74+AG74+AH74+AI74)-(AS74+AT74+AU74+AV74)</f>
        <v>28</v>
      </c>
      <c r="X74" s="180">
        <f>VLOOKUP($B74,[1]DEN2!$G$2:$I$158,2,FALSE)</f>
        <v>36</v>
      </c>
      <c r="Y74" s="5"/>
      <c r="Z74" s="97">
        <f>VLOOKUP($B74,'[3]ACT DEN2'!$G$2:$S$153,2,FALSE)</f>
        <v>1</v>
      </c>
      <c r="AA74" s="97">
        <f>VLOOKUP($B74,'[3]ACT DEN2'!$G$2:$S$153,3,FALSE)</f>
        <v>0</v>
      </c>
      <c r="AB74" s="97">
        <f>VLOOKUP($B74,'[3]ACT DEN2'!$G$2:$S$153,4,FALSE)</f>
        <v>0</v>
      </c>
      <c r="AC74" s="97">
        <f>VLOOKUP($B74,'[3]ACT DEN2'!$G$2:$S$153,5,FALSE)</f>
        <v>0</v>
      </c>
      <c r="AD74" s="97">
        <f>VLOOKUP($B74,'[3]ACT DEN2'!$G$2:$S$153,6,FALSE)</f>
        <v>0</v>
      </c>
      <c r="AE74" s="97">
        <f>VLOOKUP($B74,'[3]ACT DEN2'!$G$2:$S$153,7,FALSE)</f>
        <v>1</v>
      </c>
      <c r="AF74" s="97">
        <f>VLOOKUP($B74,'[3]ACT DEN2'!$G$2:$S$153,8,FALSE)</f>
        <v>0</v>
      </c>
      <c r="AG74" s="97">
        <f>VLOOKUP($B74,'[3]ACT DEN2'!$G$2:$S$153,9,FALSE)</f>
        <v>0</v>
      </c>
      <c r="AH74" s="97">
        <f>VLOOKUP($B74,'[3]ACT DEN2'!$G$2:$S$153,10,FALSE)</f>
        <v>0</v>
      </c>
      <c r="AI74" s="97">
        <f>VLOOKUP($B74,'[3]ACT DEN2'!$G$2:$S$153,11,FALSE)</f>
        <v>1</v>
      </c>
      <c r="AJ74" s="96">
        <f>VLOOKUP($B74,'[3]ACT DEN2'!$G$2:$S$153,12,FALSE)</f>
        <v>1</v>
      </c>
      <c r="AK74" s="2"/>
      <c r="AL74" s="6">
        <f t="shared" si="4"/>
        <v>4</v>
      </c>
      <c r="AM74" s="97">
        <f>VLOOKUP($B74,'[3]ACT DEN2'!$AB$2:$AN$119,2,FALSE)</f>
        <v>0</v>
      </c>
      <c r="AN74" s="97">
        <f>VLOOKUP($B74,'[3]ACT DEN2'!$AB$2:$AN$119,3,FALSE)</f>
        <v>0</v>
      </c>
      <c r="AO74" s="97">
        <f>VLOOKUP($B74,'[3]ACT DEN2'!$AB$2:$AN$119,4,FALSE)</f>
        <v>0</v>
      </c>
      <c r="AP74" s="97">
        <f>VLOOKUP($B74,'[3]ACT DEN2'!$AB$2:$AN$119,5,FALSE)</f>
        <v>0</v>
      </c>
      <c r="AQ74" s="97">
        <f>VLOOKUP($B74,'[3]ACT DEN2'!$AB$2:$AN$119,6,FALSE)</f>
        <v>0</v>
      </c>
      <c r="AR74" s="97">
        <f>VLOOKUP($B74,'[3]ACT DEN2'!$AB$2:$AN$119,7,FALSE)</f>
        <v>0</v>
      </c>
      <c r="AS74" s="97">
        <f>VLOOKUP($B74,'[3]ACT DEN2'!$AB$2:$AN$119,8,FALSE)</f>
        <v>0</v>
      </c>
      <c r="AT74" s="96">
        <f>VLOOKUP($B74,'[3]ACT DEN2'!$AB$2:$AN$119,9,FALSE)</f>
        <v>0</v>
      </c>
      <c r="AU74" s="96">
        <f>VLOOKUP($B74,'[3]ACT DEN2'!$AB$2:$AN$119,10,FALSE)</f>
        <v>0</v>
      </c>
      <c r="AV74" s="96">
        <f>VLOOKUP($B74,'[3]ACT DEN2'!$AB$2:$AN$119,11,FALSE)</f>
        <v>0</v>
      </c>
      <c r="AW74" s="96">
        <f>VLOOKUP($B74,'[3]ACT DEN2'!$AB$2:$AN$119,12,FALSE)</f>
        <v>0</v>
      </c>
      <c r="AX74" s="96"/>
      <c r="AY74" s="6">
        <f t="shared" si="5"/>
        <v>0</v>
      </c>
    </row>
    <row r="75" spans="1:51" s="65" customFormat="1" ht="15" thickBot="1" x14ac:dyDescent="0.25">
      <c r="A75" s="1" t="s">
        <v>131</v>
      </c>
      <c r="B75" s="99" t="s">
        <v>128</v>
      </c>
      <c r="C75" s="63"/>
      <c r="D75" s="63"/>
      <c r="E75" s="97">
        <f>VLOOKUP($B75,[1]NUM2!$G$2:$T$157,2,FALSE)</f>
        <v>0</v>
      </c>
      <c r="F75" s="97">
        <f>VLOOKUP($B75,[1]NUM2!$G$2:$T$157,3,FALSE)</f>
        <v>0</v>
      </c>
      <c r="G75" s="97">
        <f>VLOOKUP($B75,[1]NUM2!$G$2:$T$157,4,FALSE)</f>
        <v>8</v>
      </c>
      <c r="H75" s="97">
        <f>VLOOKUP($B75,[1]NUM2!$G$2:$T$157,5,FALSE)</f>
        <v>4</v>
      </c>
      <c r="I75" s="97">
        <f>VLOOKUP($B75,[1]NUM2!$G$2:$T$157,6,FALSE)</f>
        <v>4</v>
      </c>
      <c r="J75" s="97">
        <f>VLOOKUP($B75,[1]NUM2!$G$2:$T$157,7,FALSE)</f>
        <v>1</v>
      </c>
      <c r="K75" s="97">
        <f>VLOOKUP($B75,[1]NUM2!$G$2:$T$157,8,FALSE)</f>
        <v>0</v>
      </c>
      <c r="L75" s="97">
        <f>VLOOKUP($B75,[1]NUM2!$G$2:$T$157,9,FALSE)</f>
        <v>1</v>
      </c>
      <c r="M75" s="97">
        <f>VLOOKUP($B75,[1]NUM2!$G$2:$T$157,10,FALSE)</f>
        <v>0</v>
      </c>
      <c r="N75" s="97">
        <f>VLOOKUP($B75,[1]NUM2!$G$2:$T$157,11,FALSE)</f>
        <v>0</v>
      </c>
      <c r="O75" s="96">
        <f>VLOOKUP($B75,[1]NUM2!$G$2:$T$157,12,FALSE)</f>
        <v>0</v>
      </c>
      <c r="P75" s="96">
        <f>VLOOKUP($B75,[1]NUM2!$G$2:$T$157,13,FALSE)</f>
        <v>2</v>
      </c>
      <c r="Q75" s="6">
        <f>SUM(E75:P75)</f>
        <v>20</v>
      </c>
      <c r="R75" s="4"/>
      <c r="S75" s="17">
        <v>75</v>
      </c>
      <c r="T75" s="49">
        <f t="shared" si="11"/>
        <v>75</v>
      </c>
      <c r="U75" s="17">
        <f>VLOOKUP($B75,[2]DEN2!$G$2:$I$157,2,FALSE)</f>
        <v>74</v>
      </c>
      <c r="V75" s="61">
        <f t="shared" si="2"/>
        <v>75</v>
      </c>
      <c r="W75" s="61">
        <f>+U75+(AF75+AG75+AH75+AI75)-(AS75+AT75+AU75+AV75)</f>
        <v>76</v>
      </c>
      <c r="X75" s="180">
        <f>VLOOKUP($B75,[1]DEN2!$G$2:$I$158,2,FALSE)</f>
        <v>69</v>
      </c>
      <c r="Y75" s="5"/>
      <c r="Z75" s="97">
        <f>VLOOKUP($B75,'[3]ACT DEN2'!$G$2:$S$153,2,FALSE)</f>
        <v>0</v>
      </c>
      <c r="AA75" s="97">
        <f>VLOOKUP($B75,'[3]ACT DEN2'!$G$2:$S$153,3,FALSE)</f>
        <v>0</v>
      </c>
      <c r="AB75" s="97">
        <f>VLOOKUP($B75,'[3]ACT DEN2'!$G$2:$S$153,4,FALSE)</f>
        <v>0</v>
      </c>
      <c r="AC75" s="97">
        <f>VLOOKUP($B75,'[3]ACT DEN2'!$G$2:$S$153,5,FALSE)</f>
        <v>0</v>
      </c>
      <c r="AD75" s="97">
        <f>VLOOKUP($B75,'[3]ACT DEN2'!$G$2:$S$153,6,FALSE)</f>
        <v>0</v>
      </c>
      <c r="AE75" s="97">
        <f>VLOOKUP($B75,'[3]ACT DEN2'!$G$2:$S$153,7,FALSE)</f>
        <v>0</v>
      </c>
      <c r="AF75" s="97">
        <f>VLOOKUP($B75,'[3]ACT DEN2'!$G$2:$S$153,8,FALSE)</f>
        <v>0</v>
      </c>
      <c r="AG75" s="97">
        <f>VLOOKUP($B75,'[3]ACT DEN2'!$G$2:$S$153,9,FALSE)</f>
        <v>1</v>
      </c>
      <c r="AH75" s="97">
        <f>VLOOKUP($B75,'[3]ACT DEN2'!$G$2:$S$153,10,FALSE)</f>
        <v>0</v>
      </c>
      <c r="AI75" s="97">
        <f>VLOOKUP($B75,'[3]ACT DEN2'!$G$2:$S$153,11,FALSE)</f>
        <v>1</v>
      </c>
      <c r="AJ75" s="96">
        <f>VLOOKUP($B75,'[3]ACT DEN2'!$G$2:$S$153,12,FALSE)</f>
        <v>0</v>
      </c>
      <c r="AK75" s="2"/>
      <c r="AL75" s="6">
        <f t="shared" si="4"/>
        <v>2</v>
      </c>
      <c r="AM75" s="97">
        <f>VLOOKUP($B75,'[3]ACT DEN2'!$AB$2:$AN$119,2,FALSE)</f>
        <v>0</v>
      </c>
      <c r="AN75" s="97">
        <f>VLOOKUP($B75,'[3]ACT DEN2'!$AB$2:$AN$119,3,FALSE)</f>
        <v>0</v>
      </c>
      <c r="AO75" s="97">
        <f>VLOOKUP($B75,'[3]ACT DEN2'!$AB$2:$AN$119,4,FALSE)</f>
        <v>0</v>
      </c>
      <c r="AP75" s="97">
        <f>VLOOKUP($B75,'[3]ACT DEN2'!$AB$2:$AN$119,5,FALSE)</f>
        <v>0</v>
      </c>
      <c r="AQ75" s="97">
        <f>VLOOKUP($B75,'[3]ACT DEN2'!$AB$2:$AN$119,6,FALSE)</f>
        <v>0</v>
      </c>
      <c r="AR75" s="97">
        <f>VLOOKUP($B75,'[3]ACT DEN2'!$AB$2:$AN$119,7,FALSE)</f>
        <v>0</v>
      </c>
      <c r="AS75" s="97">
        <f>VLOOKUP($B75,'[3]ACT DEN2'!$AB$2:$AN$119,8,FALSE)</f>
        <v>0</v>
      </c>
      <c r="AT75" s="96">
        <f>VLOOKUP($B75,'[3]ACT DEN2'!$AB$2:$AN$119,9,FALSE)</f>
        <v>0</v>
      </c>
      <c r="AU75" s="96">
        <f>VLOOKUP($B75,'[3]ACT DEN2'!$AB$2:$AN$119,10,FALSE)</f>
        <v>0</v>
      </c>
      <c r="AV75" s="96">
        <f>VLOOKUP($B75,'[3]ACT DEN2'!$AB$2:$AN$119,11,FALSE)</f>
        <v>0</v>
      </c>
      <c r="AW75" s="96">
        <f>VLOOKUP($B75,'[3]ACT DEN2'!$AB$2:$AN$119,12,FALSE)</f>
        <v>0</v>
      </c>
      <c r="AX75" s="96"/>
      <c r="AY75" s="6">
        <f t="shared" si="5"/>
        <v>0</v>
      </c>
    </row>
    <row r="76" spans="1:51" s="65" customFormat="1" ht="15" thickBot="1" x14ac:dyDescent="0.25">
      <c r="A76" s="1" t="s">
        <v>131</v>
      </c>
      <c r="B76" s="99" t="s">
        <v>129</v>
      </c>
      <c r="C76" s="63"/>
      <c r="D76" s="63"/>
      <c r="E76" s="97">
        <f>VLOOKUP($B76,[1]NUM2!$G$2:$T$157,2,FALSE)</f>
        <v>0</v>
      </c>
      <c r="F76" s="97">
        <f>VLOOKUP($B76,[1]NUM2!$G$2:$T$157,3,FALSE)</f>
        <v>0</v>
      </c>
      <c r="G76" s="97">
        <f>VLOOKUP($B76,[1]NUM2!$G$2:$T$157,4,FALSE)</f>
        <v>4</v>
      </c>
      <c r="H76" s="97">
        <f>VLOOKUP($B76,[1]NUM2!$G$2:$T$157,5,FALSE)</f>
        <v>0</v>
      </c>
      <c r="I76" s="97">
        <f>VLOOKUP($B76,[1]NUM2!$G$2:$T$157,6,FALSE)</f>
        <v>0</v>
      </c>
      <c r="J76" s="97">
        <f>VLOOKUP($B76,[1]NUM2!$G$2:$T$157,7,FALSE)</f>
        <v>0</v>
      </c>
      <c r="K76" s="97">
        <f>VLOOKUP($B76,[1]NUM2!$G$2:$T$157,8,FALSE)</f>
        <v>0</v>
      </c>
      <c r="L76" s="97">
        <f>VLOOKUP($B76,[1]NUM2!$G$2:$T$157,9,FALSE)</f>
        <v>0</v>
      </c>
      <c r="M76" s="97">
        <f>VLOOKUP($B76,[1]NUM2!$G$2:$T$157,10,FALSE)</f>
        <v>1</v>
      </c>
      <c r="N76" s="97">
        <f>VLOOKUP($B76,[1]NUM2!$G$2:$T$157,11,FALSE)</f>
        <v>0</v>
      </c>
      <c r="O76" s="96">
        <f>VLOOKUP($B76,[1]NUM2!$G$2:$T$157,12,FALSE)</f>
        <v>3</v>
      </c>
      <c r="P76" s="96">
        <f>VLOOKUP($B76,[1]NUM2!$G$2:$T$157,13,FALSE)</f>
        <v>0</v>
      </c>
      <c r="Q76" s="6">
        <f>SUM(E76:P76)</f>
        <v>8</v>
      </c>
      <c r="R76" s="4"/>
      <c r="S76" s="17">
        <v>20</v>
      </c>
      <c r="T76" s="49">
        <f t="shared" si="11"/>
        <v>20</v>
      </c>
      <c r="U76" s="17">
        <f>VLOOKUP($B76,[2]DEN2!$G$2:$I$157,2,FALSE)</f>
        <v>23</v>
      </c>
      <c r="V76" s="61">
        <f t="shared" si="2"/>
        <v>23</v>
      </c>
      <c r="W76" s="61">
        <f>+U76+(AF76+AG76+AH76+AI76)-(AS76+AT76+AU76+AV76)</f>
        <v>23</v>
      </c>
      <c r="X76" s="180">
        <f>VLOOKUP($B76,[1]DEN2!$G$2:$I$158,2,FALSE)</f>
        <v>25</v>
      </c>
      <c r="Y76" s="5"/>
      <c r="Z76" s="97">
        <f>VLOOKUP($B76,'[3]ACT DEN2'!$G$2:$S$153,2,FALSE)</f>
        <v>0</v>
      </c>
      <c r="AA76" s="97">
        <f>VLOOKUP($B76,'[3]ACT DEN2'!$G$2:$S$153,3,FALSE)</f>
        <v>0</v>
      </c>
      <c r="AB76" s="97">
        <f>VLOOKUP($B76,'[3]ACT DEN2'!$G$2:$S$153,4,FALSE)</f>
        <v>0</v>
      </c>
      <c r="AC76" s="97">
        <f>VLOOKUP($B76,'[3]ACT DEN2'!$G$2:$S$153,5,FALSE)</f>
        <v>0</v>
      </c>
      <c r="AD76" s="97">
        <f>VLOOKUP($B76,'[3]ACT DEN2'!$G$2:$S$153,6,FALSE)</f>
        <v>0</v>
      </c>
      <c r="AE76" s="97">
        <f>VLOOKUP($B76,'[3]ACT DEN2'!$G$2:$S$153,7,FALSE)</f>
        <v>0</v>
      </c>
      <c r="AF76" s="97">
        <f>VLOOKUP($B76,'[3]ACT DEN2'!$G$2:$S$153,8,FALSE)</f>
        <v>0</v>
      </c>
      <c r="AG76" s="97">
        <f>VLOOKUP($B76,'[3]ACT DEN2'!$G$2:$S$153,9,FALSE)</f>
        <v>0</v>
      </c>
      <c r="AH76" s="97">
        <f>VLOOKUP($B76,'[3]ACT DEN2'!$G$2:$S$153,10,FALSE)</f>
        <v>0</v>
      </c>
      <c r="AI76" s="97">
        <f>VLOOKUP($B76,'[3]ACT DEN2'!$G$2:$S$153,11,FALSE)</f>
        <v>0</v>
      </c>
      <c r="AJ76" s="96">
        <f>VLOOKUP($B76,'[3]ACT DEN2'!$G$2:$S$153,12,FALSE)</f>
        <v>0</v>
      </c>
      <c r="AK76" s="2"/>
      <c r="AL76" s="6">
        <f t="shared" ref="AL76:AL139" si="35">SUM(Z76:AK76)</f>
        <v>0</v>
      </c>
      <c r="AM76" s="97"/>
      <c r="AN76" s="97"/>
      <c r="AO76" s="97"/>
      <c r="AP76" s="97"/>
      <c r="AQ76" s="97"/>
      <c r="AR76" s="97"/>
      <c r="AS76" s="97"/>
      <c r="AT76" s="96"/>
      <c r="AU76" s="96"/>
      <c r="AV76" s="96"/>
      <c r="AW76" s="96"/>
      <c r="AX76" s="96"/>
      <c r="AY76" s="6">
        <f t="shared" ref="AY76:AY139" si="36">SUM(AM76:AX76)</f>
        <v>0</v>
      </c>
    </row>
    <row r="77" spans="1:51" s="65" customFormat="1" ht="15" thickBot="1" x14ac:dyDescent="0.25">
      <c r="A77" s="1" t="s">
        <v>131</v>
      </c>
      <c r="B77" s="99" t="s">
        <v>130</v>
      </c>
      <c r="C77" s="63"/>
      <c r="D77" s="63"/>
      <c r="E77" s="97">
        <f>VLOOKUP($B77,[1]NUM2!$G$2:$T$157,2,FALSE)</f>
        <v>1</v>
      </c>
      <c r="F77" s="97">
        <f>VLOOKUP($B77,[1]NUM2!$G$2:$T$157,3,FALSE)</f>
        <v>0</v>
      </c>
      <c r="G77" s="97">
        <f>VLOOKUP($B77,[1]NUM2!$G$2:$T$157,4,FALSE)</f>
        <v>2</v>
      </c>
      <c r="H77" s="97">
        <f>VLOOKUP($B77,[1]NUM2!$G$2:$T$157,5,FALSE)</f>
        <v>0</v>
      </c>
      <c r="I77" s="97">
        <f>VLOOKUP($B77,[1]NUM2!$G$2:$T$157,6,FALSE)</f>
        <v>1</v>
      </c>
      <c r="J77" s="97">
        <f>VLOOKUP($B77,[1]NUM2!$G$2:$T$157,7,FALSE)</f>
        <v>3</v>
      </c>
      <c r="K77" s="97">
        <f>VLOOKUP($B77,[1]NUM2!$G$2:$T$157,8,FALSE)</f>
        <v>0</v>
      </c>
      <c r="L77" s="97">
        <f>VLOOKUP($B77,[1]NUM2!$G$2:$T$157,9,FALSE)</f>
        <v>0</v>
      </c>
      <c r="M77" s="97">
        <f>VLOOKUP($B77,[1]NUM2!$G$2:$T$157,10,FALSE)</f>
        <v>2</v>
      </c>
      <c r="N77" s="97">
        <f>VLOOKUP($B77,[1]NUM2!$G$2:$T$157,11,FALSE)</f>
        <v>2</v>
      </c>
      <c r="O77" s="96">
        <f>VLOOKUP($B77,[1]NUM2!$G$2:$T$157,12,FALSE)</f>
        <v>0</v>
      </c>
      <c r="P77" s="96">
        <f>VLOOKUP($B77,[1]NUM2!$G$2:$T$157,13,FALSE)</f>
        <v>4</v>
      </c>
      <c r="Q77" s="6">
        <f>SUM(E77:P77)</f>
        <v>15</v>
      </c>
      <c r="R77" s="4"/>
      <c r="S77" s="17">
        <v>26</v>
      </c>
      <c r="T77" s="49">
        <f t="shared" si="11"/>
        <v>26</v>
      </c>
      <c r="U77" s="17">
        <f>VLOOKUP($B77,[2]DEN2!$G$2:$I$157,2,FALSE)</f>
        <v>28</v>
      </c>
      <c r="V77" s="61">
        <f>+U77+(AF77+AG77)-(AS77+AT77)</f>
        <v>28</v>
      </c>
      <c r="W77" s="61">
        <f>+U77+(AF77+AG77+AH77+AI77)-(AS77+AT77+AU77+AV77)</f>
        <v>28</v>
      </c>
      <c r="X77" s="180">
        <f>VLOOKUP($B77,[1]DEN2!$G$2:$I$158,2,FALSE)</f>
        <v>26</v>
      </c>
      <c r="Y77" s="5"/>
      <c r="Z77" s="97">
        <f>VLOOKUP($B77,'[3]ACT DEN2'!$G$2:$S$153,2,FALSE)</f>
        <v>0</v>
      </c>
      <c r="AA77" s="97">
        <f>VLOOKUP($B77,'[3]ACT DEN2'!$G$2:$S$153,3,FALSE)</f>
        <v>0</v>
      </c>
      <c r="AB77" s="97">
        <f>VLOOKUP($B77,'[3]ACT DEN2'!$G$2:$S$153,4,FALSE)</f>
        <v>0</v>
      </c>
      <c r="AC77" s="97">
        <f>VLOOKUP($B77,'[3]ACT DEN2'!$G$2:$S$153,5,FALSE)</f>
        <v>0</v>
      </c>
      <c r="AD77" s="97">
        <f>VLOOKUP($B77,'[3]ACT DEN2'!$G$2:$S$153,6,FALSE)</f>
        <v>0</v>
      </c>
      <c r="AE77" s="97">
        <f>VLOOKUP($B77,'[3]ACT DEN2'!$G$2:$S$153,7,FALSE)</f>
        <v>0</v>
      </c>
      <c r="AF77" s="97">
        <f>VLOOKUP($B77,'[3]ACT DEN2'!$G$2:$S$153,8,FALSE)</f>
        <v>0</v>
      </c>
      <c r="AG77" s="97">
        <f>VLOOKUP($B77,'[3]ACT DEN2'!$G$2:$S$153,9,FALSE)</f>
        <v>0</v>
      </c>
      <c r="AH77" s="97">
        <f>VLOOKUP($B77,'[3]ACT DEN2'!$G$2:$S$153,10,FALSE)</f>
        <v>0</v>
      </c>
      <c r="AI77" s="97">
        <f>VLOOKUP($B77,'[3]ACT DEN2'!$G$2:$S$153,11,FALSE)</f>
        <v>0</v>
      </c>
      <c r="AJ77" s="96">
        <f>VLOOKUP($B77,'[3]ACT DEN2'!$G$2:$S$153,12,FALSE)</f>
        <v>0</v>
      </c>
      <c r="AK77" s="2"/>
      <c r="AL77" s="6">
        <f t="shared" si="35"/>
        <v>0</v>
      </c>
      <c r="AM77" s="97">
        <f>VLOOKUP($B77,'[3]ACT DEN2'!$AB$2:$AN$119,2,FALSE)</f>
        <v>0</v>
      </c>
      <c r="AN77" s="97">
        <f>VLOOKUP($B77,'[3]ACT DEN2'!$AB$2:$AN$119,3,FALSE)</f>
        <v>0</v>
      </c>
      <c r="AO77" s="97">
        <f>VLOOKUP($B77,'[3]ACT DEN2'!$AB$2:$AN$119,4,FALSE)</f>
        <v>0</v>
      </c>
      <c r="AP77" s="97">
        <f>VLOOKUP($B77,'[3]ACT DEN2'!$AB$2:$AN$119,5,FALSE)</f>
        <v>0</v>
      </c>
      <c r="AQ77" s="97">
        <f>VLOOKUP($B77,'[3]ACT DEN2'!$AB$2:$AN$119,6,FALSE)</f>
        <v>0</v>
      </c>
      <c r="AR77" s="97">
        <f>VLOOKUP($B77,'[3]ACT DEN2'!$AB$2:$AN$119,7,FALSE)</f>
        <v>0</v>
      </c>
      <c r="AS77" s="97">
        <f>VLOOKUP($B77,'[3]ACT DEN2'!$AB$2:$AN$119,8,FALSE)</f>
        <v>0</v>
      </c>
      <c r="AT77" s="96">
        <f>VLOOKUP($B77,'[3]ACT DEN2'!$AB$2:$AN$119,9,FALSE)</f>
        <v>0</v>
      </c>
      <c r="AU77" s="97">
        <f>VLOOKUP($B77,'[3]ACT DEN2'!$AB$2:$AN$119,10,FALSE)</f>
        <v>0</v>
      </c>
      <c r="AV77" s="96">
        <f>VLOOKUP($B77,'[3]ACT DEN2'!$AB$2:$AN$119,11,FALSE)</f>
        <v>0</v>
      </c>
      <c r="AW77" s="96">
        <f>VLOOKUP($B77,'[3]ACT DEN2'!$AB$2:$AN$119,12,FALSE)</f>
        <v>0</v>
      </c>
      <c r="AX77" s="96"/>
      <c r="AY77" s="6">
        <f t="shared" si="36"/>
        <v>0</v>
      </c>
    </row>
    <row r="78" spans="1:51" s="65" customFormat="1" ht="15" thickBot="1" x14ac:dyDescent="0.25">
      <c r="A78" s="233" t="s">
        <v>204</v>
      </c>
      <c r="B78" s="234"/>
      <c r="C78" s="45">
        <f>+D78/Metas!H111</f>
        <v>1.0968760968760967</v>
      </c>
      <c r="D78" s="19">
        <f>+Q78/R78</f>
        <v>0.30712530712530711</v>
      </c>
      <c r="E78" s="14">
        <f>SUM(E73:E77)</f>
        <v>1</v>
      </c>
      <c r="F78" s="14">
        <f t="shared" ref="F78:P78" si="37">SUM(F73:F77)</f>
        <v>0</v>
      </c>
      <c r="G78" s="14">
        <f t="shared" si="37"/>
        <v>35</v>
      </c>
      <c r="H78" s="14">
        <f t="shared" si="37"/>
        <v>11</v>
      </c>
      <c r="I78" s="14">
        <f t="shared" si="37"/>
        <v>11</v>
      </c>
      <c r="J78" s="14">
        <f t="shared" si="37"/>
        <v>14</v>
      </c>
      <c r="K78" s="14">
        <f t="shared" si="37"/>
        <v>5</v>
      </c>
      <c r="L78" s="14">
        <f t="shared" si="37"/>
        <v>4</v>
      </c>
      <c r="M78" s="14">
        <f t="shared" si="37"/>
        <v>10</v>
      </c>
      <c r="N78" s="14">
        <f t="shared" si="37"/>
        <v>7</v>
      </c>
      <c r="O78" s="14">
        <f t="shared" si="37"/>
        <v>21</v>
      </c>
      <c r="P78" s="182">
        <f t="shared" si="37"/>
        <v>6</v>
      </c>
      <c r="Q78" s="14">
        <f>SUM(Q73:Q77)</f>
        <v>125</v>
      </c>
      <c r="R78" s="15">
        <f>+Y78-X78</f>
        <v>407</v>
      </c>
      <c r="S78" s="14">
        <f t="shared" ref="S78:X78" si="38">SUM(S73:S77)</f>
        <v>274</v>
      </c>
      <c r="T78" s="14">
        <f t="shared" si="38"/>
        <v>278</v>
      </c>
      <c r="U78" s="14">
        <f t="shared" si="38"/>
        <v>277</v>
      </c>
      <c r="V78" s="13">
        <f t="shared" si="38"/>
        <v>278</v>
      </c>
      <c r="W78" s="46">
        <f t="shared" si="38"/>
        <v>283</v>
      </c>
      <c r="X78" s="46">
        <f t="shared" si="38"/>
        <v>308</v>
      </c>
      <c r="Y78" s="16">
        <v>715</v>
      </c>
      <c r="Z78" s="13">
        <f>SUM(Z73:Z77)</f>
        <v>3</v>
      </c>
      <c r="AA78" s="13">
        <f t="shared" ref="AA78:AK78" si="39">SUM(AA73:AA77)</f>
        <v>0</v>
      </c>
      <c r="AB78" s="13">
        <f t="shared" si="39"/>
        <v>1</v>
      </c>
      <c r="AC78" s="13">
        <f t="shared" si="39"/>
        <v>0</v>
      </c>
      <c r="AD78" s="13">
        <f t="shared" si="39"/>
        <v>1</v>
      </c>
      <c r="AE78" s="13">
        <f t="shared" si="39"/>
        <v>2</v>
      </c>
      <c r="AF78" s="13">
        <f t="shared" si="39"/>
        <v>0</v>
      </c>
      <c r="AG78" s="13">
        <f t="shared" si="39"/>
        <v>1</v>
      </c>
      <c r="AH78" s="13">
        <f t="shared" si="39"/>
        <v>2</v>
      </c>
      <c r="AI78" s="13">
        <f t="shared" si="39"/>
        <v>3</v>
      </c>
      <c r="AJ78" s="13">
        <f t="shared" si="39"/>
        <v>2</v>
      </c>
      <c r="AK78" s="13">
        <f t="shared" si="39"/>
        <v>0</v>
      </c>
      <c r="AL78" s="13">
        <f t="shared" si="35"/>
        <v>15</v>
      </c>
      <c r="AM78" s="13">
        <f t="shared" ref="AM78:AX78" si="40">SUM(AM73:AM77)</f>
        <v>0</v>
      </c>
      <c r="AN78" s="13">
        <f t="shared" si="40"/>
        <v>0</v>
      </c>
      <c r="AO78" s="13">
        <f t="shared" si="40"/>
        <v>0</v>
      </c>
      <c r="AP78" s="13">
        <f t="shared" si="40"/>
        <v>0</v>
      </c>
      <c r="AQ78" s="13">
        <f t="shared" si="40"/>
        <v>0</v>
      </c>
      <c r="AR78" s="13">
        <f t="shared" si="40"/>
        <v>3</v>
      </c>
      <c r="AS78" s="13">
        <f t="shared" si="40"/>
        <v>0</v>
      </c>
      <c r="AT78" s="13">
        <f t="shared" si="40"/>
        <v>0</v>
      </c>
      <c r="AU78" s="13">
        <f t="shared" si="40"/>
        <v>0</v>
      </c>
      <c r="AV78" s="13">
        <f t="shared" si="40"/>
        <v>0</v>
      </c>
      <c r="AW78" s="13">
        <f t="shared" si="40"/>
        <v>0</v>
      </c>
      <c r="AX78" s="13">
        <f t="shared" si="40"/>
        <v>0</v>
      </c>
      <c r="AY78" s="13">
        <f t="shared" si="36"/>
        <v>3</v>
      </c>
    </row>
    <row r="79" spans="1:51" s="65" customFormat="1" ht="15" thickBot="1" x14ac:dyDescent="0.25">
      <c r="A79" s="1" t="s">
        <v>142</v>
      </c>
      <c r="B79" s="99" t="s">
        <v>132</v>
      </c>
      <c r="C79" s="63"/>
      <c r="D79" s="63"/>
      <c r="E79" s="97">
        <f>VLOOKUP($B79,[1]NUM2!$G$2:$T$157,2,FALSE)</f>
        <v>10</v>
      </c>
      <c r="F79" s="97">
        <f>VLOOKUP($B79,[1]NUM2!$G$2:$T$157,3,FALSE)</f>
        <v>13</v>
      </c>
      <c r="G79" s="97">
        <f>VLOOKUP($B79,[1]NUM2!$G$2:$T$157,4,FALSE)</f>
        <v>19</v>
      </c>
      <c r="H79" s="97">
        <f>VLOOKUP($B79,[1]NUM2!$G$2:$T$157,5,FALSE)</f>
        <v>21</v>
      </c>
      <c r="I79" s="97">
        <f>VLOOKUP($B79,[1]NUM2!$G$2:$T$157,6,FALSE)</f>
        <v>14</v>
      </c>
      <c r="J79" s="97">
        <f>VLOOKUP($B79,[1]NUM2!$G$2:$T$157,7,FALSE)</f>
        <v>15</v>
      </c>
      <c r="K79" s="97">
        <f>VLOOKUP($B79,[1]NUM2!$G$2:$T$157,8,FALSE)</f>
        <v>17</v>
      </c>
      <c r="L79" s="97">
        <f>VLOOKUP($B79,[1]NUM2!$G$2:$T$157,9,FALSE)</f>
        <v>19</v>
      </c>
      <c r="M79" s="97">
        <f>VLOOKUP($B79,[1]NUM2!$G$2:$T$157,10,FALSE)</f>
        <v>17</v>
      </c>
      <c r="N79" s="97">
        <f>VLOOKUP($B79,[1]NUM2!$G$2:$T$157,11,FALSE)</f>
        <v>20</v>
      </c>
      <c r="O79" s="96">
        <f>VLOOKUP($B79,[1]NUM2!$G$2:$T$157,12,FALSE)</f>
        <v>16</v>
      </c>
      <c r="P79" s="96">
        <f>VLOOKUP($B79,[1]NUM2!$G$2:$T$157,13,FALSE)</f>
        <v>22</v>
      </c>
      <c r="Q79" s="6">
        <f t="shared" ref="Q79:Q88" si="41">SUM(E79:P79)</f>
        <v>203</v>
      </c>
      <c r="R79" s="4"/>
      <c r="S79" s="17">
        <v>315</v>
      </c>
      <c r="T79" s="49">
        <f t="shared" ref="T79:T88" si="42">+S79+(Z79+AA79+AB79)-(AM79+AN79+AO79)</f>
        <v>325</v>
      </c>
      <c r="U79" s="17">
        <f>VLOOKUP($B79,[2]DEN2!$G$2:$I$157,2,FALSE)</f>
        <v>316</v>
      </c>
      <c r="V79" s="61">
        <f t="shared" ref="V79:V88" si="43">+U79+(AF79+AG79)-(AS79+AT79)</f>
        <v>317</v>
      </c>
      <c r="W79" s="61">
        <f t="shared" ref="W79:W88" si="44">+U79+(AF79+AG79+AH79+AI79)-(AS79+AT79+AU79+AV79)</f>
        <v>320</v>
      </c>
      <c r="X79" s="180">
        <f>VLOOKUP($B79,[1]DEN2!$G$2:$I$158,2,FALSE)</f>
        <v>327</v>
      </c>
      <c r="Y79" s="5"/>
      <c r="Z79" s="97">
        <f>VLOOKUP($B79,'[3]ACT DEN2'!$G$2:$S$153,2,FALSE)</f>
        <v>6</v>
      </c>
      <c r="AA79" s="97">
        <f>VLOOKUP($B79,'[3]ACT DEN2'!$G$2:$S$153,3,FALSE)</f>
        <v>3</v>
      </c>
      <c r="AB79" s="97">
        <f>VLOOKUP($B79,'[3]ACT DEN2'!$G$2:$S$153,4,FALSE)</f>
        <v>1</v>
      </c>
      <c r="AC79" s="97">
        <f>VLOOKUP($B79,'[3]ACT DEN2'!$G$2:$S$153,5,FALSE)</f>
        <v>0</v>
      </c>
      <c r="AD79" s="97">
        <f>VLOOKUP($B79,'[3]ACT DEN2'!$G$2:$S$153,6,FALSE)</f>
        <v>5</v>
      </c>
      <c r="AE79" s="97">
        <f>VLOOKUP($B79,'[3]ACT DEN2'!$G$2:$S$153,7,FALSE)</f>
        <v>0</v>
      </c>
      <c r="AF79" s="97">
        <f>VLOOKUP($B79,'[3]ACT DEN2'!$G$2:$S$153,8,FALSE)</f>
        <v>0</v>
      </c>
      <c r="AG79" s="97">
        <f>VLOOKUP($B79,'[3]ACT DEN2'!$G$2:$S$153,9,FALSE)</f>
        <v>1</v>
      </c>
      <c r="AH79" s="97">
        <f>VLOOKUP($B79,'[3]ACT DEN2'!$G$2:$S$153,10,FALSE)</f>
        <v>1</v>
      </c>
      <c r="AI79" s="97">
        <f>VLOOKUP($B79,'[3]ACT DEN2'!$G$2:$S$153,11,FALSE)</f>
        <v>2</v>
      </c>
      <c r="AJ79" s="96">
        <f>VLOOKUP($B79,'[3]ACT DEN2'!$G$2:$S$153,12,FALSE)</f>
        <v>1</v>
      </c>
      <c r="AK79" s="2"/>
      <c r="AL79" s="6">
        <f t="shared" si="35"/>
        <v>20</v>
      </c>
      <c r="AM79" s="97">
        <f>VLOOKUP($B79,'[3]ACT DEN2'!$AB$2:$AN$119,2,FALSE)</f>
        <v>0</v>
      </c>
      <c r="AN79" s="97">
        <f>VLOOKUP($B79,'[3]ACT DEN2'!$AB$2:$AN$119,3,FALSE)</f>
        <v>0</v>
      </c>
      <c r="AO79" s="97">
        <f>VLOOKUP($B79,'[3]ACT DEN2'!$AB$2:$AN$119,4,FALSE)</f>
        <v>0</v>
      </c>
      <c r="AP79" s="97">
        <f>VLOOKUP($B79,'[3]ACT DEN2'!$AB$2:$AN$119,5,FALSE)</f>
        <v>0</v>
      </c>
      <c r="AQ79" s="97">
        <f>VLOOKUP($B79,'[3]ACT DEN2'!$AB$2:$AN$119,6,FALSE)</f>
        <v>1</v>
      </c>
      <c r="AR79" s="97">
        <f>VLOOKUP($B79,'[3]ACT DEN2'!$AB$2:$AN$119,7,FALSE)</f>
        <v>1</v>
      </c>
      <c r="AS79" s="97">
        <f>VLOOKUP($B79,'[3]ACT DEN2'!$AB$2:$AN$119,8,FALSE)</f>
        <v>0</v>
      </c>
      <c r="AT79" s="97">
        <f>VLOOKUP($B79,'[3]ACT DEN2'!$AB$2:$AN$119,9,FALSE)</f>
        <v>0</v>
      </c>
      <c r="AU79" s="97">
        <f>VLOOKUP($B79,'[3]ACT DEN2'!$AB$2:$AN$119,10,FALSE)</f>
        <v>0</v>
      </c>
      <c r="AV79" s="97">
        <f>VLOOKUP($B79,'[3]ACT DEN2'!$AB$2:$AN$119,11,FALSE)</f>
        <v>0</v>
      </c>
      <c r="AW79" s="96">
        <f>VLOOKUP($B79,'[3]ACT DEN2'!$AB$2:$AN$119,12,FALSE)</f>
        <v>0</v>
      </c>
      <c r="AX79" s="96"/>
      <c r="AY79" s="6">
        <f t="shared" si="36"/>
        <v>2</v>
      </c>
    </row>
    <row r="80" spans="1:51" s="65" customFormat="1" ht="15" thickBot="1" x14ac:dyDescent="0.25">
      <c r="A80" s="1" t="s">
        <v>142</v>
      </c>
      <c r="B80" s="99" t="s">
        <v>133</v>
      </c>
      <c r="C80" s="63"/>
      <c r="D80" s="63"/>
      <c r="E80" s="97">
        <f>VLOOKUP($B80,[1]NUM2!$G$2:$T$157,2,FALSE)</f>
        <v>3</v>
      </c>
      <c r="F80" s="97">
        <f>VLOOKUP($B80,[1]NUM2!$G$2:$T$157,3,FALSE)</f>
        <v>4</v>
      </c>
      <c r="G80" s="97">
        <f>VLOOKUP($B80,[1]NUM2!$G$2:$T$157,4,FALSE)</f>
        <v>6</v>
      </c>
      <c r="H80" s="97">
        <f>VLOOKUP($B80,[1]NUM2!$G$2:$T$157,5,FALSE)</f>
        <v>2</v>
      </c>
      <c r="I80" s="97">
        <f>VLOOKUP($B80,[1]NUM2!$G$2:$T$157,6,FALSE)</f>
        <v>6</v>
      </c>
      <c r="J80" s="97">
        <f>VLOOKUP($B80,[1]NUM2!$G$2:$T$157,7,FALSE)</f>
        <v>10</v>
      </c>
      <c r="K80" s="97">
        <f>VLOOKUP($B80,[1]NUM2!$G$2:$T$157,8,FALSE)</f>
        <v>5</v>
      </c>
      <c r="L80" s="97">
        <f>VLOOKUP($B80,[1]NUM2!$G$2:$T$157,9,FALSE)</f>
        <v>9</v>
      </c>
      <c r="M80" s="97">
        <f>VLOOKUP($B80,[1]NUM2!$G$2:$T$157,10,FALSE)</f>
        <v>6</v>
      </c>
      <c r="N80" s="97">
        <f>VLOOKUP($B80,[1]NUM2!$G$2:$T$157,11,FALSE)</f>
        <v>6</v>
      </c>
      <c r="O80" s="96">
        <f>VLOOKUP($B80,[1]NUM2!$G$2:$T$157,12,FALSE)</f>
        <v>5</v>
      </c>
      <c r="P80" s="96">
        <f>VLOOKUP($B80,[1]NUM2!$G$2:$T$157,13,FALSE)</f>
        <v>6</v>
      </c>
      <c r="Q80" s="6">
        <f t="shared" si="41"/>
        <v>68</v>
      </c>
      <c r="R80" s="4"/>
      <c r="S80" s="17">
        <v>42</v>
      </c>
      <c r="T80" s="49">
        <f t="shared" si="42"/>
        <v>42</v>
      </c>
      <c r="U80" s="17">
        <f>VLOOKUP($B80,[2]DEN2!$G$2:$I$157,2,FALSE)</f>
        <v>42</v>
      </c>
      <c r="V80" s="61">
        <f t="shared" si="43"/>
        <v>41</v>
      </c>
      <c r="W80" s="61">
        <f t="shared" si="44"/>
        <v>42</v>
      </c>
      <c r="X80" s="180">
        <f>VLOOKUP($B80,[1]DEN2!$G$2:$I$158,2,FALSE)</f>
        <v>43</v>
      </c>
      <c r="Y80" s="5"/>
      <c r="Z80" s="97">
        <f>VLOOKUP($B80,'[3]ACT DEN2'!$G$2:$S$153,2,FALSE)</f>
        <v>0</v>
      </c>
      <c r="AA80" s="97">
        <f>VLOOKUP($B80,'[3]ACT DEN2'!$G$2:$S$153,3,FALSE)</f>
        <v>0</v>
      </c>
      <c r="AB80" s="97">
        <f>VLOOKUP($B80,'[3]ACT DEN2'!$G$2:$S$153,4,FALSE)</f>
        <v>0</v>
      </c>
      <c r="AC80" s="97">
        <f>VLOOKUP($B80,'[3]ACT DEN2'!$G$2:$S$153,5,FALSE)</f>
        <v>0</v>
      </c>
      <c r="AD80" s="97">
        <f>VLOOKUP($B80,'[3]ACT DEN2'!$G$2:$S$153,6,FALSE)</f>
        <v>0</v>
      </c>
      <c r="AE80" s="97">
        <f>VLOOKUP($B80,'[3]ACT DEN2'!$G$2:$S$153,7,FALSE)</f>
        <v>0</v>
      </c>
      <c r="AF80" s="97">
        <f>VLOOKUP($B80,'[3]ACT DEN2'!$G$2:$S$153,8,FALSE)</f>
        <v>0</v>
      </c>
      <c r="AG80" s="97">
        <f>VLOOKUP($B80,'[3]ACT DEN2'!$G$2:$S$153,9,FALSE)</f>
        <v>0</v>
      </c>
      <c r="AH80" s="97">
        <f>VLOOKUP($B80,'[3]ACT DEN2'!$G$2:$S$153,10,FALSE)</f>
        <v>1</v>
      </c>
      <c r="AI80" s="97">
        <f>VLOOKUP($B80,'[3]ACT DEN2'!$G$2:$S$153,11,FALSE)</f>
        <v>0</v>
      </c>
      <c r="AJ80" s="96">
        <f>VLOOKUP($B80,'[3]ACT DEN2'!$G$2:$S$153,12,FALSE)</f>
        <v>0</v>
      </c>
      <c r="AK80" s="2"/>
      <c r="AL80" s="6">
        <f t="shared" si="35"/>
        <v>1</v>
      </c>
      <c r="AM80" s="97">
        <f>VLOOKUP($B80,'[3]ACT DEN2'!$AB$2:$AN$119,2,FALSE)</f>
        <v>0</v>
      </c>
      <c r="AN80" s="97">
        <f>VLOOKUP($B80,'[3]ACT DEN2'!$AB$2:$AN$119,3,FALSE)</f>
        <v>0</v>
      </c>
      <c r="AO80" s="97">
        <f>VLOOKUP($B80,'[3]ACT DEN2'!$AB$2:$AN$119,4,FALSE)</f>
        <v>0</v>
      </c>
      <c r="AP80" s="97">
        <f>VLOOKUP($B80,'[3]ACT DEN2'!$AB$2:$AN$119,5,FALSE)</f>
        <v>0</v>
      </c>
      <c r="AQ80" s="97">
        <f>VLOOKUP($B80,'[3]ACT DEN2'!$AB$2:$AN$119,6,FALSE)</f>
        <v>0</v>
      </c>
      <c r="AR80" s="97">
        <f>VLOOKUP($B80,'[3]ACT DEN2'!$AB$2:$AN$119,7,FALSE)</f>
        <v>0</v>
      </c>
      <c r="AS80" s="97">
        <f>VLOOKUP($B80,'[3]ACT DEN2'!$AB$2:$AN$119,8,FALSE)</f>
        <v>1</v>
      </c>
      <c r="AT80" s="97">
        <f>VLOOKUP($B80,'[3]ACT DEN2'!$AB$2:$AN$119,9,FALSE)</f>
        <v>0</v>
      </c>
      <c r="AU80" s="97">
        <f>VLOOKUP($B80,'[3]ACT DEN2'!$AB$2:$AN$119,10,FALSE)</f>
        <v>0</v>
      </c>
      <c r="AV80" s="97">
        <f>VLOOKUP($B80,'[3]ACT DEN2'!$AB$2:$AN$119,11,FALSE)</f>
        <v>0</v>
      </c>
      <c r="AW80" s="96">
        <f>VLOOKUP($B80,'[3]ACT DEN2'!$AB$2:$AN$119,12,FALSE)</f>
        <v>0</v>
      </c>
      <c r="AX80" s="96"/>
      <c r="AY80" s="6">
        <f t="shared" si="36"/>
        <v>1</v>
      </c>
    </row>
    <row r="81" spans="1:51" s="65" customFormat="1" ht="15" thickBot="1" x14ac:dyDescent="0.25">
      <c r="A81" s="1" t="s">
        <v>142</v>
      </c>
      <c r="B81" s="99" t="s">
        <v>134</v>
      </c>
      <c r="C81" s="63"/>
      <c r="D81" s="63"/>
      <c r="E81" s="97">
        <f>VLOOKUP($B81,[1]NUM2!$G$2:$T$157,2,FALSE)</f>
        <v>0</v>
      </c>
      <c r="F81" s="97">
        <f>VLOOKUP($B81,[1]NUM2!$G$2:$T$157,3,FALSE)</f>
        <v>3</v>
      </c>
      <c r="G81" s="97">
        <f>VLOOKUP($B81,[1]NUM2!$G$2:$T$157,4,FALSE)</f>
        <v>0</v>
      </c>
      <c r="H81" s="97">
        <f>VLOOKUP($B81,[1]NUM2!$G$2:$T$157,5,FALSE)</f>
        <v>0</v>
      </c>
      <c r="I81" s="97">
        <f>VLOOKUP($B81,[1]NUM2!$G$2:$T$157,6,FALSE)</f>
        <v>2</v>
      </c>
      <c r="J81" s="97">
        <f>VLOOKUP($B81,[1]NUM2!$G$2:$T$157,7,FALSE)</f>
        <v>0</v>
      </c>
      <c r="K81" s="97">
        <f>VLOOKUP($B81,[1]NUM2!$G$2:$T$157,8,FALSE)</f>
        <v>1</v>
      </c>
      <c r="L81" s="97">
        <f>VLOOKUP($B81,[1]NUM2!$G$2:$T$157,9,FALSE)</f>
        <v>0</v>
      </c>
      <c r="M81" s="97">
        <f>VLOOKUP($B81,[1]NUM2!$G$2:$T$157,10,FALSE)</f>
        <v>1</v>
      </c>
      <c r="N81" s="97">
        <f>VLOOKUP($B81,[1]NUM2!$G$2:$T$157,11,FALSE)</f>
        <v>0</v>
      </c>
      <c r="O81" s="96">
        <f>VLOOKUP($B81,[1]NUM2!$G$2:$T$157,12,FALSE)</f>
        <v>0</v>
      </c>
      <c r="P81" s="96">
        <f>VLOOKUP($B81,[1]NUM2!$G$2:$T$157,13,FALSE)</f>
        <v>1</v>
      </c>
      <c r="Q81" s="6">
        <f t="shared" si="41"/>
        <v>8</v>
      </c>
      <c r="R81" s="4"/>
      <c r="S81" s="17">
        <v>18</v>
      </c>
      <c r="T81" s="49">
        <f t="shared" si="42"/>
        <v>18</v>
      </c>
      <c r="U81" s="17">
        <f>VLOOKUP($B81,[2]DEN2!$G$2:$I$157,2,FALSE)</f>
        <v>18</v>
      </c>
      <c r="V81" s="61">
        <f t="shared" si="43"/>
        <v>19</v>
      </c>
      <c r="W81" s="61">
        <f t="shared" si="44"/>
        <v>19</v>
      </c>
      <c r="X81" s="180">
        <f>VLOOKUP($B81,[1]DEN2!$G$2:$I$158,2,FALSE)</f>
        <v>18</v>
      </c>
      <c r="Y81" s="5"/>
      <c r="Z81" s="97">
        <f>VLOOKUP($B81,'[3]ACT DEN2'!$G$2:$S$153,2,FALSE)</f>
        <v>0</v>
      </c>
      <c r="AA81" s="97">
        <f>VLOOKUP($B81,'[3]ACT DEN2'!$G$2:$S$153,3,FALSE)</f>
        <v>0</v>
      </c>
      <c r="AB81" s="97">
        <f>VLOOKUP($B81,'[3]ACT DEN2'!$G$2:$S$153,4,FALSE)</f>
        <v>0</v>
      </c>
      <c r="AC81" s="97">
        <f>VLOOKUP($B81,'[3]ACT DEN2'!$G$2:$S$153,5,FALSE)</f>
        <v>0</v>
      </c>
      <c r="AD81" s="97">
        <f>VLOOKUP($B81,'[3]ACT DEN2'!$G$2:$S$153,6,FALSE)</f>
        <v>0</v>
      </c>
      <c r="AE81" s="97">
        <f>VLOOKUP($B81,'[3]ACT DEN2'!$G$2:$S$153,7,FALSE)</f>
        <v>0</v>
      </c>
      <c r="AF81" s="97">
        <f>VLOOKUP($B81,'[3]ACT DEN2'!$G$2:$S$153,8,FALSE)</f>
        <v>0</v>
      </c>
      <c r="AG81" s="97">
        <f>VLOOKUP($B81,'[3]ACT DEN2'!$G$2:$S$153,9,FALSE)</f>
        <v>1</v>
      </c>
      <c r="AH81" s="97">
        <f>VLOOKUP($B81,'[3]ACT DEN2'!$G$2:$S$153,10,FALSE)</f>
        <v>0</v>
      </c>
      <c r="AI81" s="97">
        <f>VLOOKUP($B81,'[3]ACT DEN2'!$G$2:$S$153,11,FALSE)</f>
        <v>0</v>
      </c>
      <c r="AJ81" s="96">
        <f>VLOOKUP($B81,'[3]ACT DEN2'!$G$2:$S$153,12,FALSE)</f>
        <v>0</v>
      </c>
      <c r="AK81" s="2"/>
      <c r="AL81" s="6">
        <f t="shared" si="35"/>
        <v>1</v>
      </c>
      <c r="AM81" s="97">
        <f>VLOOKUP($B81,'[3]ACT DEN2'!$AB$2:$AN$119,2,FALSE)</f>
        <v>0</v>
      </c>
      <c r="AN81" s="97">
        <f>VLOOKUP($B81,'[3]ACT DEN2'!$AB$2:$AN$119,3,FALSE)</f>
        <v>0</v>
      </c>
      <c r="AO81" s="97">
        <f>VLOOKUP($B81,'[3]ACT DEN2'!$AB$2:$AN$119,4,FALSE)</f>
        <v>0</v>
      </c>
      <c r="AP81" s="97">
        <f>VLOOKUP($B81,'[3]ACT DEN2'!$AB$2:$AN$119,5,FALSE)</f>
        <v>0</v>
      </c>
      <c r="AQ81" s="97">
        <f>VLOOKUP($B81,'[3]ACT DEN2'!$AB$2:$AN$119,6,FALSE)</f>
        <v>0</v>
      </c>
      <c r="AR81" s="97">
        <f>VLOOKUP($B81,'[3]ACT DEN2'!$AB$2:$AN$119,7,FALSE)</f>
        <v>0</v>
      </c>
      <c r="AS81" s="97">
        <f>VLOOKUP($B81,'[3]ACT DEN2'!$AB$2:$AN$119,8,FALSE)</f>
        <v>0</v>
      </c>
      <c r="AT81" s="97">
        <f>VLOOKUP($B81,'[3]ACT DEN2'!$AB$2:$AN$119,9,FALSE)</f>
        <v>0</v>
      </c>
      <c r="AU81" s="97">
        <f>VLOOKUP($B81,'[3]ACT DEN2'!$AB$2:$AN$119,10,FALSE)</f>
        <v>0</v>
      </c>
      <c r="AV81" s="97">
        <f>VLOOKUP($B81,'[3]ACT DEN2'!$AB$2:$AN$119,11,FALSE)</f>
        <v>0</v>
      </c>
      <c r="AW81" s="96">
        <f>VLOOKUP($B81,'[3]ACT DEN2'!$AB$2:$AN$119,12,FALSE)</f>
        <v>0</v>
      </c>
      <c r="AX81" s="96"/>
      <c r="AY81" s="6">
        <f t="shared" si="36"/>
        <v>0</v>
      </c>
    </row>
    <row r="82" spans="1:51" s="65" customFormat="1" ht="15" thickBot="1" x14ac:dyDescent="0.25">
      <c r="A82" s="1" t="s">
        <v>142</v>
      </c>
      <c r="B82" s="99" t="s">
        <v>135</v>
      </c>
      <c r="C82" s="63"/>
      <c r="D82" s="63"/>
      <c r="E82" s="97">
        <f>VLOOKUP($B82,[1]NUM2!$G$2:$T$157,2,FALSE)</f>
        <v>5</v>
      </c>
      <c r="F82" s="97">
        <f>VLOOKUP($B82,[1]NUM2!$G$2:$T$157,3,FALSE)</f>
        <v>1</v>
      </c>
      <c r="G82" s="97">
        <f>VLOOKUP($B82,[1]NUM2!$G$2:$T$157,4,FALSE)</f>
        <v>0</v>
      </c>
      <c r="H82" s="97">
        <f>VLOOKUP($B82,[1]NUM2!$G$2:$T$157,5,FALSE)</f>
        <v>2</v>
      </c>
      <c r="I82" s="97">
        <f>VLOOKUP($B82,[1]NUM2!$G$2:$T$157,6,FALSE)</f>
        <v>0</v>
      </c>
      <c r="J82" s="97">
        <f>VLOOKUP($B82,[1]NUM2!$G$2:$T$157,7,FALSE)</f>
        <v>3</v>
      </c>
      <c r="K82" s="97">
        <f>VLOOKUP($B82,[1]NUM2!$G$2:$T$157,8,FALSE)</f>
        <v>2</v>
      </c>
      <c r="L82" s="97">
        <f>VLOOKUP($B82,[1]NUM2!$G$2:$T$157,9,FALSE)</f>
        <v>2</v>
      </c>
      <c r="M82" s="97">
        <f>VLOOKUP($B82,[1]NUM2!$G$2:$T$157,10,FALSE)</f>
        <v>3</v>
      </c>
      <c r="N82" s="97">
        <f>VLOOKUP($B82,[1]NUM2!$G$2:$T$157,11,FALSE)</f>
        <v>2</v>
      </c>
      <c r="O82" s="96">
        <f>VLOOKUP($B82,[1]NUM2!$G$2:$T$157,12,FALSE)</f>
        <v>2</v>
      </c>
      <c r="P82" s="96">
        <f>VLOOKUP($B82,[1]NUM2!$G$2:$T$157,13,FALSE)</f>
        <v>4</v>
      </c>
      <c r="Q82" s="6">
        <f t="shared" si="41"/>
        <v>26</v>
      </c>
      <c r="R82" s="4"/>
      <c r="S82" s="17">
        <v>63</v>
      </c>
      <c r="T82" s="49">
        <f t="shared" si="42"/>
        <v>61</v>
      </c>
      <c r="U82" s="17">
        <f>VLOOKUP($B82,[2]DEN2!$G$2:$I$157,2,FALSE)</f>
        <v>57</v>
      </c>
      <c r="V82" s="61">
        <f t="shared" si="43"/>
        <v>58</v>
      </c>
      <c r="W82" s="61">
        <f t="shared" si="44"/>
        <v>58</v>
      </c>
      <c r="X82" s="180">
        <f>VLOOKUP($B82,[1]DEN2!$G$2:$I$158,2,FALSE)</f>
        <v>49</v>
      </c>
      <c r="Y82" s="5"/>
      <c r="Z82" s="97">
        <f>VLOOKUP($B82,'[3]ACT DEN2'!$G$2:$S$153,2,FALSE)</f>
        <v>0</v>
      </c>
      <c r="AA82" s="97">
        <f>VLOOKUP($B82,'[3]ACT DEN2'!$G$2:$S$153,3,FALSE)</f>
        <v>0</v>
      </c>
      <c r="AB82" s="97">
        <f>VLOOKUP($B82,'[3]ACT DEN2'!$G$2:$S$153,4,FALSE)</f>
        <v>0</v>
      </c>
      <c r="AC82" s="97">
        <f>VLOOKUP($B82,'[3]ACT DEN2'!$G$2:$S$153,5,FALSE)</f>
        <v>2</v>
      </c>
      <c r="AD82" s="97">
        <f>VLOOKUP($B82,'[3]ACT DEN2'!$G$2:$S$153,6,FALSE)</f>
        <v>1</v>
      </c>
      <c r="AE82" s="97">
        <f>VLOOKUP($B82,'[3]ACT DEN2'!$G$2:$S$153,7,FALSE)</f>
        <v>0</v>
      </c>
      <c r="AF82" s="97">
        <f>VLOOKUP($B82,'[3]ACT DEN2'!$G$2:$S$153,8,FALSE)</f>
        <v>0</v>
      </c>
      <c r="AG82" s="97">
        <f>VLOOKUP($B82,'[3]ACT DEN2'!$G$2:$S$153,9,FALSE)</f>
        <v>1</v>
      </c>
      <c r="AH82" s="97">
        <f>VLOOKUP($B82,'[3]ACT DEN2'!$G$2:$S$153,10,FALSE)</f>
        <v>0</v>
      </c>
      <c r="AI82" s="97">
        <f>VLOOKUP($B82,'[3]ACT DEN2'!$G$2:$S$153,11,FALSE)</f>
        <v>0</v>
      </c>
      <c r="AJ82" s="96">
        <f>VLOOKUP($B82,'[3]ACT DEN2'!$G$2:$S$153,12,FALSE)</f>
        <v>1</v>
      </c>
      <c r="AK82" s="2"/>
      <c r="AL82" s="6">
        <f t="shared" si="35"/>
        <v>5</v>
      </c>
      <c r="AM82" s="97">
        <f>VLOOKUP($B82,'[3]ACT DEN2'!$AB$2:$AN$119,2,FALSE)</f>
        <v>2</v>
      </c>
      <c r="AN82" s="97">
        <f>VLOOKUP($B82,'[3]ACT DEN2'!$AB$2:$AN$119,3,FALSE)</f>
        <v>0</v>
      </c>
      <c r="AO82" s="97">
        <f>VLOOKUP($B82,'[3]ACT DEN2'!$AB$2:$AN$119,4,FALSE)</f>
        <v>0</v>
      </c>
      <c r="AP82" s="97">
        <f>VLOOKUP($B82,'[3]ACT DEN2'!$AB$2:$AN$119,5,FALSE)</f>
        <v>0</v>
      </c>
      <c r="AQ82" s="97">
        <f>VLOOKUP($B82,'[3]ACT DEN2'!$AB$2:$AN$119,6,FALSE)</f>
        <v>1</v>
      </c>
      <c r="AR82" s="97">
        <f>VLOOKUP($B82,'[3]ACT DEN2'!$AB$2:$AN$119,7,FALSE)</f>
        <v>0</v>
      </c>
      <c r="AS82" s="97">
        <f>VLOOKUP($B82,'[3]ACT DEN2'!$AB$2:$AN$119,8,FALSE)</f>
        <v>0</v>
      </c>
      <c r="AT82" s="97">
        <f>VLOOKUP($B82,'[3]ACT DEN2'!$AB$2:$AN$119,9,FALSE)</f>
        <v>0</v>
      </c>
      <c r="AU82" s="97">
        <f>VLOOKUP($B82,'[3]ACT DEN2'!$AB$2:$AN$119,10,FALSE)</f>
        <v>0</v>
      </c>
      <c r="AV82" s="97">
        <f>VLOOKUP($B82,'[3]ACT DEN2'!$AB$2:$AN$119,11,FALSE)</f>
        <v>0</v>
      </c>
      <c r="AW82" s="96">
        <f>VLOOKUP($B82,'[3]ACT DEN2'!$AB$2:$AN$119,12,FALSE)</f>
        <v>0</v>
      </c>
      <c r="AX82" s="96"/>
      <c r="AY82" s="6">
        <f t="shared" si="36"/>
        <v>3</v>
      </c>
    </row>
    <row r="83" spans="1:51" s="65" customFormat="1" ht="15" thickBot="1" x14ac:dyDescent="0.25">
      <c r="A83" s="1" t="s">
        <v>142</v>
      </c>
      <c r="B83" s="99" t="s">
        <v>136</v>
      </c>
      <c r="C83" s="63"/>
      <c r="D83" s="63"/>
      <c r="E83" s="97">
        <f>VLOOKUP($B83,[1]NUM2!$G$2:$T$157,2,FALSE)</f>
        <v>2</v>
      </c>
      <c r="F83" s="97">
        <f>VLOOKUP($B83,[1]NUM2!$G$2:$T$157,3,FALSE)</f>
        <v>2</v>
      </c>
      <c r="G83" s="97">
        <f>VLOOKUP($B83,[1]NUM2!$G$2:$T$157,4,FALSE)</f>
        <v>4</v>
      </c>
      <c r="H83" s="97">
        <f>VLOOKUP($B83,[1]NUM2!$G$2:$T$157,5,FALSE)</f>
        <v>4</v>
      </c>
      <c r="I83" s="97">
        <f>VLOOKUP($B83,[1]NUM2!$G$2:$T$157,6,FALSE)</f>
        <v>5</v>
      </c>
      <c r="J83" s="97">
        <f>VLOOKUP($B83,[1]NUM2!$G$2:$T$157,7,FALSE)</f>
        <v>1</v>
      </c>
      <c r="K83" s="97">
        <f>VLOOKUP($B83,[1]NUM2!$G$2:$T$157,8,FALSE)</f>
        <v>5</v>
      </c>
      <c r="L83" s="97">
        <f>VLOOKUP($B83,[1]NUM2!$G$2:$T$157,9,FALSE)</f>
        <v>3</v>
      </c>
      <c r="M83" s="97">
        <f>VLOOKUP($B83,[1]NUM2!$G$2:$T$157,10,FALSE)</f>
        <v>4</v>
      </c>
      <c r="N83" s="97">
        <f>VLOOKUP($B83,[1]NUM2!$G$2:$T$157,11,FALSE)</f>
        <v>6</v>
      </c>
      <c r="O83" s="96">
        <f>VLOOKUP($B83,[1]NUM2!$G$2:$T$157,12,FALSE)</f>
        <v>1</v>
      </c>
      <c r="P83" s="96">
        <f>VLOOKUP($B83,[1]NUM2!$G$2:$T$157,13,FALSE)</f>
        <v>2</v>
      </c>
      <c r="Q83" s="6">
        <f t="shared" si="41"/>
        <v>39</v>
      </c>
      <c r="R83" s="4"/>
      <c r="S83" s="17">
        <v>46</v>
      </c>
      <c r="T83" s="49">
        <f t="shared" si="42"/>
        <v>45</v>
      </c>
      <c r="U83" s="17">
        <f>VLOOKUP($B83,[2]DEN2!$G$2:$I$157,2,FALSE)</f>
        <v>50</v>
      </c>
      <c r="V83" s="61">
        <f t="shared" si="43"/>
        <v>50</v>
      </c>
      <c r="W83" s="61">
        <f t="shared" si="44"/>
        <v>51</v>
      </c>
      <c r="X83" s="180">
        <f>VLOOKUP($B83,[1]DEN2!$G$2:$I$158,2,FALSE)</f>
        <v>55</v>
      </c>
      <c r="Y83" s="5"/>
      <c r="Z83" s="97">
        <f>VLOOKUP($B83,'[3]ACT DEN2'!$G$2:$S$153,2,FALSE)</f>
        <v>0</v>
      </c>
      <c r="AA83" s="97">
        <f>VLOOKUP($B83,'[3]ACT DEN2'!$G$2:$S$153,3,FALSE)</f>
        <v>0</v>
      </c>
      <c r="AB83" s="97">
        <f>VLOOKUP($B83,'[3]ACT DEN2'!$G$2:$S$153,4,FALSE)</f>
        <v>0</v>
      </c>
      <c r="AC83" s="97">
        <f>VLOOKUP($B83,'[3]ACT DEN2'!$G$2:$S$153,5,FALSE)</f>
        <v>0</v>
      </c>
      <c r="AD83" s="97">
        <f>VLOOKUP($B83,'[3]ACT DEN2'!$G$2:$S$153,6,FALSE)</f>
        <v>4</v>
      </c>
      <c r="AE83" s="97">
        <f>VLOOKUP($B83,'[3]ACT DEN2'!$G$2:$S$153,7,FALSE)</f>
        <v>1</v>
      </c>
      <c r="AF83" s="97">
        <f>VLOOKUP($B83,'[3]ACT DEN2'!$G$2:$S$153,8,FALSE)</f>
        <v>0</v>
      </c>
      <c r="AG83" s="97">
        <f>VLOOKUP($B83,'[3]ACT DEN2'!$G$2:$S$153,9,FALSE)</f>
        <v>0</v>
      </c>
      <c r="AH83" s="97">
        <f>VLOOKUP($B83,'[3]ACT DEN2'!$G$2:$S$153,10,FALSE)</f>
        <v>0</v>
      </c>
      <c r="AI83" s="97">
        <f>VLOOKUP($B83,'[3]ACT DEN2'!$G$2:$S$153,11,FALSE)</f>
        <v>1</v>
      </c>
      <c r="AJ83" s="96">
        <f>VLOOKUP($B83,'[3]ACT DEN2'!$G$2:$S$153,12,FALSE)</f>
        <v>1</v>
      </c>
      <c r="AK83" s="2"/>
      <c r="AL83" s="6">
        <f t="shared" si="35"/>
        <v>7</v>
      </c>
      <c r="AM83" s="97">
        <f>VLOOKUP($B83,'[3]ACT DEN2'!$AB$2:$AN$119,2,FALSE)</f>
        <v>0</v>
      </c>
      <c r="AN83" s="97">
        <f>VLOOKUP($B83,'[3]ACT DEN2'!$AB$2:$AN$119,3,FALSE)</f>
        <v>0</v>
      </c>
      <c r="AO83" s="97">
        <f>VLOOKUP($B83,'[3]ACT DEN2'!$AB$2:$AN$119,4,FALSE)</f>
        <v>1</v>
      </c>
      <c r="AP83" s="97">
        <f>VLOOKUP($B83,'[3]ACT DEN2'!$AB$2:$AN$119,5,FALSE)</f>
        <v>0</v>
      </c>
      <c r="AQ83" s="97">
        <f>VLOOKUP($B83,'[3]ACT DEN2'!$AB$2:$AN$119,6,FALSE)</f>
        <v>0</v>
      </c>
      <c r="AR83" s="97">
        <f>VLOOKUP($B83,'[3]ACT DEN2'!$AB$2:$AN$119,7,FALSE)</f>
        <v>0</v>
      </c>
      <c r="AS83" s="97">
        <f>VLOOKUP($B83,'[3]ACT DEN2'!$AB$2:$AN$119,8,FALSE)</f>
        <v>0</v>
      </c>
      <c r="AT83" s="97">
        <f>VLOOKUP($B83,'[3]ACT DEN2'!$AB$2:$AN$119,9,FALSE)</f>
        <v>0</v>
      </c>
      <c r="AU83" s="97">
        <f>VLOOKUP($B83,'[3]ACT DEN2'!$AB$2:$AN$119,10,FALSE)</f>
        <v>0</v>
      </c>
      <c r="AV83" s="97">
        <f>VLOOKUP($B83,'[3]ACT DEN2'!$AB$2:$AN$119,11,FALSE)</f>
        <v>0</v>
      </c>
      <c r="AW83" s="96">
        <f>VLOOKUP($B83,'[3]ACT DEN2'!$AB$2:$AN$119,12,FALSE)</f>
        <v>0</v>
      </c>
      <c r="AX83" s="96"/>
      <c r="AY83" s="6">
        <f t="shared" si="36"/>
        <v>1</v>
      </c>
    </row>
    <row r="84" spans="1:51" s="65" customFormat="1" ht="15" thickBot="1" x14ac:dyDescent="0.25">
      <c r="A84" s="1" t="s">
        <v>142</v>
      </c>
      <c r="B84" s="99" t="s">
        <v>137</v>
      </c>
      <c r="C84" s="63"/>
      <c r="D84" s="63"/>
      <c r="E84" s="97">
        <f>VLOOKUP($B84,[1]NUM2!$G$2:$T$157,2,FALSE)</f>
        <v>0</v>
      </c>
      <c r="F84" s="97">
        <f>VLOOKUP($B84,[1]NUM2!$G$2:$T$157,3,FALSE)</f>
        <v>3</v>
      </c>
      <c r="G84" s="97">
        <f>VLOOKUP($B84,[1]NUM2!$G$2:$T$157,4,FALSE)</f>
        <v>3</v>
      </c>
      <c r="H84" s="97">
        <f>VLOOKUP($B84,[1]NUM2!$G$2:$T$157,5,FALSE)</f>
        <v>4</v>
      </c>
      <c r="I84" s="97">
        <f>VLOOKUP($B84,[1]NUM2!$G$2:$T$157,6,FALSE)</f>
        <v>2</v>
      </c>
      <c r="J84" s="97">
        <f>VLOOKUP($B84,[1]NUM2!$G$2:$T$157,7,FALSE)</f>
        <v>0</v>
      </c>
      <c r="K84" s="97">
        <f>VLOOKUP($B84,[1]NUM2!$G$2:$T$157,8,FALSE)</f>
        <v>2</v>
      </c>
      <c r="L84" s="97">
        <f>VLOOKUP($B84,[1]NUM2!$G$2:$T$157,9,FALSE)</f>
        <v>1</v>
      </c>
      <c r="M84" s="97">
        <f>VLOOKUP($B84,[1]NUM2!$G$2:$T$157,10,FALSE)</f>
        <v>0</v>
      </c>
      <c r="N84" s="97">
        <f>VLOOKUP($B84,[1]NUM2!$G$2:$T$157,11,FALSE)</f>
        <v>0</v>
      </c>
      <c r="O84" s="96">
        <f>VLOOKUP($B84,[1]NUM2!$G$2:$T$157,12,FALSE)</f>
        <v>1</v>
      </c>
      <c r="P84" s="96">
        <f>VLOOKUP($B84,[1]NUM2!$G$2:$T$157,13,FALSE)</f>
        <v>6</v>
      </c>
      <c r="Q84" s="6">
        <f t="shared" si="41"/>
        <v>22</v>
      </c>
      <c r="R84" s="4"/>
      <c r="S84" s="17">
        <v>43</v>
      </c>
      <c r="T84" s="49">
        <f t="shared" si="42"/>
        <v>46</v>
      </c>
      <c r="U84" s="17">
        <f>VLOOKUP($B84,[2]DEN2!$G$2:$I$157,2,FALSE)</f>
        <v>48</v>
      </c>
      <c r="V84" s="61">
        <f t="shared" si="43"/>
        <v>48</v>
      </c>
      <c r="W84" s="61">
        <f t="shared" si="44"/>
        <v>48</v>
      </c>
      <c r="X84" s="180">
        <f>VLOOKUP($B84,[1]DEN2!$G$2:$I$158,2,FALSE)</f>
        <v>47</v>
      </c>
      <c r="Y84" s="5"/>
      <c r="Z84" s="97">
        <f>VLOOKUP($B84,'[3]ACT DEN2'!$G$2:$S$153,2,FALSE)</f>
        <v>1</v>
      </c>
      <c r="AA84" s="97">
        <f>VLOOKUP($B84,'[3]ACT DEN2'!$G$2:$S$153,3,FALSE)</f>
        <v>1</v>
      </c>
      <c r="AB84" s="97">
        <f>VLOOKUP($B84,'[3]ACT DEN2'!$G$2:$S$153,4,FALSE)</f>
        <v>1</v>
      </c>
      <c r="AC84" s="97">
        <f>VLOOKUP($B84,'[3]ACT DEN2'!$G$2:$S$153,5,FALSE)</f>
        <v>0</v>
      </c>
      <c r="AD84" s="97">
        <f>VLOOKUP($B84,'[3]ACT DEN2'!$G$2:$S$153,6,FALSE)</f>
        <v>0</v>
      </c>
      <c r="AE84" s="97">
        <f>VLOOKUP($B84,'[3]ACT DEN2'!$G$2:$S$153,7,FALSE)</f>
        <v>1</v>
      </c>
      <c r="AF84" s="97">
        <f>VLOOKUP($B84,'[3]ACT DEN2'!$G$2:$S$153,8,FALSE)</f>
        <v>0</v>
      </c>
      <c r="AG84" s="97">
        <f>VLOOKUP($B84,'[3]ACT DEN2'!$G$2:$S$153,9,FALSE)</f>
        <v>0</v>
      </c>
      <c r="AH84" s="97">
        <f>VLOOKUP($B84,'[3]ACT DEN2'!$G$2:$S$153,10,FALSE)</f>
        <v>0</v>
      </c>
      <c r="AI84" s="97">
        <f>VLOOKUP($B84,'[3]ACT DEN2'!$G$2:$S$153,11,FALSE)</f>
        <v>0</v>
      </c>
      <c r="AJ84" s="96">
        <f>VLOOKUP($B84,'[3]ACT DEN2'!$G$2:$S$153,12,FALSE)</f>
        <v>0</v>
      </c>
      <c r="AK84" s="2"/>
      <c r="AL84" s="6">
        <f t="shared" si="35"/>
        <v>4</v>
      </c>
      <c r="AM84" s="97">
        <f>VLOOKUP($B84,'[3]ACT DEN2'!$AB$2:$AN$119,2,FALSE)</f>
        <v>0</v>
      </c>
      <c r="AN84" s="97">
        <f>VLOOKUP($B84,'[3]ACT DEN2'!$AB$2:$AN$119,3,FALSE)</f>
        <v>0</v>
      </c>
      <c r="AO84" s="97">
        <f>VLOOKUP($B84,'[3]ACT DEN2'!$AB$2:$AN$119,4,FALSE)</f>
        <v>0</v>
      </c>
      <c r="AP84" s="97">
        <f>VLOOKUP($B84,'[3]ACT DEN2'!$AB$2:$AN$119,5,FALSE)</f>
        <v>0</v>
      </c>
      <c r="AQ84" s="97">
        <f>VLOOKUP($B84,'[3]ACT DEN2'!$AB$2:$AN$119,6,FALSE)</f>
        <v>0</v>
      </c>
      <c r="AR84" s="97">
        <f>VLOOKUP($B84,'[3]ACT DEN2'!$AB$2:$AN$119,7,FALSE)</f>
        <v>0</v>
      </c>
      <c r="AS84" s="97">
        <f>VLOOKUP($B84,'[3]ACT DEN2'!$AB$2:$AN$119,8,FALSE)</f>
        <v>0</v>
      </c>
      <c r="AT84" s="97">
        <f>VLOOKUP($B84,'[3]ACT DEN2'!$AB$2:$AN$119,9,FALSE)</f>
        <v>0</v>
      </c>
      <c r="AU84" s="97">
        <f>VLOOKUP($B84,'[3]ACT DEN2'!$AB$2:$AN$119,10,FALSE)</f>
        <v>0</v>
      </c>
      <c r="AV84" s="97">
        <f>VLOOKUP($B84,'[3]ACT DEN2'!$AB$2:$AN$119,11,FALSE)</f>
        <v>0</v>
      </c>
      <c r="AW84" s="96">
        <f>VLOOKUP($B84,'[3]ACT DEN2'!$AB$2:$AN$119,12,FALSE)</f>
        <v>0</v>
      </c>
      <c r="AX84" s="96"/>
      <c r="AY84" s="6">
        <f t="shared" si="36"/>
        <v>0</v>
      </c>
    </row>
    <row r="85" spans="1:51" s="65" customFormat="1" ht="15" thickBot="1" x14ac:dyDescent="0.25">
      <c r="A85" s="1" t="s">
        <v>142</v>
      </c>
      <c r="B85" s="99" t="s">
        <v>138</v>
      </c>
      <c r="C85" s="63"/>
      <c r="D85" s="63"/>
      <c r="E85" s="97">
        <f>VLOOKUP($B85,[1]NUM2!$G$2:$T$157,2,FALSE)</f>
        <v>0</v>
      </c>
      <c r="F85" s="97">
        <f>VLOOKUP($B85,[1]NUM2!$G$2:$T$157,3,FALSE)</f>
        <v>0</v>
      </c>
      <c r="G85" s="97">
        <f>VLOOKUP($B85,[1]NUM2!$G$2:$T$157,4,FALSE)</f>
        <v>2</v>
      </c>
      <c r="H85" s="97">
        <f>VLOOKUP($B85,[1]NUM2!$G$2:$T$157,5,FALSE)</f>
        <v>4</v>
      </c>
      <c r="I85" s="97">
        <f>VLOOKUP($B85,[1]NUM2!$G$2:$T$157,6,FALSE)</f>
        <v>3</v>
      </c>
      <c r="J85" s="97">
        <f>VLOOKUP($B85,[1]NUM2!$G$2:$T$157,7,FALSE)</f>
        <v>0</v>
      </c>
      <c r="K85" s="97">
        <f>VLOOKUP($B85,[1]NUM2!$G$2:$T$157,8,FALSE)</f>
        <v>2</v>
      </c>
      <c r="L85" s="97">
        <f>VLOOKUP($B85,[1]NUM2!$G$2:$T$157,9,FALSE)</f>
        <v>4</v>
      </c>
      <c r="M85" s="97">
        <f>VLOOKUP($B85,[1]NUM2!$G$2:$T$157,10,FALSE)</f>
        <v>0</v>
      </c>
      <c r="N85" s="97">
        <f>VLOOKUP($B85,[1]NUM2!$G$2:$T$157,11,FALSE)</f>
        <v>0</v>
      </c>
      <c r="O85" s="96">
        <f>VLOOKUP($B85,[1]NUM2!$G$2:$T$157,12,FALSE)</f>
        <v>0</v>
      </c>
      <c r="P85" s="96">
        <f>VLOOKUP($B85,[1]NUM2!$G$2:$T$157,13,FALSE)</f>
        <v>1</v>
      </c>
      <c r="Q85" s="6">
        <f t="shared" si="41"/>
        <v>16</v>
      </c>
      <c r="R85" s="4"/>
      <c r="S85" s="17">
        <v>36</v>
      </c>
      <c r="T85" s="49">
        <f t="shared" si="42"/>
        <v>36</v>
      </c>
      <c r="U85" s="17">
        <f>VLOOKUP($B85,[2]DEN2!$G$2:$I$157,2,FALSE)</f>
        <v>36</v>
      </c>
      <c r="V85" s="61">
        <f t="shared" si="43"/>
        <v>37</v>
      </c>
      <c r="W85" s="61">
        <f t="shared" si="44"/>
        <v>37</v>
      </c>
      <c r="X85" s="180">
        <f>VLOOKUP($B85,[1]DEN2!$G$2:$I$158,2,FALSE)</f>
        <v>36</v>
      </c>
      <c r="Y85" s="5"/>
      <c r="Z85" s="97">
        <f>VLOOKUP($B85,'[3]ACT DEN2'!$G$2:$S$153,2,FALSE)</f>
        <v>0</v>
      </c>
      <c r="AA85" s="97">
        <f>VLOOKUP($B85,'[3]ACT DEN2'!$G$2:$S$153,3,FALSE)</f>
        <v>0</v>
      </c>
      <c r="AB85" s="97">
        <f>VLOOKUP($B85,'[3]ACT DEN2'!$G$2:$S$153,4,FALSE)</f>
        <v>0</v>
      </c>
      <c r="AC85" s="97">
        <f>VLOOKUP($B85,'[3]ACT DEN2'!$G$2:$S$153,5,FALSE)</f>
        <v>0</v>
      </c>
      <c r="AD85" s="97">
        <f>VLOOKUP($B85,'[3]ACT DEN2'!$G$2:$S$153,6,FALSE)</f>
        <v>0</v>
      </c>
      <c r="AE85" s="97">
        <f>VLOOKUP($B85,'[3]ACT DEN2'!$G$2:$S$153,7,FALSE)</f>
        <v>0</v>
      </c>
      <c r="AF85" s="97">
        <f>VLOOKUP($B85,'[3]ACT DEN2'!$G$2:$S$153,8,FALSE)</f>
        <v>1</v>
      </c>
      <c r="AG85" s="97">
        <f>VLOOKUP($B85,'[3]ACT DEN2'!$G$2:$S$153,9,FALSE)</f>
        <v>0</v>
      </c>
      <c r="AH85" s="97">
        <f>VLOOKUP($B85,'[3]ACT DEN2'!$G$2:$S$153,10,FALSE)</f>
        <v>0</v>
      </c>
      <c r="AI85" s="97">
        <f>VLOOKUP($B85,'[3]ACT DEN2'!$G$2:$S$153,11,FALSE)</f>
        <v>0</v>
      </c>
      <c r="AJ85" s="96">
        <f>VLOOKUP($B85,'[3]ACT DEN2'!$G$2:$S$153,12,FALSE)</f>
        <v>0</v>
      </c>
      <c r="AK85" s="2"/>
      <c r="AL85" s="6">
        <f t="shared" si="35"/>
        <v>1</v>
      </c>
      <c r="AM85" s="97">
        <f>VLOOKUP($B85,'[3]ACT DEN2'!$AB$2:$AN$119,2,FALSE)</f>
        <v>0</v>
      </c>
      <c r="AN85" s="97">
        <f>VLOOKUP($B85,'[3]ACT DEN2'!$AB$2:$AN$119,3,FALSE)</f>
        <v>0</v>
      </c>
      <c r="AO85" s="97">
        <f>VLOOKUP($B85,'[3]ACT DEN2'!$AB$2:$AN$119,4,FALSE)</f>
        <v>0</v>
      </c>
      <c r="AP85" s="97">
        <f>VLOOKUP($B85,'[3]ACT DEN2'!$AB$2:$AN$119,5,FALSE)</f>
        <v>0</v>
      </c>
      <c r="AQ85" s="97">
        <f>VLOOKUP($B85,'[3]ACT DEN2'!$AB$2:$AN$119,6,FALSE)</f>
        <v>0</v>
      </c>
      <c r="AR85" s="97">
        <f>VLOOKUP($B85,'[3]ACT DEN2'!$AB$2:$AN$119,7,FALSE)</f>
        <v>0</v>
      </c>
      <c r="AS85" s="97">
        <f>VLOOKUP($B85,'[3]ACT DEN2'!$AB$2:$AN$119,8,FALSE)</f>
        <v>0</v>
      </c>
      <c r="AT85" s="97">
        <f>VLOOKUP($B85,'[3]ACT DEN2'!$AB$2:$AN$119,9,FALSE)</f>
        <v>0</v>
      </c>
      <c r="AU85" s="97">
        <f>VLOOKUP($B85,'[3]ACT DEN2'!$AB$2:$AN$119,10,FALSE)</f>
        <v>0</v>
      </c>
      <c r="AV85" s="97">
        <f>VLOOKUP($B85,'[3]ACT DEN2'!$AB$2:$AN$119,11,FALSE)</f>
        <v>0</v>
      </c>
      <c r="AW85" s="96">
        <f>VLOOKUP($B85,'[3]ACT DEN2'!$AB$2:$AN$119,12,FALSE)</f>
        <v>0</v>
      </c>
      <c r="AX85" s="96"/>
      <c r="AY85" s="6">
        <f t="shared" si="36"/>
        <v>0</v>
      </c>
    </row>
    <row r="86" spans="1:51" s="65" customFormat="1" ht="15" thickBot="1" x14ac:dyDescent="0.25">
      <c r="A86" s="1" t="s">
        <v>142</v>
      </c>
      <c r="B86" s="99" t="s">
        <v>139</v>
      </c>
      <c r="C86" s="63"/>
      <c r="D86" s="63"/>
      <c r="E86" s="97">
        <f>VLOOKUP($B86,[1]NUM2!$G$2:$T$157,2,FALSE)</f>
        <v>1</v>
      </c>
      <c r="F86" s="97">
        <f>VLOOKUP($B86,[1]NUM2!$G$2:$T$157,3,FALSE)</f>
        <v>3</v>
      </c>
      <c r="G86" s="97">
        <f>VLOOKUP($B86,[1]NUM2!$G$2:$T$157,4,FALSE)</f>
        <v>1</v>
      </c>
      <c r="H86" s="97">
        <f>VLOOKUP($B86,[1]NUM2!$G$2:$T$157,5,FALSE)</f>
        <v>2</v>
      </c>
      <c r="I86" s="97">
        <f>VLOOKUP($B86,[1]NUM2!$G$2:$T$157,6,FALSE)</f>
        <v>4</v>
      </c>
      <c r="J86" s="97">
        <f>VLOOKUP($B86,[1]NUM2!$G$2:$T$157,7,FALSE)</f>
        <v>5</v>
      </c>
      <c r="K86" s="97">
        <f>VLOOKUP($B86,[1]NUM2!$G$2:$T$157,8,FALSE)</f>
        <v>3</v>
      </c>
      <c r="L86" s="97">
        <f>VLOOKUP($B86,[1]NUM2!$G$2:$T$157,9,FALSE)</f>
        <v>4</v>
      </c>
      <c r="M86" s="97">
        <f>VLOOKUP($B86,[1]NUM2!$G$2:$T$157,10,FALSE)</f>
        <v>3</v>
      </c>
      <c r="N86" s="97">
        <f>VLOOKUP($B86,[1]NUM2!$G$2:$T$157,11,FALSE)</f>
        <v>3</v>
      </c>
      <c r="O86" s="96">
        <f>VLOOKUP($B86,[1]NUM2!$G$2:$T$157,12,FALSE)</f>
        <v>2</v>
      </c>
      <c r="P86" s="96">
        <f>VLOOKUP($B86,[1]NUM2!$G$2:$T$157,13,FALSE)</f>
        <v>1</v>
      </c>
      <c r="Q86" s="6">
        <f t="shared" si="41"/>
        <v>32</v>
      </c>
      <c r="R86" s="4"/>
      <c r="S86" s="17">
        <v>51</v>
      </c>
      <c r="T86" s="49">
        <f t="shared" si="42"/>
        <v>52</v>
      </c>
      <c r="U86" s="17">
        <f>VLOOKUP($B86,[2]DEN2!$G$2:$I$157,2,FALSE)</f>
        <v>48</v>
      </c>
      <c r="V86" s="61">
        <f t="shared" si="43"/>
        <v>48</v>
      </c>
      <c r="W86" s="61">
        <f t="shared" si="44"/>
        <v>49</v>
      </c>
      <c r="X86" s="180">
        <f>VLOOKUP($B86,[1]DEN2!$G$2:$I$158,2,FALSE)</f>
        <v>50</v>
      </c>
      <c r="Y86" s="5"/>
      <c r="Z86" s="97">
        <f>VLOOKUP($B86,'[3]ACT DEN2'!$G$2:$S$153,2,FALSE)</f>
        <v>0</v>
      </c>
      <c r="AA86" s="97">
        <f>VLOOKUP($B86,'[3]ACT DEN2'!$G$2:$S$153,3,FALSE)</f>
        <v>0</v>
      </c>
      <c r="AB86" s="97">
        <f>VLOOKUP($B86,'[3]ACT DEN2'!$G$2:$S$153,4,FALSE)</f>
        <v>1</v>
      </c>
      <c r="AC86" s="97">
        <f>VLOOKUP($B86,'[3]ACT DEN2'!$G$2:$S$153,5,FALSE)</f>
        <v>0</v>
      </c>
      <c r="AD86" s="97">
        <f>VLOOKUP($B86,'[3]ACT DEN2'!$G$2:$S$153,6,FALSE)</f>
        <v>0</v>
      </c>
      <c r="AE86" s="97">
        <f>VLOOKUP($B86,'[3]ACT DEN2'!$G$2:$S$153,7,FALSE)</f>
        <v>1</v>
      </c>
      <c r="AF86" s="97">
        <f>VLOOKUP($B86,'[3]ACT DEN2'!$G$2:$S$153,8,FALSE)</f>
        <v>1</v>
      </c>
      <c r="AG86" s="97">
        <f>VLOOKUP($B86,'[3]ACT DEN2'!$G$2:$S$153,9,FALSE)</f>
        <v>0</v>
      </c>
      <c r="AH86" s="97">
        <f>VLOOKUP($B86,'[3]ACT DEN2'!$G$2:$S$153,10,FALSE)</f>
        <v>0</v>
      </c>
      <c r="AI86" s="97">
        <f>VLOOKUP($B86,'[3]ACT DEN2'!$G$2:$S$153,11,FALSE)</f>
        <v>1</v>
      </c>
      <c r="AJ86" s="96">
        <f>VLOOKUP($B86,'[3]ACT DEN2'!$G$2:$S$153,12,FALSE)</f>
        <v>0</v>
      </c>
      <c r="AK86" s="2"/>
      <c r="AL86" s="6">
        <f t="shared" si="35"/>
        <v>4</v>
      </c>
      <c r="AM86" s="97">
        <f>VLOOKUP($B86,'[3]ACT DEN2'!$AB$2:$AN$119,2,FALSE)</f>
        <v>0</v>
      </c>
      <c r="AN86" s="97">
        <f>VLOOKUP($B86,'[3]ACT DEN2'!$AB$2:$AN$119,3,FALSE)</f>
        <v>0</v>
      </c>
      <c r="AO86" s="97">
        <f>VLOOKUP($B86,'[3]ACT DEN2'!$AB$2:$AN$119,4,FALSE)</f>
        <v>0</v>
      </c>
      <c r="AP86" s="97">
        <f>VLOOKUP($B86,'[3]ACT DEN2'!$AB$2:$AN$119,5,FALSE)</f>
        <v>0</v>
      </c>
      <c r="AQ86" s="97">
        <f>VLOOKUP($B86,'[3]ACT DEN2'!$AB$2:$AN$119,6,FALSE)</f>
        <v>0</v>
      </c>
      <c r="AR86" s="97">
        <f>VLOOKUP($B86,'[3]ACT DEN2'!$AB$2:$AN$119,7,FALSE)</f>
        <v>0</v>
      </c>
      <c r="AS86" s="97">
        <f>VLOOKUP($B86,'[3]ACT DEN2'!$AB$2:$AN$119,8,FALSE)</f>
        <v>0</v>
      </c>
      <c r="AT86" s="97">
        <f>VLOOKUP($B86,'[3]ACT DEN2'!$AB$2:$AN$119,9,FALSE)</f>
        <v>1</v>
      </c>
      <c r="AU86" s="97">
        <f>VLOOKUP($B86,'[3]ACT DEN2'!$AB$2:$AN$119,10,FALSE)</f>
        <v>0</v>
      </c>
      <c r="AV86" s="97">
        <f>VLOOKUP($B86,'[3]ACT DEN2'!$AB$2:$AN$119,11,FALSE)</f>
        <v>0</v>
      </c>
      <c r="AW86" s="96">
        <f>VLOOKUP($B86,'[3]ACT DEN2'!$AB$2:$AN$119,12,FALSE)</f>
        <v>0</v>
      </c>
      <c r="AX86" s="96"/>
      <c r="AY86" s="6">
        <f t="shared" si="36"/>
        <v>1</v>
      </c>
    </row>
    <row r="87" spans="1:51" s="65" customFormat="1" ht="15" thickBot="1" x14ac:dyDescent="0.25">
      <c r="A87" s="1" t="s">
        <v>142</v>
      </c>
      <c r="B87" s="99" t="s">
        <v>140</v>
      </c>
      <c r="C87" s="63"/>
      <c r="D87" s="63"/>
      <c r="E87" s="97">
        <f>VLOOKUP($B87,[1]NUM2!$G$2:$T$157,2,FALSE)</f>
        <v>1</v>
      </c>
      <c r="F87" s="97">
        <f>VLOOKUP($B87,[1]NUM2!$G$2:$T$157,3,FALSE)</f>
        <v>0</v>
      </c>
      <c r="G87" s="97">
        <f>VLOOKUP($B87,[1]NUM2!$G$2:$T$157,4,FALSE)</f>
        <v>1</v>
      </c>
      <c r="H87" s="97">
        <f>VLOOKUP($B87,[1]NUM2!$G$2:$T$157,5,FALSE)</f>
        <v>4</v>
      </c>
      <c r="I87" s="97">
        <f>VLOOKUP($B87,[1]NUM2!$G$2:$T$157,6,FALSE)</f>
        <v>0</v>
      </c>
      <c r="J87" s="97">
        <f>VLOOKUP($B87,[1]NUM2!$G$2:$T$157,7,FALSE)</f>
        <v>0</v>
      </c>
      <c r="K87" s="97">
        <f>VLOOKUP($B87,[1]NUM2!$G$2:$T$157,8,FALSE)</f>
        <v>0</v>
      </c>
      <c r="L87" s="97">
        <f>VLOOKUP($B87,[1]NUM2!$G$2:$T$157,9,FALSE)</f>
        <v>1</v>
      </c>
      <c r="M87" s="97">
        <f>VLOOKUP($B87,[1]NUM2!$G$2:$T$157,10,FALSE)</f>
        <v>0</v>
      </c>
      <c r="N87" s="97">
        <f>VLOOKUP($B87,[1]NUM2!$G$2:$T$157,11,FALSE)</f>
        <v>2</v>
      </c>
      <c r="O87" s="96">
        <f>VLOOKUP($B87,[1]NUM2!$G$2:$T$157,12,FALSE)</f>
        <v>1</v>
      </c>
      <c r="P87" s="96">
        <f>VLOOKUP($B87,[1]NUM2!$G$2:$T$157,13,FALSE)</f>
        <v>0</v>
      </c>
      <c r="Q87" s="6">
        <f t="shared" si="41"/>
        <v>10</v>
      </c>
      <c r="R87" s="4"/>
      <c r="S87" s="17">
        <v>31</v>
      </c>
      <c r="T87" s="49">
        <f t="shared" si="42"/>
        <v>31</v>
      </c>
      <c r="U87" s="17">
        <f>VLOOKUP($B87,[2]DEN2!$G$2:$I$157,2,FALSE)</f>
        <v>34</v>
      </c>
      <c r="V87" s="61">
        <f t="shared" si="43"/>
        <v>34</v>
      </c>
      <c r="W87" s="61">
        <f t="shared" si="44"/>
        <v>34</v>
      </c>
      <c r="X87" s="180">
        <f>VLOOKUP($B87,[1]DEN2!$G$2:$I$158,2,FALSE)</f>
        <v>35</v>
      </c>
      <c r="Y87" s="5"/>
      <c r="Z87" s="97">
        <f>VLOOKUP($B87,'[3]ACT DEN2'!$G$2:$S$153,2,FALSE)</f>
        <v>0</v>
      </c>
      <c r="AA87" s="97">
        <f>VLOOKUP($B87,'[3]ACT DEN2'!$G$2:$S$153,3,FALSE)</f>
        <v>0</v>
      </c>
      <c r="AB87" s="97">
        <f>VLOOKUP($B87,'[3]ACT DEN2'!$G$2:$S$153,4,FALSE)</f>
        <v>0</v>
      </c>
      <c r="AC87" s="97">
        <f>VLOOKUP($B87,'[3]ACT DEN2'!$G$2:$S$153,5,FALSE)</f>
        <v>0</v>
      </c>
      <c r="AD87" s="97">
        <f>VLOOKUP($B87,'[3]ACT DEN2'!$G$2:$S$153,6,FALSE)</f>
        <v>0</v>
      </c>
      <c r="AE87" s="97">
        <f>VLOOKUP($B87,'[3]ACT DEN2'!$G$2:$S$153,7,FALSE)</f>
        <v>0</v>
      </c>
      <c r="AF87" s="97">
        <f>VLOOKUP($B87,'[3]ACT DEN2'!$G$2:$S$153,8,FALSE)</f>
        <v>0</v>
      </c>
      <c r="AG87" s="97">
        <f>VLOOKUP($B87,'[3]ACT DEN2'!$G$2:$S$153,9,FALSE)</f>
        <v>0</v>
      </c>
      <c r="AH87" s="97">
        <f>VLOOKUP($B87,'[3]ACT DEN2'!$G$2:$S$153,10,FALSE)</f>
        <v>0</v>
      </c>
      <c r="AI87" s="97">
        <f>VLOOKUP($B87,'[3]ACT DEN2'!$G$2:$S$153,11,FALSE)</f>
        <v>0</v>
      </c>
      <c r="AJ87" s="96">
        <f>VLOOKUP($B87,'[3]ACT DEN2'!$G$2:$S$153,12,FALSE)</f>
        <v>0</v>
      </c>
      <c r="AK87" s="2"/>
      <c r="AL87" s="6">
        <f t="shared" si="35"/>
        <v>0</v>
      </c>
      <c r="AM87" s="97">
        <f>VLOOKUP($B87,'[3]ACT DEN2'!$AB$2:$AN$119,2,FALSE)</f>
        <v>0</v>
      </c>
      <c r="AN87" s="97">
        <f>VLOOKUP($B87,'[3]ACT DEN2'!$AB$2:$AN$119,3,FALSE)</f>
        <v>0</v>
      </c>
      <c r="AO87" s="97">
        <f>VLOOKUP($B87,'[3]ACT DEN2'!$AB$2:$AN$119,4,FALSE)</f>
        <v>0</v>
      </c>
      <c r="AP87" s="97">
        <f>VLOOKUP($B87,'[3]ACT DEN2'!$AB$2:$AN$119,5,FALSE)</f>
        <v>0</v>
      </c>
      <c r="AQ87" s="97">
        <f>VLOOKUP($B87,'[3]ACT DEN2'!$AB$2:$AN$119,6,FALSE)</f>
        <v>0</v>
      </c>
      <c r="AR87" s="97">
        <f>VLOOKUP($B87,'[3]ACT DEN2'!$AB$2:$AN$119,7,FALSE)</f>
        <v>0</v>
      </c>
      <c r="AS87" s="97">
        <f>VLOOKUP($B87,'[3]ACT DEN2'!$AB$2:$AN$119,8,FALSE)</f>
        <v>0</v>
      </c>
      <c r="AT87" s="97">
        <f>VLOOKUP($B87,'[3]ACT DEN2'!$AB$2:$AN$119,9,FALSE)</f>
        <v>0</v>
      </c>
      <c r="AU87" s="97">
        <f>VLOOKUP($B87,'[3]ACT DEN2'!$AB$2:$AN$119,10,FALSE)</f>
        <v>0</v>
      </c>
      <c r="AV87" s="97">
        <f>VLOOKUP($B87,'[3]ACT DEN2'!$AB$2:$AN$119,11,FALSE)</f>
        <v>0</v>
      </c>
      <c r="AW87" s="96">
        <f>VLOOKUP($B87,'[3]ACT DEN2'!$AB$2:$AN$119,12,FALSE)</f>
        <v>0</v>
      </c>
      <c r="AX87" s="96"/>
      <c r="AY87" s="6">
        <f t="shared" si="36"/>
        <v>0</v>
      </c>
    </row>
    <row r="88" spans="1:51" s="65" customFormat="1" ht="15" thickBot="1" x14ac:dyDescent="0.25">
      <c r="A88" s="1" t="s">
        <v>142</v>
      </c>
      <c r="B88" s="99" t="s">
        <v>141</v>
      </c>
      <c r="C88" s="63"/>
      <c r="D88" s="63"/>
      <c r="E88" s="97">
        <f>VLOOKUP($B88,[1]NUM2!$G$2:$T$157,2,FALSE)</f>
        <v>0</v>
      </c>
      <c r="F88" s="97">
        <f>VLOOKUP($B88,[1]NUM2!$G$2:$T$157,3,FALSE)</f>
        <v>5</v>
      </c>
      <c r="G88" s="97">
        <f>VLOOKUP($B88,[1]NUM2!$G$2:$T$157,4,FALSE)</f>
        <v>6</v>
      </c>
      <c r="H88" s="97">
        <f>VLOOKUP($B88,[1]NUM2!$G$2:$T$157,5,FALSE)</f>
        <v>5</v>
      </c>
      <c r="I88" s="97">
        <f>VLOOKUP($B88,[1]NUM2!$G$2:$T$157,6,FALSE)</f>
        <v>1</v>
      </c>
      <c r="J88" s="97">
        <f>VLOOKUP($B88,[1]NUM2!$G$2:$T$157,7,FALSE)</f>
        <v>3</v>
      </c>
      <c r="K88" s="97">
        <f>VLOOKUP($B88,[1]NUM2!$G$2:$T$157,8,FALSE)</f>
        <v>2</v>
      </c>
      <c r="L88" s="97">
        <f>VLOOKUP($B88,[1]NUM2!$G$2:$T$157,9,FALSE)</f>
        <v>2</v>
      </c>
      <c r="M88" s="97">
        <f>VLOOKUP($B88,[1]NUM2!$G$2:$T$157,10,FALSE)</f>
        <v>1</v>
      </c>
      <c r="N88" s="97">
        <f>VLOOKUP($B88,[1]NUM2!$G$2:$T$157,11,FALSE)</f>
        <v>1</v>
      </c>
      <c r="O88" s="96">
        <f>VLOOKUP($B88,[1]NUM2!$G$2:$T$157,12,FALSE)</f>
        <v>3</v>
      </c>
      <c r="P88" s="96">
        <f>VLOOKUP($B88,[1]NUM2!$G$2:$T$157,13,FALSE)</f>
        <v>0</v>
      </c>
      <c r="Q88" s="6">
        <f t="shared" si="41"/>
        <v>29</v>
      </c>
      <c r="R88" s="4"/>
      <c r="S88" s="17">
        <v>39</v>
      </c>
      <c r="T88" s="49">
        <f t="shared" si="42"/>
        <v>38</v>
      </c>
      <c r="U88" s="17">
        <f>VLOOKUP($B88,[2]DEN2!$G$2:$I$157,2,FALSE)</f>
        <v>39</v>
      </c>
      <c r="V88" s="61">
        <f t="shared" si="43"/>
        <v>41</v>
      </c>
      <c r="W88" s="61">
        <f t="shared" si="44"/>
        <v>41</v>
      </c>
      <c r="X88" s="180">
        <f>VLOOKUP($B88,[1]DEN2!$G$2:$I$158,2,FALSE)</f>
        <v>31</v>
      </c>
      <c r="Y88" s="5"/>
      <c r="Z88" s="97">
        <f>VLOOKUP($B88,'[3]ACT DEN2'!$G$2:$S$153,2,FALSE)</f>
        <v>0</v>
      </c>
      <c r="AA88" s="97">
        <f>VLOOKUP($B88,'[3]ACT DEN2'!$G$2:$S$153,3,FALSE)</f>
        <v>0</v>
      </c>
      <c r="AB88" s="97">
        <f>VLOOKUP($B88,'[3]ACT DEN2'!$G$2:$S$153,4,FALSE)</f>
        <v>0</v>
      </c>
      <c r="AC88" s="97">
        <f>VLOOKUP($B88,'[3]ACT DEN2'!$G$2:$S$153,5,FALSE)</f>
        <v>0</v>
      </c>
      <c r="AD88" s="97">
        <f>VLOOKUP($B88,'[3]ACT DEN2'!$G$2:$S$153,6,FALSE)</f>
        <v>0</v>
      </c>
      <c r="AE88" s="97">
        <f>VLOOKUP($B88,'[3]ACT DEN2'!$G$2:$S$153,7,FALSE)</f>
        <v>0</v>
      </c>
      <c r="AF88" s="97">
        <f>VLOOKUP($B88,'[3]ACT DEN2'!$G$2:$S$153,8,FALSE)</f>
        <v>2</v>
      </c>
      <c r="AG88" s="97">
        <f>VLOOKUP($B88,'[3]ACT DEN2'!$G$2:$S$153,9,FALSE)</f>
        <v>0</v>
      </c>
      <c r="AH88" s="97">
        <f>VLOOKUP($B88,'[3]ACT DEN2'!$G$2:$S$153,10,FALSE)</f>
        <v>0</v>
      </c>
      <c r="AI88" s="97">
        <f>VLOOKUP($B88,'[3]ACT DEN2'!$G$2:$S$153,11,FALSE)</f>
        <v>0</v>
      </c>
      <c r="AJ88" s="96">
        <f>VLOOKUP($B88,'[3]ACT DEN2'!$G$2:$S$153,12,FALSE)</f>
        <v>0</v>
      </c>
      <c r="AK88" s="2"/>
      <c r="AL88" s="6">
        <f t="shared" si="35"/>
        <v>2</v>
      </c>
      <c r="AM88" s="97">
        <f>VLOOKUP($B88,'[3]ACT DEN2'!$AB$2:$AN$119,2,FALSE)</f>
        <v>0</v>
      </c>
      <c r="AN88" s="97">
        <f>VLOOKUP($B88,'[3]ACT DEN2'!$AB$2:$AN$119,3,FALSE)</f>
        <v>0</v>
      </c>
      <c r="AO88" s="97">
        <f>VLOOKUP($B88,'[3]ACT DEN2'!$AB$2:$AN$119,4,FALSE)</f>
        <v>1</v>
      </c>
      <c r="AP88" s="97">
        <f>VLOOKUP($B88,'[3]ACT DEN2'!$AB$2:$AN$119,5,FALSE)</f>
        <v>0</v>
      </c>
      <c r="AQ88" s="97">
        <f>VLOOKUP($B88,'[3]ACT DEN2'!$AB$2:$AN$119,6,FALSE)</f>
        <v>0</v>
      </c>
      <c r="AR88" s="97">
        <f>VLOOKUP($B88,'[3]ACT DEN2'!$AB$2:$AN$119,7,FALSE)</f>
        <v>0</v>
      </c>
      <c r="AS88" s="97">
        <f>VLOOKUP($B88,'[3]ACT DEN2'!$AB$2:$AN$119,8,FALSE)</f>
        <v>0</v>
      </c>
      <c r="AT88" s="97">
        <f>VLOOKUP($B88,'[3]ACT DEN2'!$AB$2:$AN$119,9,FALSE)</f>
        <v>0</v>
      </c>
      <c r="AU88" s="97">
        <f>VLOOKUP($B88,'[3]ACT DEN2'!$AB$2:$AN$119,10,FALSE)</f>
        <v>0</v>
      </c>
      <c r="AV88" s="97">
        <f>VLOOKUP($B88,'[3]ACT DEN2'!$AB$2:$AN$119,11,FALSE)</f>
        <v>0</v>
      </c>
      <c r="AW88" s="96">
        <f>VLOOKUP($B88,'[3]ACT DEN2'!$AB$2:$AN$119,12,FALSE)</f>
        <v>0</v>
      </c>
      <c r="AX88" s="96"/>
      <c r="AY88" s="6">
        <f t="shared" si="36"/>
        <v>1</v>
      </c>
    </row>
    <row r="89" spans="1:51" s="65" customFormat="1" ht="15" thickBot="1" x14ac:dyDescent="0.25">
      <c r="A89" s="233" t="s">
        <v>205</v>
      </c>
      <c r="B89" s="234"/>
      <c r="C89" s="45">
        <f>+D89/Metas!H116</f>
        <v>1.0662837774220884</v>
      </c>
      <c r="D89" s="19">
        <f>+Q89/R89</f>
        <v>0.55446756425948596</v>
      </c>
      <c r="E89" s="14">
        <f t="shared" ref="E89:P89" si="45">SUM(E79:E88)</f>
        <v>22</v>
      </c>
      <c r="F89" s="14">
        <f>SUM(F79:F88)</f>
        <v>34</v>
      </c>
      <c r="G89" s="14">
        <f t="shared" si="45"/>
        <v>42</v>
      </c>
      <c r="H89" s="14">
        <f t="shared" si="45"/>
        <v>48</v>
      </c>
      <c r="I89" s="14">
        <f t="shared" si="45"/>
        <v>37</v>
      </c>
      <c r="J89" s="14">
        <f t="shared" si="45"/>
        <v>37</v>
      </c>
      <c r="K89" s="14">
        <f t="shared" si="45"/>
        <v>39</v>
      </c>
      <c r="L89" s="14">
        <f t="shared" si="45"/>
        <v>45</v>
      </c>
      <c r="M89" s="14">
        <f t="shared" si="45"/>
        <v>35</v>
      </c>
      <c r="N89" s="14">
        <f t="shared" si="45"/>
        <v>40</v>
      </c>
      <c r="O89" s="14">
        <f t="shared" si="45"/>
        <v>31</v>
      </c>
      <c r="P89" s="182">
        <f t="shared" si="45"/>
        <v>43</v>
      </c>
      <c r="Q89" s="14">
        <f>SUM(Q79:Q88)</f>
        <v>453</v>
      </c>
      <c r="R89" s="15">
        <f>+Y89-X89</f>
        <v>817</v>
      </c>
      <c r="S89" s="14">
        <f t="shared" ref="S89:X89" si="46">SUM(S79:S88)</f>
        <v>684</v>
      </c>
      <c r="T89" s="14">
        <f t="shared" si="46"/>
        <v>694</v>
      </c>
      <c r="U89" s="14">
        <f t="shared" si="46"/>
        <v>688</v>
      </c>
      <c r="V89" s="13">
        <f t="shared" si="46"/>
        <v>693</v>
      </c>
      <c r="W89" s="46">
        <f t="shared" si="46"/>
        <v>699</v>
      </c>
      <c r="X89" s="46">
        <f t="shared" si="46"/>
        <v>691</v>
      </c>
      <c r="Y89" s="16">
        <v>1508</v>
      </c>
      <c r="Z89" s="13">
        <f>SUM(Z79:Z88)</f>
        <v>7</v>
      </c>
      <c r="AA89" s="13">
        <f t="shared" ref="AA89:AK89" si="47">SUM(AA79:AA88)</f>
        <v>4</v>
      </c>
      <c r="AB89" s="13">
        <f t="shared" si="47"/>
        <v>3</v>
      </c>
      <c r="AC89" s="13">
        <f t="shared" si="47"/>
        <v>2</v>
      </c>
      <c r="AD89" s="13">
        <f t="shared" si="47"/>
        <v>10</v>
      </c>
      <c r="AE89" s="13">
        <f t="shared" si="47"/>
        <v>3</v>
      </c>
      <c r="AF89" s="13">
        <f t="shared" si="47"/>
        <v>4</v>
      </c>
      <c r="AG89" s="13">
        <f t="shared" si="47"/>
        <v>3</v>
      </c>
      <c r="AH89" s="13">
        <f t="shared" si="47"/>
        <v>2</v>
      </c>
      <c r="AI89" s="13">
        <f t="shared" si="47"/>
        <v>4</v>
      </c>
      <c r="AJ89" s="13">
        <f t="shared" si="47"/>
        <v>3</v>
      </c>
      <c r="AK89" s="13">
        <f t="shared" si="47"/>
        <v>0</v>
      </c>
      <c r="AL89" s="13">
        <f t="shared" si="35"/>
        <v>45</v>
      </c>
      <c r="AM89" s="13">
        <f t="shared" ref="AM89:AX89" si="48">SUM(AM79:AM88)</f>
        <v>2</v>
      </c>
      <c r="AN89" s="13">
        <f t="shared" si="48"/>
        <v>0</v>
      </c>
      <c r="AO89" s="13">
        <f t="shared" si="48"/>
        <v>2</v>
      </c>
      <c r="AP89" s="13">
        <f t="shared" si="48"/>
        <v>0</v>
      </c>
      <c r="AQ89" s="13">
        <f t="shared" si="48"/>
        <v>2</v>
      </c>
      <c r="AR89" s="13">
        <f t="shared" si="48"/>
        <v>1</v>
      </c>
      <c r="AS89" s="13">
        <f t="shared" si="48"/>
        <v>1</v>
      </c>
      <c r="AT89" s="13">
        <f t="shared" si="48"/>
        <v>1</v>
      </c>
      <c r="AU89" s="13">
        <f t="shared" si="48"/>
        <v>0</v>
      </c>
      <c r="AV89" s="13">
        <f t="shared" si="48"/>
        <v>0</v>
      </c>
      <c r="AW89" s="13">
        <f t="shared" si="48"/>
        <v>0</v>
      </c>
      <c r="AX89" s="13">
        <f t="shared" si="48"/>
        <v>0</v>
      </c>
      <c r="AY89" s="13">
        <f t="shared" si="36"/>
        <v>9</v>
      </c>
    </row>
    <row r="90" spans="1:51" s="65" customFormat="1" ht="15" thickBot="1" x14ac:dyDescent="0.25">
      <c r="A90" s="1" t="s">
        <v>159</v>
      </c>
      <c r="B90" s="99" t="s">
        <v>143</v>
      </c>
      <c r="C90" s="63"/>
      <c r="D90" s="63"/>
      <c r="E90" s="97">
        <f>VLOOKUP($B90,[1]NUM2!$G$2:$T$157,2,FALSE)</f>
        <v>13</v>
      </c>
      <c r="F90" s="97">
        <f>VLOOKUP($B90,[1]NUM2!$G$2:$T$157,3,FALSE)</f>
        <v>1</v>
      </c>
      <c r="G90" s="97">
        <f>VLOOKUP($B90,[1]NUM2!$G$2:$T$157,4,FALSE)</f>
        <v>24</v>
      </c>
      <c r="H90" s="97">
        <f>VLOOKUP($B90,[1]NUM2!$G$2:$T$157,5,FALSE)</f>
        <v>7</v>
      </c>
      <c r="I90" s="97">
        <f>VLOOKUP($B90,[1]NUM2!$G$2:$T$157,6,FALSE)</f>
        <v>7</v>
      </c>
      <c r="J90" s="97">
        <f>VLOOKUP($B90,[1]NUM2!$G$2:$T$157,7,FALSE)</f>
        <v>8</v>
      </c>
      <c r="K90" s="97">
        <f>VLOOKUP($B90,[1]NUM2!$G$2:$T$157,8,FALSE)</f>
        <v>9</v>
      </c>
      <c r="L90" s="97">
        <f>VLOOKUP($B90,[1]NUM2!$G$2:$T$157,9,FALSE)</f>
        <v>3</v>
      </c>
      <c r="M90" s="97">
        <f>VLOOKUP($B90,[1]NUM2!$G$2:$T$157,10,FALSE)</f>
        <v>5</v>
      </c>
      <c r="N90" s="97">
        <f>VLOOKUP($B90,[1]NUM2!$G$2:$T$157,11,FALSE)</f>
        <v>2</v>
      </c>
      <c r="O90" s="96">
        <f>VLOOKUP($B90,[1]NUM2!$G$2:$T$157,12,FALSE)</f>
        <v>5</v>
      </c>
      <c r="P90" s="96">
        <f>VLOOKUP($B90,[1]NUM2!$G$2:$T$157,13,FALSE)</f>
        <v>14</v>
      </c>
      <c r="Q90" s="6">
        <f t="shared" ref="Q90:Q105" si="49">SUM(E90:P90)</f>
        <v>98</v>
      </c>
      <c r="R90" s="4"/>
      <c r="S90" s="17">
        <v>232</v>
      </c>
      <c r="T90" s="49">
        <f t="shared" ref="T90:T105" si="50">+S90+(Z90+AA90+AB90)-(AM90+AN90+AO90)</f>
        <v>237</v>
      </c>
      <c r="U90" s="17">
        <f>VLOOKUP($B90,[2]DEN2!$G$2:$I$157,2,FALSE)</f>
        <v>238</v>
      </c>
      <c r="V90" s="61">
        <f t="shared" ref="V90:V105" si="51">+U90+(AF90+AG90)-(AS90+AT90)</f>
        <v>244</v>
      </c>
      <c r="W90" s="61">
        <f t="shared" ref="W90:W105" si="52">+U90+(AF90+AG90+AH90+AI90)-(AS90+AT90+AU90+AV90)</f>
        <v>250</v>
      </c>
      <c r="X90" s="180">
        <f>VLOOKUP($B90,[1]DEN2!$G$2:$I$158,2,FALSE)</f>
        <v>260</v>
      </c>
      <c r="Y90" s="5"/>
      <c r="Z90" s="97">
        <f>VLOOKUP($B90,'[3]ACT DEN2'!$G$2:$S$153,2,FALSE)</f>
        <v>0</v>
      </c>
      <c r="AA90" s="97">
        <f>VLOOKUP($B90,'[3]ACT DEN2'!$G$2:$S$153,3,FALSE)</f>
        <v>1</v>
      </c>
      <c r="AB90" s="97">
        <f>VLOOKUP($B90,'[3]ACT DEN2'!$G$2:$S$153,4,FALSE)</f>
        <v>5</v>
      </c>
      <c r="AC90" s="97">
        <f>VLOOKUP($B90,'[3]ACT DEN2'!$G$2:$S$153,5,FALSE)</f>
        <v>3</v>
      </c>
      <c r="AD90" s="97">
        <f>VLOOKUP($B90,'[3]ACT DEN2'!$G$2:$S$153,6,FALSE)</f>
        <v>1</v>
      </c>
      <c r="AE90" s="97">
        <f>VLOOKUP($B90,'[3]ACT DEN2'!$G$2:$S$153,7,FALSE)</f>
        <v>3</v>
      </c>
      <c r="AF90" s="97">
        <f>VLOOKUP($B90,'[3]ACT DEN2'!$G$2:$S$153,8,FALSE)</f>
        <v>2</v>
      </c>
      <c r="AG90" s="97">
        <f>VLOOKUP($B90,'[3]ACT DEN2'!$G$2:$S$153,9,FALSE)</f>
        <v>4</v>
      </c>
      <c r="AH90" s="97">
        <f>VLOOKUP($B90,'[3]ACT DEN2'!$G$2:$S$153,10,FALSE)</f>
        <v>4</v>
      </c>
      <c r="AI90" s="97">
        <f>VLOOKUP($B90,'[3]ACT DEN2'!$G$2:$S$153,11,FALSE)</f>
        <v>2</v>
      </c>
      <c r="AJ90" s="96">
        <f>VLOOKUP($B90,'[3]ACT DEN2'!$G$2:$S$153,12,FALSE)</f>
        <v>2</v>
      </c>
      <c r="AK90" s="2"/>
      <c r="AL90" s="6">
        <f t="shared" si="35"/>
        <v>27</v>
      </c>
      <c r="AM90" s="97">
        <f>VLOOKUP($B90,'[3]ACT DEN2'!$AB$2:$AN$119,2,FALSE)</f>
        <v>0</v>
      </c>
      <c r="AN90" s="97">
        <f>VLOOKUP($B90,'[3]ACT DEN2'!$AB$2:$AN$119,3,FALSE)</f>
        <v>1</v>
      </c>
      <c r="AO90" s="97">
        <f>VLOOKUP($B90,'[3]ACT DEN2'!$AB$2:$AN$119,4,FALSE)</f>
        <v>0</v>
      </c>
      <c r="AP90" s="97">
        <f>VLOOKUP($B90,'[3]ACT DEN2'!$AB$2:$AN$119,5,FALSE)</f>
        <v>0</v>
      </c>
      <c r="AQ90" s="97">
        <f>VLOOKUP($B90,'[3]ACT DEN2'!$AB$2:$AN$119,6,FALSE)</f>
        <v>1</v>
      </c>
      <c r="AR90" s="97">
        <f>VLOOKUP($B90,'[3]ACT DEN2'!$AB$2:$AN$119,7,FALSE)</f>
        <v>0</v>
      </c>
      <c r="AS90" s="97">
        <f>VLOOKUP($B90,'[3]ACT DEN2'!$AB$2:$AN$119,8,FALSE)</f>
        <v>0</v>
      </c>
      <c r="AT90" s="97">
        <f>VLOOKUP($B90,'[3]ACT DEN2'!$AB$2:$AN$119,9,FALSE)</f>
        <v>0</v>
      </c>
      <c r="AU90" s="97">
        <f>VLOOKUP($B90,'[3]ACT DEN2'!$AB$2:$AN$119,10,FALSE)</f>
        <v>0</v>
      </c>
      <c r="AV90" s="97">
        <f>VLOOKUP($B90,'[3]ACT DEN2'!$AB$2:$AN$119,11,FALSE)</f>
        <v>0</v>
      </c>
      <c r="AW90" s="96">
        <f>VLOOKUP($B90,'[3]ACT DEN2'!$AB$2:$AN$119,12,FALSE)</f>
        <v>0</v>
      </c>
      <c r="AX90" s="2"/>
      <c r="AY90" s="6">
        <f t="shared" si="36"/>
        <v>2</v>
      </c>
    </row>
    <row r="91" spans="1:51" s="65" customFormat="1" ht="15" thickBot="1" x14ac:dyDescent="0.25">
      <c r="A91" s="1" t="s">
        <v>159</v>
      </c>
      <c r="B91" s="99" t="s">
        <v>144</v>
      </c>
      <c r="C91" s="63"/>
      <c r="D91" s="63"/>
      <c r="E91" s="97">
        <f>VLOOKUP($B91,[1]NUM2!$G$2:$T$157,2,FALSE)</f>
        <v>114</v>
      </c>
      <c r="F91" s="97">
        <f>VLOOKUP($B91,[1]NUM2!$G$2:$T$157,3,FALSE)</f>
        <v>41</v>
      </c>
      <c r="G91" s="97">
        <f>VLOOKUP($B91,[1]NUM2!$G$2:$T$157,4,FALSE)</f>
        <v>81</v>
      </c>
      <c r="H91" s="97">
        <f>VLOOKUP($B91,[1]NUM2!$G$2:$T$157,5,FALSE)</f>
        <v>82</v>
      </c>
      <c r="I91" s="97">
        <f>VLOOKUP($B91,[1]NUM2!$G$2:$T$157,6,FALSE)</f>
        <v>85</v>
      </c>
      <c r="J91" s="97">
        <f>VLOOKUP($B91,[1]NUM2!$G$2:$T$157,7,FALSE)</f>
        <v>69</v>
      </c>
      <c r="K91" s="97">
        <f>VLOOKUP($B91,[1]NUM2!$G$2:$T$157,8,FALSE)</f>
        <v>59</v>
      </c>
      <c r="L91" s="97">
        <f>VLOOKUP($B91,[1]NUM2!$G$2:$T$157,9,FALSE)</f>
        <v>47</v>
      </c>
      <c r="M91" s="97">
        <f>VLOOKUP($B91,[1]NUM2!$G$2:$T$157,10,FALSE)</f>
        <v>45</v>
      </c>
      <c r="N91" s="97">
        <f>VLOOKUP($B91,[1]NUM2!$G$2:$T$157,11,FALSE)</f>
        <v>4</v>
      </c>
      <c r="O91" s="96">
        <f>VLOOKUP($B91,[1]NUM2!$G$2:$T$157,12,FALSE)</f>
        <v>1</v>
      </c>
      <c r="P91" s="96">
        <f>VLOOKUP($B91,[1]NUM2!$G$2:$T$157,13,FALSE)</f>
        <v>0</v>
      </c>
      <c r="Q91" s="6">
        <f t="shared" si="49"/>
        <v>628</v>
      </c>
      <c r="R91" s="4"/>
      <c r="S91" s="17">
        <v>1049</v>
      </c>
      <c r="T91" s="49">
        <f t="shared" si="50"/>
        <v>1076</v>
      </c>
      <c r="U91" s="17">
        <f>VLOOKUP($B91,[2]DEN2!$G$2:$I$157,2,FALSE)</f>
        <v>1108</v>
      </c>
      <c r="V91" s="61">
        <f t="shared" si="51"/>
        <v>1133</v>
      </c>
      <c r="W91" s="61">
        <f t="shared" si="52"/>
        <v>1143</v>
      </c>
      <c r="X91" s="180">
        <f>VLOOKUP($B91,[1]DEN2!$G$2:$I$158,2,FALSE)</f>
        <v>1140</v>
      </c>
      <c r="Y91" s="5"/>
      <c r="Z91" s="97">
        <f>VLOOKUP($B91,'[3]ACT DEN2'!$G$2:$S$153,2,FALSE)</f>
        <v>7</v>
      </c>
      <c r="AA91" s="97">
        <f>VLOOKUP($B91,'[3]ACT DEN2'!$G$2:$S$153,3,FALSE)</f>
        <v>13</v>
      </c>
      <c r="AB91" s="97">
        <f>VLOOKUP($B91,'[3]ACT DEN2'!$G$2:$S$153,4,FALSE)</f>
        <v>12</v>
      </c>
      <c r="AC91" s="97">
        <f>VLOOKUP($B91,'[3]ACT DEN2'!$G$2:$S$153,5,FALSE)</f>
        <v>8</v>
      </c>
      <c r="AD91" s="97">
        <f>VLOOKUP($B91,'[3]ACT DEN2'!$G$2:$S$153,6,FALSE)</f>
        <v>13</v>
      </c>
      <c r="AE91" s="97">
        <f>VLOOKUP($B91,'[3]ACT DEN2'!$G$2:$S$153,7,FALSE)</f>
        <v>8</v>
      </c>
      <c r="AF91" s="97">
        <f>VLOOKUP($B91,'[3]ACT DEN2'!$G$2:$S$153,8,FALSE)</f>
        <v>10</v>
      </c>
      <c r="AG91" s="97">
        <f>VLOOKUP($B91,'[3]ACT DEN2'!$G$2:$S$153,9,FALSE)</f>
        <v>15</v>
      </c>
      <c r="AH91" s="97">
        <f>VLOOKUP($B91,'[3]ACT DEN2'!$G$2:$S$153,10,FALSE)</f>
        <v>10</v>
      </c>
      <c r="AI91" s="97">
        <f>VLOOKUP($B91,'[3]ACT DEN2'!$G$2:$S$153,11,FALSE)</f>
        <v>0</v>
      </c>
      <c r="AJ91" s="96">
        <f>VLOOKUP($B91,'[3]ACT DEN2'!$G$2:$S$153,12,FALSE)</f>
        <v>1</v>
      </c>
      <c r="AK91" s="2"/>
      <c r="AL91" s="6">
        <f t="shared" si="35"/>
        <v>97</v>
      </c>
      <c r="AM91" s="97">
        <f>VLOOKUP($B91,'[3]ACT DEN2'!$AB$2:$AN$119,2,FALSE)</f>
        <v>1</v>
      </c>
      <c r="AN91" s="97">
        <f>VLOOKUP($B91,'[3]ACT DEN2'!$AB$2:$AN$119,3,FALSE)</f>
        <v>1</v>
      </c>
      <c r="AO91" s="97">
        <f>VLOOKUP($B91,'[3]ACT DEN2'!$AB$2:$AN$119,4,FALSE)</f>
        <v>3</v>
      </c>
      <c r="AP91" s="97">
        <f>VLOOKUP($B91,'[3]ACT DEN2'!$AB$2:$AN$119,5,FALSE)</f>
        <v>0</v>
      </c>
      <c r="AQ91" s="97">
        <f>VLOOKUP($B91,'[3]ACT DEN2'!$AB$2:$AN$119,6,FALSE)</f>
        <v>1</v>
      </c>
      <c r="AR91" s="97">
        <f>VLOOKUP($B91,'[3]ACT DEN2'!$AB$2:$AN$119,7,FALSE)</f>
        <v>4</v>
      </c>
      <c r="AS91" s="97">
        <f>VLOOKUP($B91,'[3]ACT DEN2'!$AB$2:$AN$119,8,FALSE)</f>
        <v>0</v>
      </c>
      <c r="AT91" s="97">
        <f>VLOOKUP($B91,'[3]ACT DEN2'!$AB$2:$AN$119,9,FALSE)</f>
        <v>0</v>
      </c>
      <c r="AU91" s="97">
        <f>VLOOKUP($B91,'[3]ACT DEN2'!$AB$2:$AN$119,10,FALSE)</f>
        <v>0</v>
      </c>
      <c r="AV91" s="97">
        <f>VLOOKUP($B91,'[3]ACT DEN2'!$AB$2:$AN$119,11,FALSE)</f>
        <v>0</v>
      </c>
      <c r="AW91" s="96">
        <f>VLOOKUP($B91,'[3]ACT DEN2'!$AB$2:$AN$119,12,FALSE)</f>
        <v>0</v>
      </c>
      <c r="AX91" s="2"/>
      <c r="AY91" s="6">
        <f t="shared" si="36"/>
        <v>10</v>
      </c>
    </row>
    <row r="92" spans="1:51" s="65" customFormat="1" ht="15" thickBot="1" x14ac:dyDescent="0.25">
      <c r="A92" s="1" t="s">
        <v>159</v>
      </c>
      <c r="B92" s="99" t="s">
        <v>145</v>
      </c>
      <c r="C92" s="63"/>
      <c r="D92" s="63"/>
      <c r="E92" s="97">
        <f>VLOOKUP($B92,[1]NUM2!$G$2:$T$157,2,FALSE)</f>
        <v>30</v>
      </c>
      <c r="F92" s="97">
        <f>VLOOKUP($B92,[1]NUM2!$G$2:$T$157,3,FALSE)</f>
        <v>33</v>
      </c>
      <c r="G92" s="97">
        <f>VLOOKUP($B92,[1]NUM2!$G$2:$T$157,4,FALSE)</f>
        <v>65</v>
      </c>
      <c r="H92" s="97">
        <f>VLOOKUP($B92,[1]NUM2!$G$2:$T$157,5,FALSE)</f>
        <v>55</v>
      </c>
      <c r="I92" s="97">
        <f>VLOOKUP($B92,[1]NUM2!$G$2:$T$157,6,FALSE)</f>
        <v>34</v>
      </c>
      <c r="J92" s="97">
        <f>VLOOKUP($B92,[1]NUM2!$G$2:$T$157,7,FALSE)</f>
        <v>93</v>
      </c>
      <c r="K92" s="97">
        <f>VLOOKUP($B92,[1]NUM2!$G$2:$T$157,8,FALSE)</f>
        <v>58</v>
      </c>
      <c r="L92" s="97">
        <f>VLOOKUP($B92,[1]NUM2!$G$2:$T$157,9,FALSE)</f>
        <v>117</v>
      </c>
      <c r="M92" s="97">
        <f>VLOOKUP($B92,[1]NUM2!$G$2:$T$157,10,FALSE)</f>
        <v>54</v>
      </c>
      <c r="N92" s="97">
        <f>VLOOKUP($B92,[1]NUM2!$G$2:$T$157,11,FALSE)+3</f>
        <v>57</v>
      </c>
      <c r="O92" s="96">
        <f>VLOOKUP($B92,[1]NUM2!$G$2:$T$157,12,FALSE)</f>
        <v>48</v>
      </c>
      <c r="P92" s="96">
        <f>VLOOKUP($B92,[1]NUM2!$G$2:$T$157,13,FALSE)</f>
        <v>141</v>
      </c>
      <c r="Q92" s="6">
        <f t="shared" si="49"/>
        <v>785</v>
      </c>
      <c r="R92" s="4"/>
      <c r="S92" s="17">
        <v>1187</v>
      </c>
      <c r="T92" s="49">
        <f t="shared" si="50"/>
        <v>1199</v>
      </c>
      <c r="U92" s="17">
        <f>VLOOKUP($B92,[2]DEN2!$G$2:$I$157,2,FALSE)</f>
        <v>1291</v>
      </c>
      <c r="V92" s="61">
        <f t="shared" si="51"/>
        <v>1312</v>
      </c>
      <c r="W92" s="61">
        <f t="shared" si="52"/>
        <v>1314</v>
      </c>
      <c r="X92" s="180">
        <f>VLOOKUP($B92,[1]DEN2!$G$2:$I$158,2,FALSE)+64</f>
        <v>1351</v>
      </c>
      <c r="Y92" s="5"/>
      <c r="Z92" s="97">
        <f>VLOOKUP($B92,'[3]ACT DEN2'!$G$2:$S$153,2,FALSE)</f>
        <v>8</v>
      </c>
      <c r="AA92" s="97">
        <f>VLOOKUP($B92,'[3]ACT DEN2'!$G$2:$S$153,3,FALSE)</f>
        <v>2</v>
      </c>
      <c r="AB92" s="97">
        <f>VLOOKUP($B92,'[3]ACT DEN2'!$G$2:$S$153,4,FALSE)</f>
        <v>5</v>
      </c>
      <c r="AC92" s="97">
        <f>VLOOKUP($B92,'[3]ACT DEN2'!$G$2:$S$153,5,FALSE)</f>
        <v>6</v>
      </c>
      <c r="AD92" s="97">
        <f>VLOOKUP($B92,'[3]ACT DEN2'!$G$2:$S$153,6,FALSE)</f>
        <v>25</v>
      </c>
      <c r="AE92" s="97">
        <f>VLOOKUP($B92,'[3]ACT DEN2'!$G$2:$S$153,7,FALSE)</f>
        <v>0</v>
      </c>
      <c r="AF92" s="97">
        <f>VLOOKUP($B92,'[3]ACT DEN2'!$G$2:$S$153,8,FALSE)</f>
        <v>15</v>
      </c>
      <c r="AG92" s="97">
        <f>VLOOKUP($B92,'[3]ACT DEN2'!$G$2:$S$153,9,FALSE)</f>
        <v>8</v>
      </c>
      <c r="AH92" s="97">
        <f>VLOOKUP($B92,'[3]ACT DEN2'!$G$2:$S$153,10,FALSE)</f>
        <v>0</v>
      </c>
      <c r="AI92" s="97">
        <f>VLOOKUP($B92,'[3]ACT DEN2'!$G$2:$S$153,11,FALSE)</f>
        <v>2</v>
      </c>
      <c r="AJ92" s="96">
        <f>VLOOKUP($B92,'[3]ACT DEN2'!$G$2:$S$153,12,FALSE)</f>
        <v>2</v>
      </c>
      <c r="AK92" s="2"/>
      <c r="AL92" s="6">
        <f t="shared" si="35"/>
        <v>73</v>
      </c>
      <c r="AM92" s="97">
        <f>VLOOKUP($B92,'[3]ACT DEN2'!$AB$2:$AN$119,2,FALSE)</f>
        <v>1</v>
      </c>
      <c r="AN92" s="97">
        <f>VLOOKUP($B92,'[3]ACT DEN2'!$AB$2:$AN$119,3,FALSE)</f>
        <v>0</v>
      </c>
      <c r="AO92" s="97">
        <f>VLOOKUP($B92,'[3]ACT DEN2'!$AB$2:$AN$119,4,FALSE)</f>
        <v>2</v>
      </c>
      <c r="AP92" s="97">
        <f>VLOOKUP($B92,'[3]ACT DEN2'!$AB$2:$AN$119,5,FALSE)</f>
        <v>2</v>
      </c>
      <c r="AQ92" s="97">
        <f>VLOOKUP($B92,'[3]ACT DEN2'!$AB$2:$AN$119,6,FALSE)</f>
        <v>0</v>
      </c>
      <c r="AR92" s="97">
        <f>VLOOKUP($B92,'[3]ACT DEN2'!$AB$2:$AN$119,7,FALSE)</f>
        <v>10</v>
      </c>
      <c r="AS92" s="97">
        <f>VLOOKUP($B92,'[3]ACT DEN2'!$AB$2:$AN$119,8,FALSE)</f>
        <v>1</v>
      </c>
      <c r="AT92" s="97">
        <f>VLOOKUP($B92,'[3]ACT DEN2'!$AB$2:$AN$119,9,FALSE)</f>
        <v>1</v>
      </c>
      <c r="AU92" s="97">
        <f>VLOOKUP($B92,'[3]ACT DEN2'!$AB$2:$AN$119,10,FALSE)</f>
        <v>0</v>
      </c>
      <c r="AV92" s="97">
        <f>VLOOKUP($B92,'[3]ACT DEN2'!$AB$2:$AN$119,11,FALSE)</f>
        <v>0</v>
      </c>
      <c r="AW92" s="96">
        <f>VLOOKUP($B92,'[3]ACT DEN2'!$AB$2:$AN$119,12,FALSE)</f>
        <v>0</v>
      </c>
      <c r="AX92" s="2"/>
      <c r="AY92" s="6">
        <f t="shared" si="36"/>
        <v>17</v>
      </c>
    </row>
    <row r="93" spans="1:51" s="65" customFormat="1" ht="15" thickBot="1" x14ac:dyDescent="0.25">
      <c r="A93" s="1" t="s">
        <v>159</v>
      </c>
      <c r="B93" s="99" t="s">
        <v>146</v>
      </c>
      <c r="C93" s="63"/>
      <c r="D93" s="63"/>
      <c r="E93" s="97">
        <f>VLOOKUP($B93,[1]NUM2!$G$2:$T$157,2,FALSE)</f>
        <v>5</v>
      </c>
      <c r="F93" s="97">
        <f>VLOOKUP($B93,[1]NUM2!$G$2:$T$157,3,FALSE)</f>
        <v>5</v>
      </c>
      <c r="G93" s="97">
        <f>VLOOKUP($B93,[1]NUM2!$G$2:$T$157,4,FALSE)</f>
        <v>6</v>
      </c>
      <c r="H93" s="97">
        <f>VLOOKUP($B93,[1]NUM2!$G$2:$T$157,5,FALSE)</f>
        <v>17</v>
      </c>
      <c r="I93" s="97">
        <f>VLOOKUP($B93,[1]NUM2!$G$2:$T$157,6,FALSE)</f>
        <v>5</v>
      </c>
      <c r="J93" s="97">
        <f>VLOOKUP($B93,[1]NUM2!$G$2:$T$157,7,FALSE)</f>
        <v>8</v>
      </c>
      <c r="K93" s="97">
        <f>VLOOKUP($B93,[1]NUM2!$G$2:$T$157,8,FALSE)</f>
        <v>2</v>
      </c>
      <c r="L93" s="97">
        <f>VLOOKUP($B93,[1]NUM2!$G$2:$T$157,9,FALSE)</f>
        <v>8</v>
      </c>
      <c r="M93" s="97">
        <f>VLOOKUP($B93,[1]NUM2!$G$2:$T$157,10,FALSE)</f>
        <v>6</v>
      </c>
      <c r="N93" s="97">
        <f>VLOOKUP($B93,[1]NUM2!$G$2:$T$157,11,FALSE)</f>
        <v>6</v>
      </c>
      <c r="O93" s="96">
        <f>VLOOKUP($B93,[1]NUM2!$G$2:$T$157,12,FALSE)</f>
        <v>8</v>
      </c>
      <c r="P93" s="96">
        <f>VLOOKUP($B93,[1]NUM2!$G$2:$T$157,13,FALSE)</f>
        <v>27</v>
      </c>
      <c r="Q93" s="6">
        <f t="shared" si="49"/>
        <v>103</v>
      </c>
      <c r="R93" s="4"/>
      <c r="S93" s="17">
        <v>235</v>
      </c>
      <c r="T93" s="49">
        <f t="shared" si="50"/>
        <v>243</v>
      </c>
      <c r="U93" s="17">
        <f>VLOOKUP($B93,[2]DEN2!$G$2:$I$157,2,FALSE)</f>
        <v>239</v>
      </c>
      <c r="V93" s="61">
        <f t="shared" si="51"/>
        <v>242</v>
      </c>
      <c r="W93" s="61">
        <f t="shared" si="52"/>
        <v>242</v>
      </c>
      <c r="X93" s="180">
        <f>VLOOKUP($B93,[1]DEN2!$G$2:$I$158,2,FALSE)</f>
        <v>241</v>
      </c>
      <c r="Y93" s="5"/>
      <c r="Z93" s="97">
        <f>VLOOKUP($B93,'[3]ACT DEN2'!$G$2:$S$153,2,FALSE)</f>
        <v>4</v>
      </c>
      <c r="AA93" s="97">
        <f>VLOOKUP($B93,'[3]ACT DEN2'!$G$2:$S$153,3,FALSE)</f>
        <v>3</v>
      </c>
      <c r="AB93" s="97">
        <f>VLOOKUP($B93,'[3]ACT DEN2'!$G$2:$S$153,4,FALSE)</f>
        <v>1</v>
      </c>
      <c r="AC93" s="97">
        <f>VLOOKUP($B93,'[3]ACT DEN2'!$G$2:$S$153,5,FALSE)</f>
        <v>0</v>
      </c>
      <c r="AD93" s="97">
        <f>VLOOKUP($B93,'[3]ACT DEN2'!$G$2:$S$153,6,FALSE)</f>
        <v>0</v>
      </c>
      <c r="AE93" s="97">
        <f>VLOOKUP($B93,'[3]ACT DEN2'!$G$2:$S$153,7,FALSE)</f>
        <v>0</v>
      </c>
      <c r="AF93" s="97">
        <f>VLOOKUP($B93,'[3]ACT DEN2'!$G$2:$S$153,8,FALSE)</f>
        <v>0</v>
      </c>
      <c r="AG93" s="97">
        <f>VLOOKUP($B93,'[3]ACT DEN2'!$G$2:$S$153,9,FALSE)</f>
        <v>4</v>
      </c>
      <c r="AH93" s="97">
        <f>VLOOKUP($B93,'[3]ACT DEN2'!$G$2:$S$153,10,FALSE)</f>
        <v>0</v>
      </c>
      <c r="AI93" s="97">
        <f>VLOOKUP($B93,'[3]ACT DEN2'!$G$2:$S$153,11,FALSE)</f>
        <v>0</v>
      </c>
      <c r="AJ93" s="96">
        <f>VLOOKUP($B93,'[3]ACT DEN2'!$G$2:$S$153,12,FALSE)</f>
        <v>2</v>
      </c>
      <c r="AK93" s="2"/>
      <c r="AL93" s="6">
        <f t="shared" si="35"/>
        <v>14</v>
      </c>
      <c r="AM93" s="97">
        <f>VLOOKUP($B93,'[3]ACT DEN2'!$AB$2:$AN$119,2,FALSE)</f>
        <v>0</v>
      </c>
      <c r="AN93" s="97">
        <f>VLOOKUP($B93,'[3]ACT DEN2'!$AB$2:$AN$119,3,FALSE)</f>
        <v>0</v>
      </c>
      <c r="AO93" s="97">
        <f>VLOOKUP($B93,'[3]ACT DEN2'!$AB$2:$AN$119,4,FALSE)</f>
        <v>0</v>
      </c>
      <c r="AP93" s="97">
        <f>VLOOKUP($B93,'[3]ACT DEN2'!$AB$2:$AN$119,5,FALSE)</f>
        <v>0</v>
      </c>
      <c r="AQ93" s="97">
        <f>VLOOKUP($B93,'[3]ACT DEN2'!$AB$2:$AN$119,6,FALSE)</f>
        <v>0</v>
      </c>
      <c r="AR93" s="97">
        <f>VLOOKUP($B93,'[3]ACT DEN2'!$AB$2:$AN$119,7,FALSE)</f>
        <v>0</v>
      </c>
      <c r="AS93" s="97">
        <f>VLOOKUP($B93,'[3]ACT DEN2'!$AB$2:$AN$119,8,FALSE)</f>
        <v>0</v>
      </c>
      <c r="AT93" s="97">
        <f>VLOOKUP($B93,'[3]ACT DEN2'!$AB$2:$AN$119,9,FALSE)</f>
        <v>1</v>
      </c>
      <c r="AU93" s="97">
        <f>VLOOKUP($B93,'[3]ACT DEN2'!$AB$2:$AN$119,10,FALSE)</f>
        <v>0</v>
      </c>
      <c r="AV93" s="97">
        <f>VLOOKUP($B93,'[3]ACT DEN2'!$AB$2:$AN$119,11,FALSE)</f>
        <v>0</v>
      </c>
      <c r="AW93" s="96">
        <f>VLOOKUP($B93,'[3]ACT DEN2'!$AB$2:$AN$119,12,FALSE)</f>
        <v>0</v>
      </c>
      <c r="AX93" s="2"/>
      <c r="AY93" s="6">
        <f t="shared" si="36"/>
        <v>1</v>
      </c>
    </row>
    <row r="94" spans="1:51" s="65" customFormat="1" ht="15" thickBot="1" x14ac:dyDescent="0.25">
      <c r="A94" s="1" t="s">
        <v>159</v>
      </c>
      <c r="B94" s="99" t="s">
        <v>147</v>
      </c>
      <c r="C94" s="63"/>
      <c r="D94" s="63"/>
      <c r="E94" s="97">
        <f>VLOOKUP($B94,[1]NUM2!$G$2:$T$157,2,FALSE)</f>
        <v>0</v>
      </c>
      <c r="F94" s="97">
        <f>VLOOKUP($B94,[1]NUM2!$G$2:$T$157,3,FALSE)</f>
        <v>0</v>
      </c>
      <c r="G94" s="97">
        <f>VLOOKUP($B94,[1]NUM2!$G$2:$T$157,4,FALSE)</f>
        <v>1</v>
      </c>
      <c r="H94" s="97">
        <f>VLOOKUP($B94,[1]NUM2!$G$2:$T$157,5,FALSE)</f>
        <v>2</v>
      </c>
      <c r="I94" s="97">
        <f>VLOOKUP($B94,[1]NUM2!$G$2:$T$157,6,FALSE)</f>
        <v>2</v>
      </c>
      <c r="J94" s="97">
        <f>VLOOKUP($B94,[1]NUM2!$G$2:$T$157,7,FALSE)</f>
        <v>0</v>
      </c>
      <c r="K94" s="97">
        <f>VLOOKUP($B94,[1]NUM2!$G$2:$T$157,8,FALSE)</f>
        <v>2</v>
      </c>
      <c r="L94" s="97">
        <f>VLOOKUP($B94,[1]NUM2!$G$2:$T$157,9,FALSE)</f>
        <v>0</v>
      </c>
      <c r="M94" s="97">
        <f>VLOOKUP($B94,[1]NUM2!$G$2:$T$157,10,FALSE)</f>
        <v>0</v>
      </c>
      <c r="N94" s="97">
        <f>VLOOKUP($B94,[1]NUM2!$G$2:$T$157,11,FALSE)</f>
        <v>0</v>
      </c>
      <c r="O94" s="96">
        <f>VLOOKUP($B94,[1]NUM2!$G$2:$T$157,12,FALSE)</f>
        <v>0</v>
      </c>
      <c r="P94" s="96">
        <f>VLOOKUP($B94,[1]NUM2!$G$2:$T$157,13,FALSE)</f>
        <v>0</v>
      </c>
      <c r="Q94" s="6">
        <f t="shared" si="49"/>
        <v>7</v>
      </c>
      <c r="R94" s="4"/>
      <c r="S94" s="17">
        <v>82</v>
      </c>
      <c r="T94" s="49">
        <f t="shared" si="50"/>
        <v>83</v>
      </c>
      <c r="U94" s="17">
        <f>VLOOKUP($B94,[2]DEN2!$G$2:$I$157,2,FALSE)</f>
        <v>75</v>
      </c>
      <c r="V94" s="61">
        <f t="shared" si="51"/>
        <v>75</v>
      </c>
      <c r="W94" s="61">
        <f t="shared" si="52"/>
        <v>76</v>
      </c>
      <c r="X94" s="180">
        <f>VLOOKUP($B94,[1]DEN2!$G$2:$I$158,2,FALSE)</f>
        <v>75</v>
      </c>
      <c r="Y94" s="5"/>
      <c r="Z94" s="97">
        <f>VLOOKUP($B94,'[3]ACT DEN2'!$G$2:$S$153,2,FALSE)</f>
        <v>2</v>
      </c>
      <c r="AA94" s="97">
        <f>VLOOKUP($B94,'[3]ACT DEN2'!$G$2:$S$153,3,FALSE)</f>
        <v>0</v>
      </c>
      <c r="AB94" s="97">
        <f>VLOOKUP($B94,'[3]ACT DEN2'!$G$2:$S$153,4,FALSE)</f>
        <v>0</v>
      </c>
      <c r="AC94" s="97">
        <f>VLOOKUP($B94,'[3]ACT DEN2'!$G$2:$S$153,5,FALSE)</f>
        <v>0</v>
      </c>
      <c r="AD94" s="97">
        <f>VLOOKUP($B94,'[3]ACT DEN2'!$G$2:$S$153,6,FALSE)</f>
        <v>0</v>
      </c>
      <c r="AE94" s="97">
        <f>VLOOKUP($B94,'[3]ACT DEN2'!$G$2:$S$153,7,FALSE)</f>
        <v>1</v>
      </c>
      <c r="AF94" s="97">
        <f>VLOOKUP($B94,'[3]ACT DEN2'!$G$2:$S$153,8,FALSE)</f>
        <v>0</v>
      </c>
      <c r="AG94" s="97">
        <f>VLOOKUP($B94,'[3]ACT DEN2'!$G$2:$S$153,9,FALSE)</f>
        <v>1</v>
      </c>
      <c r="AH94" s="97">
        <f>VLOOKUP($B94,'[3]ACT DEN2'!$G$2:$S$153,10,FALSE)</f>
        <v>1</v>
      </c>
      <c r="AI94" s="97">
        <f>VLOOKUP($B94,'[3]ACT DEN2'!$G$2:$S$153,11,FALSE)</f>
        <v>1</v>
      </c>
      <c r="AJ94" s="96">
        <f>VLOOKUP($B94,'[3]ACT DEN2'!$G$2:$S$153,12,FALSE)</f>
        <v>1</v>
      </c>
      <c r="AK94" s="2"/>
      <c r="AL94" s="6">
        <f t="shared" si="35"/>
        <v>7</v>
      </c>
      <c r="AM94" s="97">
        <f>VLOOKUP($B94,'[3]ACT DEN2'!$AB$2:$AN$119,2,FALSE)</f>
        <v>1</v>
      </c>
      <c r="AN94" s="97">
        <f>VLOOKUP($B94,'[3]ACT DEN2'!$AB$2:$AN$119,3,FALSE)</f>
        <v>0</v>
      </c>
      <c r="AO94" s="97">
        <f>VLOOKUP($B94,'[3]ACT DEN2'!$AB$2:$AN$119,4,FALSE)</f>
        <v>0</v>
      </c>
      <c r="AP94" s="97">
        <f>VLOOKUP($B94,'[3]ACT DEN2'!$AB$2:$AN$119,5,FALSE)</f>
        <v>0</v>
      </c>
      <c r="AQ94" s="97">
        <f>VLOOKUP($B94,'[3]ACT DEN2'!$AB$2:$AN$119,6,FALSE)</f>
        <v>0</v>
      </c>
      <c r="AR94" s="97">
        <f>VLOOKUP($B94,'[3]ACT DEN2'!$AB$2:$AN$119,7,FALSE)</f>
        <v>2</v>
      </c>
      <c r="AS94" s="97">
        <f>VLOOKUP($B94,'[3]ACT DEN2'!$AB$2:$AN$119,8,FALSE)</f>
        <v>0</v>
      </c>
      <c r="AT94" s="97">
        <f>VLOOKUP($B94,'[3]ACT DEN2'!$AB$2:$AN$119,9,FALSE)</f>
        <v>1</v>
      </c>
      <c r="AU94" s="97">
        <f>VLOOKUP($B94,'[3]ACT DEN2'!$AB$2:$AN$119,10,FALSE)</f>
        <v>1</v>
      </c>
      <c r="AV94" s="97">
        <f>VLOOKUP($B94,'[3]ACT DEN2'!$AB$2:$AN$119,11,FALSE)</f>
        <v>0</v>
      </c>
      <c r="AW94" s="96">
        <f>VLOOKUP($B94,'[3]ACT DEN2'!$AB$2:$AN$119,12,FALSE)</f>
        <v>0</v>
      </c>
      <c r="AX94" s="2"/>
      <c r="AY94" s="6">
        <f t="shared" si="36"/>
        <v>5</v>
      </c>
    </row>
    <row r="95" spans="1:51" s="65" customFormat="1" ht="15" thickBot="1" x14ac:dyDescent="0.25">
      <c r="A95" s="1" t="s">
        <v>159</v>
      </c>
      <c r="B95" s="99" t="s">
        <v>148</v>
      </c>
      <c r="C95" s="63"/>
      <c r="D95" s="63"/>
      <c r="E95" s="97">
        <f>VLOOKUP($B95,[1]NUM2!$G$2:$T$157,2,FALSE)</f>
        <v>0</v>
      </c>
      <c r="F95" s="97">
        <f>VLOOKUP($B95,[1]NUM2!$G$2:$T$157,3,FALSE)</f>
        <v>0</v>
      </c>
      <c r="G95" s="97">
        <f>VLOOKUP($B95,[1]NUM2!$G$2:$T$157,4,FALSE)</f>
        <v>5</v>
      </c>
      <c r="H95" s="97">
        <f>VLOOKUP($B95,[1]NUM2!$G$2:$T$157,5,FALSE)</f>
        <v>4</v>
      </c>
      <c r="I95" s="97">
        <f>VLOOKUP($B95,[1]NUM2!$G$2:$T$157,6,FALSE)</f>
        <v>5</v>
      </c>
      <c r="J95" s="97">
        <f>VLOOKUP($B95,[1]NUM2!$G$2:$T$157,7,FALSE)</f>
        <v>2</v>
      </c>
      <c r="K95" s="97">
        <f>VLOOKUP($B95,[1]NUM2!$G$2:$T$157,8,FALSE)</f>
        <v>2</v>
      </c>
      <c r="L95" s="97">
        <f>VLOOKUP($B95,[1]NUM2!$G$2:$T$157,9,FALSE)</f>
        <v>0</v>
      </c>
      <c r="M95" s="97">
        <f>VLOOKUP($B95,[1]NUM2!$G$2:$T$157,10,FALSE)</f>
        <v>1</v>
      </c>
      <c r="N95" s="97">
        <f>VLOOKUP($B95,[1]NUM2!$G$2:$T$157,11,FALSE)</f>
        <v>1</v>
      </c>
      <c r="O95" s="96">
        <f>VLOOKUP($B95,[1]NUM2!$G$2:$T$157,12,FALSE)</f>
        <v>0</v>
      </c>
      <c r="P95" s="96">
        <f>VLOOKUP($B95,[1]NUM2!$G$2:$T$157,13,FALSE)</f>
        <v>2</v>
      </c>
      <c r="Q95" s="6">
        <f t="shared" si="49"/>
        <v>22</v>
      </c>
      <c r="R95" s="4"/>
      <c r="S95" s="17">
        <v>99</v>
      </c>
      <c r="T95" s="49">
        <f t="shared" si="50"/>
        <v>101</v>
      </c>
      <c r="U95" s="17">
        <f>VLOOKUP($B95,[2]DEN2!$G$2:$I$157,2,FALSE)</f>
        <v>107</v>
      </c>
      <c r="V95" s="61">
        <f t="shared" si="51"/>
        <v>110</v>
      </c>
      <c r="W95" s="61">
        <f t="shared" si="52"/>
        <v>110</v>
      </c>
      <c r="X95" s="180">
        <f>VLOOKUP($B95,[1]DEN2!$G$2:$I$158,2,FALSE)</f>
        <v>107</v>
      </c>
      <c r="Y95" s="5"/>
      <c r="Z95" s="97">
        <f>VLOOKUP($B95,'[3]ACT DEN2'!$G$2:$S$153,2,FALSE)</f>
        <v>0</v>
      </c>
      <c r="AA95" s="97">
        <f>VLOOKUP($B95,'[3]ACT DEN2'!$G$2:$S$153,3,FALSE)</f>
        <v>2</v>
      </c>
      <c r="AB95" s="97">
        <f>VLOOKUP($B95,'[3]ACT DEN2'!$G$2:$S$153,4,FALSE)</f>
        <v>0</v>
      </c>
      <c r="AC95" s="97">
        <f>VLOOKUP($B95,'[3]ACT DEN2'!$G$2:$S$153,5,FALSE)</f>
        <v>1</v>
      </c>
      <c r="AD95" s="97">
        <f>VLOOKUP($B95,'[3]ACT DEN2'!$G$2:$S$153,6,FALSE)</f>
        <v>0</v>
      </c>
      <c r="AE95" s="97">
        <f>VLOOKUP($B95,'[3]ACT DEN2'!$G$2:$S$153,7,FALSE)</f>
        <v>0</v>
      </c>
      <c r="AF95" s="97">
        <f>VLOOKUP($B95,'[3]ACT DEN2'!$G$2:$S$153,8,FALSE)</f>
        <v>2</v>
      </c>
      <c r="AG95" s="97">
        <f>VLOOKUP($B95,'[3]ACT DEN2'!$G$2:$S$153,9,FALSE)</f>
        <v>2</v>
      </c>
      <c r="AH95" s="97">
        <f>VLOOKUP($B95,'[3]ACT DEN2'!$G$2:$S$153,10,FALSE)</f>
        <v>0</v>
      </c>
      <c r="AI95" s="97">
        <f>VLOOKUP($B95,'[3]ACT DEN2'!$G$2:$S$153,11,FALSE)</f>
        <v>0</v>
      </c>
      <c r="AJ95" s="96">
        <f>VLOOKUP($B95,'[3]ACT DEN2'!$G$2:$S$153,12,FALSE)</f>
        <v>0</v>
      </c>
      <c r="AK95" s="2"/>
      <c r="AL95" s="6">
        <f t="shared" si="35"/>
        <v>7</v>
      </c>
      <c r="AM95" s="97">
        <f>VLOOKUP($B95,'[3]ACT DEN2'!$AB$2:$AN$119,2,FALSE)</f>
        <v>0</v>
      </c>
      <c r="AN95" s="97">
        <f>VLOOKUP($B95,'[3]ACT DEN2'!$AB$2:$AN$119,3,FALSE)</f>
        <v>0</v>
      </c>
      <c r="AO95" s="97">
        <f>VLOOKUP($B95,'[3]ACT DEN2'!$AB$2:$AN$119,4,FALSE)</f>
        <v>0</v>
      </c>
      <c r="AP95" s="97">
        <f>VLOOKUP($B95,'[3]ACT DEN2'!$AB$2:$AN$119,5,FALSE)</f>
        <v>0</v>
      </c>
      <c r="AQ95" s="97">
        <f>VLOOKUP($B95,'[3]ACT DEN2'!$AB$2:$AN$119,6,FALSE)</f>
        <v>0</v>
      </c>
      <c r="AR95" s="97">
        <f>VLOOKUP($B95,'[3]ACT DEN2'!$AB$2:$AN$119,7,FALSE)</f>
        <v>0</v>
      </c>
      <c r="AS95" s="97">
        <f>VLOOKUP($B95,'[3]ACT DEN2'!$AB$2:$AN$119,8,FALSE)</f>
        <v>0</v>
      </c>
      <c r="AT95" s="97">
        <f>VLOOKUP($B95,'[3]ACT DEN2'!$AB$2:$AN$119,9,FALSE)</f>
        <v>1</v>
      </c>
      <c r="AU95" s="97">
        <f>VLOOKUP($B95,'[3]ACT DEN2'!$AB$2:$AN$119,10,FALSE)</f>
        <v>0</v>
      </c>
      <c r="AV95" s="97">
        <f>VLOOKUP($B95,'[3]ACT DEN2'!$AB$2:$AN$119,11,FALSE)</f>
        <v>0</v>
      </c>
      <c r="AW95" s="96">
        <f>VLOOKUP($B95,'[3]ACT DEN2'!$AB$2:$AN$119,12,FALSE)</f>
        <v>0</v>
      </c>
      <c r="AX95" s="2"/>
      <c r="AY95" s="6">
        <f t="shared" si="36"/>
        <v>1</v>
      </c>
    </row>
    <row r="96" spans="1:51" s="65" customFormat="1" ht="15" thickBot="1" x14ac:dyDescent="0.25">
      <c r="A96" s="1" t="s">
        <v>159</v>
      </c>
      <c r="B96" s="99" t="s">
        <v>149</v>
      </c>
      <c r="C96" s="63"/>
      <c r="D96" s="63"/>
      <c r="E96" s="97">
        <f>VLOOKUP($B96,[1]NUM2!$G$2:$T$157,2,FALSE)</f>
        <v>0</v>
      </c>
      <c r="F96" s="97">
        <f>VLOOKUP($B96,[1]NUM2!$G$2:$T$157,3,FALSE)</f>
        <v>3</v>
      </c>
      <c r="G96" s="97">
        <f>VLOOKUP($B96,[1]NUM2!$G$2:$T$157,4,FALSE)</f>
        <v>0</v>
      </c>
      <c r="H96" s="97">
        <f>VLOOKUP($B96,[1]NUM2!$G$2:$T$157,5,FALSE)</f>
        <v>0</v>
      </c>
      <c r="I96" s="97">
        <f>VLOOKUP($B96,[1]NUM2!$G$2:$T$157,6,FALSE)</f>
        <v>0</v>
      </c>
      <c r="J96" s="97">
        <f>VLOOKUP($B96,[1]NUM2!$G$2:$T$157,7,FALSE)</f>
        <v>0</v>
      </c>
      <c r="K96" s="97">
        <f>VLOOKUP($B96,[1]NUM2!$G$2:$T$157,8,FALSE)</f>
        <v>0</v>
      </c>
      <c r="L96" s="97">
        <f>VLOOKUP($B96,[1]NUM2!$G$2:$T$157,9,FALSE)</f>
        <v>0</v>
      </c>
      <c r="M96" s="97">
        <f>VLOOKUP($B96,[1]NUM2!$G$2:$T$157,10,FALSE)</f>
        <v>0</v>
      </c>
      <c r="N96" s="97">
        <f>VLOOKUP($B96,[1]NUM2!$G$2:$T$157,11,FALSE)</f>
        <v>0</v>
      </c>
      <c r="O96" s="96">
        <f>VLOOKUP($B96,[1]NUM2!$G$2:$T$157,12,FALSE)</f>
        <v>0</v>
      </c>
      <c r="P96" s="96">
        <f>VLOOKUP($B96,[1]NUM2!$G$2:$T$157,13,FALSE)</f>
        <v>6</v>
      </c>
      <c r="Q96" s="6">
        <f t="shared" si="49"/>
        <v>9</v>
      </c>
      <c r="R96" s="4"/>
      <c r="S96" s="17">
        <v>51</v>
      </c>
      <c r="T96" s="49">
        <f t="shared" si="50"/>
        <v>51</v>
      </c>
      <c r="U96" s="17">
        <f>VLOOKUP($B96,[2]DEN2!$G$2:$I$157,2,FALSE)</f>
        <v>52</v>
      </c>
      <c r="V96" s="61">
        <f t="shared" si="51"/>
        <v>52</v>
      </c>
      <c r="W96" s="61">
        <f t="shared" si="52"/>
        <v>52</v>
      </c>
      <c r="X96" s="180">
        <f>VLOOKUP($B96,[1]DEN2!$G$2:$I$158,2,FALSE)</f>
        <v>46</v>
      </c>
      <c r="Y96" s="5"/>
      <c r="Z96" s="97">
        <f>VLOOKUP($B96,'[3]ACT DEN2'!$G$2:$S$153,2,FALSE)</f>
        <v>0</v>
      </c>
      <c r="AA96" s="97">
        <f>VLOOKUP($B96,'[3]ACT DEN2'!$G$2:$S$153,3,FALSE)</f>
        <v>1</v>
      </c>
      <c r="AB96" s="97">
        <f>VLOOKUP($B96,'[3]ACT DEN2'!$G$2:$S$153,4,FALSE)</f>
        <v>0</v>
      </c>
      <c r="AC96" s="97">
        <f>VLOOKUP($B96,'[3]ACT DEN2'!$G$2:$S$153,5,FALSE)</f>
        <v>1</v>
      </c>
      <c r="AD96" s="97">
        <f>VLOOKUP($B96,'[3]ACT DEN2'!$G$2:$S$153,6,FALSE)</f>
        <v>1</v>
      </c>
      <c r="AE96" s="97">
        <f>VLOOKUP($B96,'[3]ACT DEN2'!$G$2:$S$153,7,FALSE)</f>
        <v>0</v>
      </c>
      <c r="AF96" s="97">
        <f>VLOOKUP($B96,'[3]ACT DEN2'!$G$2:$S$153,8,FALSE)</f>
        <v>0</v>
      </c>
      <c r="AG96" s="97">
        <f>VLOOKUP($B96,'[3]ACT DEN2'!$G$2:$S$153,9,FALSE)</f>
        <v>0</v>
      </c>
      <c r="AH96" s="97">
        <f>VLOOKUP($B96,'[3]ACT DEN2'!$G$2:$S$153,10,FALSE)</f>
        <v>0</v>
      </c>
      <c r="AI96" s="97">
        <f>VLOOKUP($B96,'[3]ACT DEN2'!$G$2:$S$153,11,FALSE)</f>
        <v>0</v>
      </c>
      <c r="AJ96" s="96">
        <f>VLOOKUP($B96,'[3]ACT DEN2'!$G$2:$S$153,12,FALSE)</f>
        <v>0</v>
      </c>
      <c r="AK96" s="2"/>
      <c r="AL96" s="6">
        <f t="shared" si="35"/>
        <v>3</v>
      </c>
      <c r="AM96" s="97">
        <f>VLOOKUP($B96,'[3]ACT DEN2'!$AB$2:$AN$119,2,FALSE)</f>
        <v>1</v>
      </c>
      <c r="AN96" s="97">
        <f>VLOOKUP($B96,'[3]ACT DEN2'!$AB$2:$AN$119,3,FALSE)</f>
        <v>0</v>
      </c>
      <c r="AO96" s="97">
        <f>VLOOKUP($B96,'[3]ACT DEN2'!$AB$2:$AN$119,4,FALSE)</f>
        <v>0</v>
      </c>
      <c r="AP96" s="97">
        <f>VLOOKUP($B96,'[3]ACT DEN2'!$AB$2:$AN$119,5,FALSE)</f>
        <v>0</v>
      </c>
      <c r="AQ96" s="97">
        <f>VLOOKUP($B96,'[3]ACT DEN2'!$AB$2:$AN$119,6,FALSE)</f>
        <v>0</v>
      </c>
      <c r="AR96" s="97">
        <f>VLOOKUP($B96,'[3]ACT DEN2'!$AB$2:$AN$119,7,FALSE)</f>
        <v>0</v>
      </c>
      <c r="AS96" s="97">
        <f>VLOOKUP($B96,'[3]ACT DEN2'!$AB$2:$AN$119,8,FALSE)</f>
        <v>0</v>
      </c>
      <c r="AT96" s="97">
        <f>VLOOKUP($B96,'[3]ACT DEN2'!$AB$2:$AN$119,9,FALSE)</f>
        <v>0</v>
      </c>
      <c r="AU96" s="97">
        <f>VLOOKUP($B96,'[3]ACT DEN2'!$AB$2:$AN$119,10,FALSE)</f>
        <v>0</v>
      </c>
      <c r="AV96" s="97">
        <f>VLOOKUP($B96,'[3]ACT DEN2'!$AB$2:$AN$119,11,FALSE)</f>
        <v>0</v>
      </c>
      <c r="AW96" s="96">
        <f>VLOOKUP($B96,'[3]ACT DEN2'!$AB$2:$AN$119,12,FALSE)</f>
        <v>0</v>
      </c>
      <c r="AX96" s="2"/>
      <c r="AY96" s="6">
        <f t="shared" si="36"/>
        <v>1</v>
      </c>
    </row>
    <row r="97" spans="1:51" s="65" customFormat="1" ht="15" thickBot="1" x14ac:dyDescent="0.25">
      <c r="A97" s="1" t="s">
        <v>159</v>
      </c>
      <c r="B97" s="99" t="s">
        <v>150</v>
      </c>
      <c r="C97" s="63"/>
      <c r="D97" s="63"/>
      <c r="E97" s="97">
        <f>VLOOKUP($B97,[1]NUM2!$G$2:$T$157,2,FALSE)</f>
        <v>0</v>
      </c>
      <c r="F97" s="97">
        <f>VLOOKUP($B97,[1]NUM2!$G$2:$T$157,3,FALSE)</f>
        <v>0</v>
      </c>
      <c r="G97" s="97">
        <f>VLOOKUP($B97,[1]NUM2!$G$2:$T$157,4,FALSE)</f>
        <v>0</v>
      </c>
      <c r="H97" s="97">
        <f>VLOOKUP($B97,[1]NUM2!$G$2:$T$157,5,FALSE)</f>
        <v>0</v>
      </c>
      <c r="I97" s="97">
        <f>VLOOKUP($B97,[1]NUM2!$G$2:$T$157,6,FALSE)</f>
        <v>0</v>
      </c>
      <c r="J97" s="97">
        <f>VLOOKUP($B97,[1]NUM2!$G$2:$T$157,7,FALSE)</f>
        <v>0</v>
      </c>
      <c r="K97" s="97">
        <f>VLOOKUP($B97,[1]NUM2!$G$2:$T$157,8,FALSE)</f>
        <v>0</v>
      </c>
      <c r="L97" s="97">
        <f>VLOOKUP($B97,[1]NUM2!$G$2:$T$157,9,FALSE)</f>
        <v>0</v>
      </c>
      <c r="M97" s="97">
        <f>VLOOKUP($B97,[1]NUM2!$G$2:$T$157,10,FALSE)</f>
        <v>0</v>
      </c>
      <c r="N97" s="97">
        <f>VLOOKUP($B97,[1]NUM2!$G$2:$T$157,11,FALSE)</f>
        <v>0</v>
      </c>
      <c r="O97" s="96">
        <f>VLOOKUP($B97,[1]NUM2!$G$2:$T$157,12,FALSE)</f>
        <v>1</v>
      </c>
      <c r="P97" s="96">
        <f>VLOOKUP($B97,[1]NUM2!$G$2:$T$157,13,FALSE)</f>
        <v>0</v>
      </c>
      <c r="Q97" s="6">
        <f t="shared" si="49"/>
        <v>1</v>
      </c>
      <c r="R97" s="4"/>
      <c r="S97" s="17">
        <v>30</v>
      </c>
      <c r="T97" s="49">
        <f t="shared" si="50"/>
        <v>32</v>
      </c>
      <c r="U97" s="17">
        <f>VLOOKUP($B97,[2]DEN2!$G$2:$I$157,2,FALSE)</f>
        <v>30</v>
      </c>
      <c r="V97" s="61">
        <f t="shared" si="51"/>
        <v>30</v>
      </c>
      <c r="W97" s="61">
        <f t="shared" si="52"/>
        <v>29</v>
      </c>
      <c r="X97" s="180">
        <f>VLOOKUP($B97,[1]DEN2!$G$2:$I$158,2,FALSE)</f>
        <v>28</v>
      </c>
      <c r="Y97" s="5"/>
      <c r="Z97" s="97">
        <f>VLOOKUP($B97,'[3]ACT DEN2'!$G$2:$S$153,2,FALSE)</f>
        <v>0</v>
      </c>
      <c r="AA97" s="97">
        <f>VLOOKUP($B97,'[3]ACT DEN2'!$G$2:$S$153,3,FALSE)</f>
        <v>0</v>
      </c>
      <c r="AB97" s="97">
        <f>VLOOKUP($B97,'[3]ACT DEN2'!$G$2:$S$153,4,FALSE)</f>
        <v>2</v>
      </c>
      <c r="AC97" s="97">
        <f>VLOOKUP($B97,'[3]ACT DEN2'!$G$2:$S$153,5,FALSE)</f>
        <v>0</v>
      </c>
      <c r="AD97" s="97">
        <f>VLOOKUP($B97,'[3]ACT DEN2'!$G$2:$S$153,6,FALSE)</f>
        <v>1</v>
      </c>
      <c r="AE97" s="97">
        <f>VLOOKUP($B97,'[3]ACT DEN2'!$G$2:$S$153,7,FALSE)</f>
        <v>0</v>
      </c>
      <c r="AF97" s="97">
        <f>VLOOKUP($B97,'[3]ACT DEN2'!$G$2:$S$153,8,FALSE)</f>
        <v>0</v>
      </c>
      <c r="AG97" s="97">
        <f>VLOOKUP($B97,'[3]ACT DEN2'!$G$2:$S$153,9,FALSE)</f>
        <v>0</v>
      </c>
      <c r="AH97" s="97">
        <f>VLOOKUP($B97,'[3]ACT DEN2'!$G$2:$S$153,10,FALSE)</f>
        <v>0</v>
      </c>
      <c r="AI97" s="97">
        <f>VLOOKUP($B97,'[3]ACT DEN2'!$G$2:$S$153,11,FALSE)</f>
        <v>0</v>
      </c>
      <c r="AJ97" s="96">
        <f>VLOOKUP($B97,'[3]ACT DEN2'!$G$2:$S$153,12,FALSE)</f>
        <v>0</v>
      </c>
      <c r="AK97" s="2"/>
      <c r="AL97" s="6">
        <f t="shared" si="35"/>
        <v>3</v>
      </c>
      <c r="AM97" s="97">
        <f>VLOOKUP($B97,'[3]ACT DEN2'!$AB$2:$AN$119,2,FALSE)</f>
        <v>0</v>
      </c>
      <c r="AN97" s="97">
        <f>VLOOKUP($B97,'[3]ACT DEN2'!$AB$2:$AN$119,3,FALSE)</f>
        <v>0</v>
      </c>
      <c r="AO97" s="97">
        <f>VLOOKUP($B97,'[3]ACT DEN2'!$AB$2:$AN$119,4,FALSE)</f>
        <v>0</v>
      </c>
      <c r="AP97" s="97">
        <f>VLOOKUP($B97,'[3]ACT DEN2'!$AB$2:$AN$119,5,FALSE)</f>
        <v>0</v>
      </c>
      <c r="AQ97" s="97">
        <f>VLOOKUP($B97,'[3]ACT DEN2'!$AB$2:$AN$119,6,FALSE)</f>
        <v>0</v>
      </c>
      <c r="AR97" s="97">
        <f>VLOOKUP($B97,'[3]ACT DEN2'!$AB$2:$AN$119,7,FALSE)</f>
        <v>0</v>
      </c>
      <c r="AS97" s="97">
        <f>VLOOKUP($B97,'[3]ACT DEN2'!$AB$2:$AN$119,8,FALSE)</f>
        <v>0</v>
      </c>
      <c r="AT97" s="97">
        <f>VLOOKUP($B97,'[3]ACT DEN2'!$AB$2:$AN$119,9,FALSE)</f>
        <v>0</v>
      </c>
      <c r="AU97" s="97">
        <f>VLOOKUP($B97,'[3]ACT DEN2'!$AB$2:$AN$119,10,FALSE)</f>
        <v>1</v>
      </c>
      <c r="AV97" s="97">
        <f>VLOOKUP($B97,'[3]ACT DEN2'!$AB$2:$AN$119,11,FALSE)</f>
        <v>0</v>
      </c>
      <c r="AW97" s="96">
        <f>VLOOKUP($B97,'[3]ACT DEN2'!$AB$2:$AN$119,12,FALSE)</f>
        <v>0</v>
      </c>
      <c r="AX97" s="2"/>
      <c r="AY97" s="6">
        <f t="shared" si="36"/>
        <v>1</v>
      </c>
    </row>
    <row r="98" spans="1:51" s="65" customFormat="1" ht="15" thickBot="1" x14ac:dyDescent="0.25">
      <c r="A98" s="1" t="s">
        <v>159</v>
      </c>
      <c r="B98" s="99" t="s">
        <v>151</v>
      </c>
      <c r="C98" s="63"/>
      <c r="D98" s="63"/>
      <c r="E98" s="97">
        <f>VLOOKUP($B98,[1]NUM2!$G$2:$T$157,2,FALSE)</f>
        <v>0</v>
      </c>
      <c r="F98" s="97">
        <f>VLOOKUP($B98,[1]NUM2!$G$2:$T$157,3,FALSE)</f>
        <v>0</v>
      </c>
      <c r="G98" s="97">
        <f>VLOOKUP($B98,[1]NUM2!$G$2:$T$157,4,FALSE)</f>
        <v>4</v>
      </c>
      <c r="H98" s="97">
        <f>VLOOKUP($B98,[1]NUM2!$G$2:$T$157,5,FALSE)</f>
        <v>0</v>
      </c>
      <c r="I98" s="97">
        <f>VLOOKUP($B98,[1]NUM2!$G$2:$T$157,6,FALSE)</f>
        <v>4</v>
      </c>
      <c r="J98" s="97">
        <f>VLOOKUP($B98,[1]NUM2!$G$2:$T$157,7,FALSE)</f>
        <v>1</v>
      </c>
      <c r="K98" s="97">
        <f>VLOOKUP($B98,[1]NUM2!$G$2:$T$157,8,FALSE)</f>
        <v>1</v>
      </c>
      <c r="L98" s="97">
        <f>VLOOKUP($B98,[1]NUM2!$G$2:$T$157,9,FALSE)</f>
        <v>1</v>
      </c>
      <c r="M98" s="97">
        <f>VLOOKUP($B98,[1]NUM2!$G$2:$T$157,10,FALSE)</f>
        <v>6</v>
      </c>
      <c r="N98" s="97">
        <f>VLOOKUP($B98,[1]NUM2!$G$2:$T$157,11,FALSE)</f>
        <v>1</v>
      </c>
      <c r="O98" s="96">
        <f>VLOOKUP($B98,[1]NUM2!$G$2:$T$157,12,FALSE)</f>
        <v>3</v>
      </c>
      <c r="P98" s="96">
        <f>VLOOKUP($B98,[1]NUM2!$G$2:$T$157,13,FALSE)</f>
        <v>3</v>
      </c>
      <c r="Q98" s="6">
        <f t="shared" si="49"/>
        <v>24</v>
      </c>
      <c r="R98" s="4"/>
      <c r="S98" s="17">
        <v>157</v>
      </c>
      <c r="T98" s="49">
        <f t="shared" si="50"/>
        <v>161</v>
      </c>
      <c r="U98" s="17">
        <f>VLOOKUP($B98,[2]DEN2!$G$2:$I$157,2,FALSE)</f>
        <v>155</v>
      </c>
      <c r="V98" s="61">
        <f t="shared" si="51"/>
        <v>151</v>
      </c>
      <c r="W98" s="61">
        <f t="shared" si="52"/>
        <v>152</v>
      </c>
      <c r="X98" s="180">
        <f>VLOOKUP($B98,[1]DEN2!$G$2:$I$158,2,FALSE)</f>
        <v>153</v>
      </c>
      <c r="Y98" s="5"/>
      <c r="Z98" s="97">
        <f>VLOOKUP($B98,'[3]ACT DEN2'!$G$2:$S$153,2,FALSE)</f>
        <v>1</v>
      </c>
      <c r="AA98" s="97">
        <f>VLOOKUP($B98,'[3]ACT DEN2'!$G$2:$S$153,3,FALSE)</f>
        <v>2</v>
      </c>
      <c r="AB98" s="97">
        <f>VLOOKUP($B98,'[3]ACT DEN2'!$G$2:$S$153,4,FALSE)</f>
        <v>1</v>
      </c>
      <c r="AC98" s="97">
        <f>VLOOKUP($B98,'[3]ACT DEN2'!$G$2:$S$153,5,FALSE)</f>
        <v>0</v>
      </c>
      <c r="AD98" s="97">
        <f>VLOOKUP($B98,'[3]ACT DEN2'!$G$2:$S$153,6,FALSE)</f>
        <v>0</v>
      </c>
      <c r="AE98" s="97">
        <f>VLOOKUP($B98,'[3]ACT DEN2'!$G$2:$S$153,7,FALSE)</f>
        <v>3</v>
      </c>
      <c r="AF98" s="97">
        <f>VLOOKUP($B98,'[3]ACT DEN2'!$G$2:$S$153,8,FALSE)</f>
        <v>1</v>
      </c>
      <c r="AG98" s="97">
        <f>VLOOKUP($B98,'[3]ACT DEN2'!$G$2:$S$153,9,FALSE)</f>
        <v>1</v>
      </c>
      <c r="AH98" s="97">
        <f>VLOOKUP($B98,'[3]ACT DEN2'!$G$2:$S$153,10,FALSE)</f>
        <v>1</v>
      </c>
      <c r="AI98" s="97">
        <f>VLOOKUP($B98,'[3]ACT DEN2'!$G$2:$S$153,11,FALSE)</f>
        <v>0</v>
      </c>
      <c r="AJ98" s="96">
        <f>VLOOKUP($B98,'[3]ACT DEN2'!$G$2:$S$153,12,FALSE)</f>
        <v>0</v>
      </c>
      <c r="AK98" s="2"/>
      <c r="AL98" s="6">
        <f t="shared" si="35"/>
        <v>10</v>
      </c>
      <c r="AM98" s="97">
        <f>VLOOKUP($B98,'[3]ACT DEN2'!$AB$2:$AN$119,2,FALSE)</f>
        <v>0</v>
      </c>
      <c r="AN98" s="97">
        <f>VLOOKUP($B98,'[3]ACT DEN2'!$AB$2:$AN$119,3,FALSE)</f>
        <v>0</v>
      </c>
      <c r="AO98" s="97">
        <f>VLOOKUP($B98,'[3]ACT DEN2'!$AB$2:$AN$119,4,FALSE)</f>
        <v>0</v>
      </c>
      <c r="AP98" s="97">
        <f>VLOOKUP($B98,'[3]ACT DEN2'!$AB$2:$AN$119,5,FALSE)</f>
        <v>0</v>
      </c>
      <c r="AQ98" s="97">
        <f>VLOOKUP($B98,'[3]ACT DEN2'!$AB$2:$AN$119,6,FALSE)</f>
        <v>0</v>
      </c>
      <c r="AR98" s="97">
        <f>VLOOKUP($B98,'[3]ACT DEN2'!$AB$2:$AN$119,7,FALSE)</f>
        <v>1</v>
      </c>
      <c r="AS98" s="97">
        <f>VLOOKUP($B98,'[3]ACT DEN2'!$AB$2:$AN$119,8,FALSE)</f>
        <v>5</v>
      </c>
      <c r="AT98" s="97">
        <f>VLOOKUP($B98,'[3]ACT DEN2'!$AB$2:$AN$119,9,FALSE)</f>
        <v>1</v>
      </c>
      <c r="AU98" s="97">
        <f>VLOOKUP($B98,'[3]ACT DEN2'!$AB$2:$AN$119,10,FALSE)</f>
        <v>0</v>
      </c>
      <c r="AV98" s="97">
        <f>VLOOKUP($B98,'[3]ACT DEN2'!$AB$2:$AN$119,11,FALSE)</f>
        <v>0</v>
      </c>
      <c r="AW98" s="96">
        <f>VLOOKUP($B98,'[3]ACT DEN2'!$AB$2:$AN$119,12,FALSE)</f>
        <v>0</v>
      </c>
      <c r="AX98" s="2"/>
      <c r="AY98" s="6">
        <f t="shared" si="36"/>
        <v>7</v>
      </c>
    </row>
    <row r="99" spans="1:51" s="65" customFormat="1" ht="15" thickBot="1" x14ac:dyDescent="0.25">
      <c r="A99" s="1" t="s">
        <v>159</v>
      </c>
      <c r="B99" s="99" t="s">
        <v>152</v>
      </c>
      <c r="C99" s="63"/>
      <c r="D99" s="63"/>
      <c r="E99" s="97">
        <f>VLOOKUP($B99,[1]NUM2!$G$2:$T$157,2,FALSE)</f>
        <v>0</v>
      </c>
      <c r="F99" s="97">
        <f>VLOOKUP($B99,[1]NUM2!$G$2:$T$157,3,FALSE)</f>
        <v>0</v>
      </c>
      <c r="G99" s="97">
        <f>VLOOKUP($B99,[1]NUM2!$G$2:$T$157,4,FALSE)</f>
        <v>0</v>
      </c>
      <c r="H99" s="97">
        <f>VLOOKUP($B99,[1]NUM2!$G$2:$T$157,5,FALSE)</f>
        <v>0</v>
      </c>
      <c r="I99" s="97">
        <f>VLOOKUP($B99,[1]NUM2!$G$2:$T$157,6,FALSE)</f>
        <v>0</v>
      </c>
      <c r="J99" s="97">
        <f>VLOOKUP($B99,[1]NUM2!$G$2:$T$157,7,FALSE)</f>
        <v>1</v>
      </c>
      <c r="K99" s="97">
        <f>VLOOKUP($B99,[1]NUM2!$G$2:$T$157,8,FALSE)</f>
        <v>0</v>
      </c>
      <c r="L99" s="97">
        <f>VLOOKUP($B99,[1]NUM2!$G$2:$T$157,9,FALSE)</f>
        <v>0</v>
      </c>
      <c r="M99" s="97">
        <f>VLOOKUP($B99,[1]NUM2!$G$2:$T$157,10,FALSE)</f>
        <v>0</v>
      </c>
      <c r="N99" s="97">
        <f>VLOOKUP($B99,[1]NUM2!$G$2:$T$157,11,FALSE)</f>
        <v>0</v>
      </c>
      <c r="O99" s="96">
        <f>VLOOKUP($B99,[1]NUM2!$G$2:$T$157,12,FALSE)</f>
        <v>0</v>
      </c>
      <c r="P99" s="96">
        <f>VLOOKUP($B99,[1]NUM2!$G$2:$T$157,13,FALSE)</f>
        <v>0</v>
      </c>
      <c r="Q99" s="6">
        <f t="shared" si="49"/>
        <v>1</v>
      </c>
      <c r="R99" s="4"/>
      <c r="S99" s="17">
        <v>30</v>
      </c>
      <c r="T99" s="49">
        <f t="shared" si="50"/>
        <v>30</v>
      </c>
      <c r="U99" s="17">
        <f>VLOOKUP($B99,[2]DEN2!$G$2:$I$157,2,FALSE)</f>
        <v>30</v>
      </c>
      <c r="V99" s="61">
        <f t="shared" si="51"/>
        <v>30</v>
      </c>
      <c r="W99" s="61">
        <f t="shared" si="52"/>
        <v>31</v>
      </c>
      <c r="X99" s="180">
        <f>VLOOKUP($B99,[1]DEN2!$G$2:$I$158,2,FALSE)</f>
        <v>29</v>
      </c>
      <c r="Y99" s="5"/>
      <c r="Z99" s="97">
        <f>VLOOKUP($B99,'[3]ACT DEN2'!$G$2:$S$153,2,FALSE)</f>
        <v>0</v>
      </c>
      <c r="AA99" s="97">
        <f>VLOOKUP($B99,'[3]ACT DEN2'!$G$2:$S$153,3,FALSE)</f>
        <v>0</v>
      </c>
      <c r="AB99" s="97">
        <f>VLOOKUP($B99,'[3]ACT DEN2'!$G$2:$S$153,4,FALSE)</f>
        <v>0</v>
      </c>
      <c r="AC99" s="97">
        <f>VLOOKUP($B99,'[3]ACT DEN2'!$G$2:$S$153,5,FALSE)</f>
        <v>0</v>
      </c>
      <c r="AD99" s="97">
        <f>VLOOKUP($B99,'[3]ACT DEN2'!$G$2:$S$153,6,FALSE)</f>
        <v>0</v>
      </c>
      <c r="AE99" s="97">
        <f>VLOOKUP($B99,'[3]ACT DEN2'!$G$2:$S$153,7,FALSE)</f>
        <v>0</v>
      </c>
      <c r="AF99" s="97">
        <f>VLOOKUP($B99,'[3]ACT DEN2'!$G$2:$S$153,8,FALSE)</f>
        <v>0</v>
      </c>
      <c r="AG99" s="97">
        <f>VLOOKUP($B99,'[3]ACT DEN2'!$G$2:$S$153,9,FALSE)</f>
        <v>0</v>
      </c>
      <c r="AH99" s="97">
        <f>VLOOKUP($B99,'[3]ACT DEN2'!$G$2:$S$153,10,FALSE)</f>
        <v>1</v>
      </c>
      <c r="AI99" s="97">
        <f>VLOOKUP($B99,'[3]ACT DEN2'!$G$2:$S$153,11,FALSE)</f>
        <v>0</v>
      </c>
      <c r="AJ99" s="96">
        <f>VLOOKUP($B99,'[3]ACT DEN2'!$G$2:$S$153,12,FALSE)</f>
        <v>0</v>
      </c>
      <c r="AK99" s="2"/>
      <c r="AL99" s="6">
        <f t="shared" si="35"/>
        <v>1</v>
      </c>
      <c r="AM99" s="97">
        <f>VLOOKUP($B99,'[3]ACT DEN2'!$AB$2:$AN$119,2,FALSE)</f>
        <v>0</v>
      </c>
      <c r="AN99" s="97">
        <f>VLOOKUP($B99,'[3]ACT DEN2'!$AB$2:$AN$119,3,FALSE)</f>
        <v>0</v>
      </c>
      <c r="AO99" s="97">
        <f>VLOOKUP($B99,'[3]ACT DEN2'!$AB$2:$AN$119,4,FALSE)</f>
        <v>0</v>
      </c>
      <c r="AP99" s="97">
        <f>VLOOKUP($B99,'[3]ACT DEN2'!$AB$2:$AN$119,5,FALSE)</f>
        <v>0</v>
      </c>
      <c r="AQ99" s="97">
        <f>VLOOKUP($B99,'[3]ACT DEN2'!$AB$2:$AN$119,6,FALSE)</f>
        <v>0</v>
      </c>
      <c r="AR99" s="97">
        <f>VLOOKUP($B99,'[3]ACT DEN2'!$AB$2:$AN$119,7,FALSE)</f>
        <v>0</v>
      </c>
      <c r="AS99" s="97">
        <f>VLOOKUP($B99,'[3]ACT DEN2'!$AB$2:$AN$119,8,FALSE)</f>
        <v>0</v>
      </c>
      <c r="AT99" s="97">
        <f>VLOOKUP($B99,'[3]ACT DEN2'!$AB$2:$AN$119,9,FALSE)</f>
        <v>0</v>
      </c>
      <c r="AU99" s="97">
        <f>VLOOKUP($B99,'[3]ACT DEN2'!$AB$2:$AN$119,10,FALSE)</f>
        <v>0</v>
      </c>
      <c r="AV99" s="97">
        <f>VLOOKUP($B99,'[3]ACT DEN2'!$AB$2:$AN$119,11,FALSE)</f>
        <v>0</v>
      </c>
      <c r="AW99" s="96">
        <f>VLOOKUP($B99,'[3]ACT DEN2'!$AB$2:$AN$119,12,FALSE)</f>
        <v>0</v>
      </c>
      <c r="AX99" s="2"/>
      <c r="AY99" s="6">
        <f t="shared" si="36"/>
        <v>0</v>
      </c>
    </row>
    <row r="100" spans="1:51" s="65" customFormat="1" ht="15" thickBot="1" x14ac:dyDescent="0.25">
      <c r="A100" s="1" t="s">
        <v>159</v>
      </c>
      <c r="B100" s="99" t="s">
        <v>153</v>
      </c>
      <c r="C100" s="63"/>
      <c r="D100" s="63"/>
      <c r="E100" s="97">
        <f>VLOOKUP($B100,[1]NUM2!$G$2:$T$157,2,FALSE)</f>
        <v>0</v>
      </c>
      <c r="F100" s="97">
        <f>VLOOKUP($B100,[1]NUM2!$G$2:$T$157,3,FALSE)</f>
        <v>0</v>
      </c>
      <c r="G100" s="97">
        <f>VLOOKUP($B100,[1]NUM2!$G$2:$T$157,4,FALSE)</f>
        <v>0</v>
      </c>
      <c r="H100" s="97">
        <f>VLOOKUP($B100,[1]NUM2!$G$2:$T$157,5,FALSE)</f>
        <v>0</v>
      </c>
      <c r="I100" s="97">
        <f>VLOOKUP($B100,[1]NUM2!$G$2:$T$157,6,FALSE)</f>
        <v>0</v>
      </c>
      <c r="J100" s="97">
        <f>VLOOKUP($B100,[1]NUM2!$G$2:$T$157,7,FALSE)</f>
        <v>0</v>
      </c>
      <c r="K100" s="97">
        <f>VLOOKUP($B100,[1]NUM2!$G$2:$T$157,8,FALSE)</f>
        <v>0</v>
      </c>
      <c r="L100" s="97">
        <f>VLOOKUP($B100,[1]NUM2!$G$2:$T$157,9,FALSE)</f>
        <v>1</v>
      </c>
      <c r="M100" s="97">
        <f>VLOOKUP($B100,[1]NUM2!$G$2:$T$157,10,FALSE)</f>
        <v>0</v>
      </c>
      <c r="N100" s="97">
        <f>VLOOKUP($B100,[1]NUM2!$G$2:$T$157,11,FALSE)</f>
        <v>0</v>
      </c>
      <c r="O100" s="96">
        <f>VLOOKUP($B100,[1]NUM2!$G$2:$T$157,12,FALSE)</f>
        <v>0</v>
      </c>
      <c r="P100" s="96">
        <f>VLOOKUP($B100,[1]NUM2!$G$2:$T$157,13,FALSE)</f>
        <v>0</v>
      </c>
      <c r="Q100" s="6">
        <f t="shared" si="49"/>
        <v>1</v>
      </c>
      <c r="R100" s="4"/>
      <c r="S100" s="17">
        <v>48</v>
      </c>
      <c r="T100" s="49">
        <f t="shared" si="50"/>
        <v>50</v>
      </c>
      <c r="U100" s="17">
        <f>VLOOKUP($B100,[2]DEN2!$G$2:$I$157,2,FALSE)</f>
        <v>48</v>
      </c>
      <c r="V100" s="61">
        <f t="shared" si="51"/>
        <v>48</v>
      </c>
      <c r="W100" s="61">
        <f t="shared" si="52"/>
        <v>48</v>
      </c>
      <c r="X100" s="180">
        <f>VLOOKUP($B100,[1]DEN2!$G$2:$I$158,2,FALSE)</f>
        <v>48</v>
      </c>
      <c r="Y100" s="5"/>
      <c r="Z100" s="97">
        <f>VLOOKUP($B100,'[3]ACT DEN2'!$G$2:$S$153,2,FALSE)</f>
        <v>2</v>
      </c>
      <c r="AA100" s="97">
        <f>VLOOKUP($B100,'[3]ACT DEN2'!$G$2:$S$153,3,FALSE)</f>
        <v>0</v>
      </c>
      <c r="AB100" s="97">
        <f>VLOOKUP($B100,'[3]ACT DEN2'!$G$2:$S$153,4,FALSE)</f>
        <v>0</v>
      </c>
      <c r="AC100" s="97">
        <f>VLOOKUP($B100,'[3]ACT DEN2'!$G$2:$S$153,5,FALSE)</f>
        <v>0</v>
      </c>
      <c r="AD100" s="97">
        <f>VLOOKUP($B100,'[3]ACT DEN2'!$G$2:$S$153,6,FALSE)</f>
        <v>0</v>
      </c>
      <c r="AE100" s="97">
        <f>VLOOKUP($B100,'[3]ACT DEN2'!$G$2:$S$153,7,FALSE)</f>
        <v>0</v>
      </c>
      <c r="AF100" s="97">
        <f>VLOOKUP($B100,'[3]ACT DEN2'!$G$2:$S$153,8,FALSE)</f>
        <v>0</v>
      </c>
      <c r="AG100" s="97">
        <f>VLOOKUP($B100,'[3]ACT DEN2'!$G$2:$S$153,9,FALSE)</f>
        <v>0</v>
      </c>
      <c r="AH100" s="97">
        <f>VLOOKUP($B100,'[3]ACT DEN2'!$G$2:$S$153,10,FALSE)</f>
        <v>0</v>
      </c>
      <c r="AI100" s="97">
        <f>VLOOKUP($B100,'[3]ACT DEN2'!$G$2:$S$153,11,FALSE)</f>
        <v>0</v>
      </c>
      <c r="AJ100" s="96">
        <f>VLOOKUP($B100,'[3]ACT DEN2'!$G$2:$S$153,12,FALSE)</f>
        <v>0</v>
      </c>
      <c r="AK100" s="2"/>
      <c r="AL100" s="6">
        <f t="shared" si="35"/>
        <v>2</v>
      </c>
      <c r="AM100" s="97">
        <f>VLOOKUP($B100,'[3]ACT DEN2'!$AB$2:$AN$119,2,FALSE)</f>
        <v>0</v>
      </c>
      <c r="AN100" s="97">
        <f>VLOOKUP($B100,'[3]ACT DEN2'!$AB$2:$AN$119,3,FALSE)</f>
        <v>0</v>
      </c>
      <c r="AO100" s="97">
        <f>VLOOKUP($B100,'[3]ACT DEN2'!$AB$2:$AN$119,4,FALSE)</f>
        <v>0</v>
      </c>
      <c r="AP100" s="97">
        <f>VLOOKUP($B100,'[3]ACT DEN2'!$AB$2:$AN$119,5,FALSE)</f>
        <v>0</v>
      </c>
      <c r="AQ100" s="97">
        <f>VLOOKUP($B100,'[3]ACT DEN2'!$AB$2:$AN$119,6,FALSE)</f>
        <v>0</v>
      </c>
      <c r="AR100" s="97">
        <f>VLOOKUP($B100,'[3]ACT DEN2'!$AB$2:$AN$119,7,FALSE)</f>
        <v>0</v>
      </c>
      <c r="AS100" s="97">
        <f>VLOOKUP($B100,'[3]ACT DEN2'!$AB$2:$AN$119,8,FALSE)</f>
        <v>0</v>
      </c>
      <c r="AT100" s="97">
        <f>VLOOKUP($B100,'[3]ACT DEN2'!$AB$2:$AN$119,9,FALSE)</f>
        <v>0</v>
      </c>
      <c r="AU100" s="97">
        <f>VLOOKUP($B100,'[3]ACT DEN2'!$AB$2:$AN$119,10,FALSE)</f>
        <v>0</v>
      </c>
      <c r="AV100" s="97">
        <f>VLOOKUP($B100,'[3]ACT DEN2'!$AB$2:$AN$119,11,FALSE)</f>
        <v>0</v>
      </c>
      <c r="AW100" s="96">
        <f>VLOOKUP($B100,'[3]ACT DEN2'!$AB$2:$AN$119,12,FALSE)</f>
        <v>0</v>
      </c>
      <c r="AX100" s="2"/>
      <c r="AY100" s="6">
        <f t="shared" si="36"/>
        <v>0</v>
      </c>
    </row>
    <row r="101" spans="1:51" s="65" customFormat="1" ht="15" thickBot="1" x14ac:dyDescent="0.25">
      <c r="A101" s="1" t="s">
        <v>159</v>
      </c>
      <c r="B101" s="99" t="s">
        <v>154</v>
      </c>
      <c r="C101" s="63"/>
      <c r="D101" s="63"/>
      <c r="E101" s="97">
        <f>VLOOKUP($B101,[1]NUM2!$G$2:$T$157,2,FALSE)</f>
        <v>0</v>
      </c>
      <c r="F101" s="97">
        <f>VLOOKUP($B101,[1]NUM2!$G$2:$T$157,3,FALSE)</f>
        <v>1</v>
      </c>
      <c r="G101" s="97">
        <f>VLOOKUP($B101,[1]NUM2!$G$2:$T$157,4,FALSE)</f>
        <v>0</v>
      </c>
      <c r="H101" s="97">
        <f>VLOOKUP($B101,[1]NUM2!$G$2:$T$157,5,FALSE)</f>
        <v>4</v>
      </c>
      <c r="I101" s="97">
        <f>VLOOKUP($B101,[1]NUM2!$G$2:$T$157,6,FALSE)</f>
        <v>0</v>
      </c>
      <c r="J101" s="97">
        <f>VLOOKUP($B101,[1]NUM2!$G$2:$T$157,7,FALSE)</f>
        <v>8</v>
      </c>
      <c r="K101" s="97">
        <f>VLOOKUP($B101,[1]NUM2!$G$2:$T$157,8,FALSE)</f>
        <v>4</v>
      </c>
      <c r="L101" s="97">
        <f>VLOOKUP($B101,[1]NUM2!$G$2:$T$157,9,FALSE)</f>
        <v>0</v>
      </c>
      <c r="M101" s="97">
        <f>VLOOKUP($B101,[1]NUM2!$G$2:$T$157,10,FALSE)</f>
        <v>0</v>
      </c>
      <c r="N101" s="97">
        <f>VLOOKUP($B101,[1]NUM2!$G$2:$T$157,11,FALSE)</f>
        <v>0</v>
      </c>
      <c r="O101" s="96">
        <f>VLOOKUP($B101,[1]NUM2!$G$2:$T$157,12,FALSE)</f>
        <v>0</v>
      </c>
      <c r="P101" s="96">
        <f>VLOOKUP($B101,[1]NUM2!$G$2:$T$157,13,FALSE)</f>
        <v>0</v>
      </c>
      <c r="Q101" s="6">
        <f t="shared" si="49"/>
        <v>17</v>
      </c>
      <c r="R101" s="4"/>
      <c r="S101" s="17">
        <v>18</v>
      </c>
      <c r="T101" s="49">
        <f t="shared" si="50"/>
        <v>17</v>
      </c>
      <c r="U101" s="17">
        <f>VLOOKUP($B101,[2]DEN2!$G$2:$I$157,2,FALSE)</f>
        <v>17</v>
      </c>
      <c r="V101" s="61">
        <f t="shared" si="51"/>
        <v>17</v>
      </c>
      <c r="W101" s="61">
        <f t="shared" si="52"/>
        <v>17</v>
      </c>
      <c r="X101" s="180">
        <f>VLOOKUP($B101,[1]DEN2!$G$2:$I$158,2,FALSE)</f>
        <v>16</v>
      </c>
      <c r="Y101" s="5"/>
      <c r="Z101" s="97">
        <f>VLOOKUP($B101,'[3]ACT DEN2'!$G$2:$S$153,2,FALSE)</f>
        <v>0</v>
      </c>
      <c r="AA101" s="97">
        <f>VLOOKUP($B101,'[3]ACT DEN2'!$G$2:$S$153,3,FALSE)</f>
        <v>0</v>
      </c>
      <c r="AB101" s="97">
        <f>VLOOKUP($B101,'[3]ACT DEN2'!$G$2:$S$153,4,FALSE)</f>
        <v>0</v>
      </c>
      <c r="AC101" s="97">
        <f>VLOOKUP($B101,'[3]ACT DEN2'!$G$2:$S$153,5,FALSE)</f>
        <v>0</v>
      </c>
      <c r="AD101" s="97">
        <f>VLOOKUP($B101,'[3]ACT DEN2'!$G$2:$S$153,6,FALSE)</f>
        <v>0</v>
      </c>
      <c r="AE101" s="97">
        <f>VLOOKUP($B101,'[3]ACT DEN2'!$G$2:$S$153,7,FALSE)</f>
        <v>0</v>
      </c>
      <c r="AF101" s="97">
        <f>VLOOKUP($B101,'[3]ACT DEN2'!$G$2:$S$153,8,FALSE)</f>
        <v>0</v>
      </c>
      <c r="AG101" s="97">
        <f>VLOOKUP($B101,'[3]ACT DEN2'!$G$2:$S$153,9,FALSE)</f>
        <v>0</v>
      </c>
      <c r="AH101" s="97">
        <f>VLOOKUP($B101,'[3]ACT DEN2'!$G$2:$S$153,10,FALSE)</f>
        <v>0</v>
      </c>
      <c r="AI101" s="97">
        <f>VLOOKUP($B101,'[3]ACT DEN2'!$G$2:$S$153,11,FALSE)</f>
        <v>0</v>
      </c>
      <c r="AJ101" s="96">
        <f>VLOOKUP($B101,'[3]ACT DEN2'!$G$2:$S$153,12,FALSE)</f>
        <v>0</v>
      </c>
      <c r="AK101" s="2"/>
      <c r="AL101" s="6">
        <f t="shared" si="35"/>
        <v>0</v>
      </c>
      <c r="AM101" s="97">
        <f>VLOOKUP($B101,'[3]ACT DEN2'!$AB$2:$AN$119,2,FALSE)</f>
        <v>0</v>
      </c>
      <c r="AN101" s="97">
        <f>VLOOKUP($B101,'[3]ACT DEN2'!$AB$2:$AN$119,3,FALSE)</f>
        <v>1</v>
      </c>
      <c r="AO101" s="97">
        <f>VLOOKUP($B101,'[3]ACT DEN2'!$AB$2:$AN$119,4,FALSE)</f>
        <v>0</v>
      </c>
      <c r="AP101" s="97">
        <f>VLOOKUP($B101,'[3]ACT DEN2'!$AB$2:$AN$119,5,FALSE)</f>
        <v>0</v>
      </c>
      <c r="AQ101" s="97">
        <f>VLOOKUP($B101,'[3]ACT DEN2'!$AB$2:$AN$119,6,FALSE)</f>
        <v>0</v>
      </c>
      <c r="AR101" s="97">
        <f>VLOOKUP($B101,'[3]ACT DEN2'!$AB$2:$AN$119,7,FALSE)</f>
        <v>0</v>
      </c>
      <c r="AS101" s="97">
        <f>VLOOKUP($B101,'[3]ACT DEN2'!$AB$2:$AN$119,8,FALSE)</f>
        <v>0</v>
      </c>
      <c r="AT101" s="97">
        <f>VLOOKUP($B101,'[3]ACT DEN2'!$AB$2:$AN$119,9,FALSE)</f>
        <v>0</v>
      </c>
      <c r="AU101" s="97">
        <f>VLOOKUP($B101,'[3]ACT DEN2'!$AB$2:$AN$119,10,FALSE)</f>
        <v>0</v>
      </c>
      <c r="AV101" s="97">
        <f>VLOOKUP($B101,'[3]ACT DEN2'!$AB$2:$AN$119,11,FALSE)</f>
        <v>0</v>
      </c>
      <c r="AW101" s="96">
        <f>VLOOKUP($B101,'[3]ACT DEN2'!$AB$2:$AN$119,12,FALSE)</f>
        <v>0</v>
      </c>
      <c r="AX101" s="2"/>
      <c r="AY101" s="6">
        <f t="shared" si="36"/>
        <v>1</v>
      </c>
    </row>
    <row r="102" spans="1:51" s="65" customFormat="1" ht="15" thickBot="1" x14ac:dyDescent="0.25">
      <c r="A102" s="1" t="s">
        <v>159</v>
      </c>
      <c r="B102" s="99" t="s">
        <v>155</v>
      </c>
      <c r="C102" s="63"/>
      <c r="D102" s="63"/>
      <c r="E102" s="97">
        <f>VLOOKUP($B102,[1]NUM2!$G$2:$T$157,2,FALSE)</f>
        <v>1</v>
      </c>
      <c r="F102" s="97">
        <f>VLOOKUP($B102,[1]NUM2!$G$2:$T$157,3,FALSE)</f>
        <v>2</v>
      </c>
      <c r="G102" s="97">
        <f>VLOOKUP($B102,[1]NUM2!$G$2:$T$157,4,FALSE)</f>
        <v>4</v>
      </c>
      <c r="H102" s="97">
        <f>VLOOKUP($B102,[1]NUM2!$G$2:$T$157,5,FALSE)</f>
        <v>5</v>
      </c>
      <c r="I102" s="97">
        <f>VLOOKUP($B102,[1]NUM2!$G$2:$T$157,6,FALSE)</f>
        <v>5</v>
      </c>
      <c r="J102" s="97">
        <f>VLOOKUP($B102,[1]NUM2!$G$2:$T$157,7,FALSE)</f>
        <v>1</v>
      </c>
      <c r="K102" s="97">
        <f>VLOOKUP($B102,[1]NUM2!$G$2:$T$157,8,FALSE)</f>
        <v>4</v>
      </c>
      <c r="L102" s="97">
        <f>VLOOKUP($B102,[1]NUM2!$G$2:$T$157,9,FALSE)</f>
        <v>3</v>
      </c>
      <c r="M102" s="97">
        <f>VLOOKUP($B102,[1]NUM2!$G$2:$T$157,10,FALSE)</f>
        <v>1</v>
      </c>
      <c r="N102" s="97">
        <f>VLOOKUP($B102,[1]NUM2!$G$2:$T$157,11,FALSE)</f>
        <v>0</v>
      </c>
      <c r="O102" s="96">
        <f>VLOOKUP($B102,[1]NUM2!$G$2:$T$157,12,FALSE)</f>
        <v>5</v>
      </c>
      <c r="P102" s="96">
        <f>VLOOKUP($B102,[1]NUM2!$G$2:$T$157,13,FALSE)</f>
        <v>4</v>
      </c>
      <c r="Q102" s="6">
        <f t="shared" si="49"/>
        <v>35</v>
      </c>
      <c r="R102" s="4"/>
      <c r="S102" s="17">
        <v>107</v>
      </c>
      <c r="T102" s="49">
        <f t="shared" si="50"/>
        <v>109</v>
      </c>
      <c r="U102" s="17">
        <f>VLOOKUP($B102,[2]DEN2!$G$2:$I$157,2,FALSE)</f>
        <v>105</v>
      </c>
      <c r="V102" s="61">
        <f t="shared" si="51"/>
        <v>105</v>
      </c>
      <c r="W102" s="61">
        <f t="shared" si="52"/>
        <v>105</v>
      </c>
      <c r="X102" s="180">
        <f>VLOOKUP($B102,[1]DEN2!$G$2:$I$158,2,FALSE)</f>
        <v>103</v>
      </c>
      <c r="Y102" s="5"/>
      <c r="Z102" s="97">
        <f>VLOOKUP($B102,'[3]ACT DEN2'!$G$2:$S$153,2,FALSE)</f>
        <v>2</v>
      </c>
      <c r="AA102" s="97">
        <f>VLOOKUP($B102,'[3]ACT DEN2'!$G$2:$S$153,3,FALSE)</f>
        <v>0</v>
      </c>
      <c r="AB102" s="97">
        <f>VLOOKUP($B102,'[3]ACT DEN2'!$G$2:$S$153,4,FALSE)</f>
        <v>0</v>
      </c>
      <c r="AC102" s="97">
        <f>VLOOKUP($B102,'[3]ACT DEN2'!$G$2:$S$153,5,FALSE)</f>
        <v>1</v>
      </c>
      <c r="AD102" s="97">
        <f>VLOOKUP($B102,'[3]ACT DEN2'!$G$2:$S$153,6,FALSE)</f>
        <v>1</v>
      </c>
      <c r="AE102" s="97">
        <f>VLOOKUP($B102,'[3]ACT DEN2'!$G$2:$S$153,7,FALSE)</f>
        <v>0</v>
      </c>
      <c r="AF102" s="97">
        <f>VLOOKUP($B102,'[3]ACT DEN2'!$G$2:$S$153,8,FALSE)</f>
        <v>0</v>
      </c>
      <c r="AG102" s="97">
        <f>VLOOKUP($B102,'[3]ACT DEN2'!$G$2:$S$153,9,FALSE)</f>
        <v>0</v>
      </c>
      <c r="AH102" s="97">
        <f>VLOOKUP($B102,'[3]ACT DEN2'!$G$2:$S$153,10,FALSE)</f>
        <v>0</v>
      </c>
      <c r="AI102" s="97">
        <f>VLOOKUP($B102,'[3]ACT DEN2'!$G$2:$S$153,11,FALSE)</f>
        <v>0</v>
      </c>
      <c r="AJ102" s="96">
        <f>VLOOKUP($B102,'[3]ACT DEN2'!$G$2:$S$153,12,FALSE)</f>
        <v>0</v>
      </c>
      <c r="AK102" s="2"/>
      <c r="AL102" s="6">
        <f t="shared" si="35"/>
        <v>4</v>
      </c>
      <c r="AM102" s="97">
        <f>VLOOKUP($B102,'[3]ACT DEN2'!$AB$2:$AN$119,2,FALSE)</f>
        <v>0</v>
      </c>
      <c r="AN102" s="97">
        <f>VLOOKUP($B102,'[3]ACT DEN2'!$AB$2:$AN$119,3,FALSE)</f>
        <v>0</v>
      </c>
      <c r="AO102" s="97">
        <f>VLOOKUP($B102,'[3]ACT DEN2'!$AB$2:$AN$119,4,FALSE)</f>
        <v>0</v>
      </c>
      <c r="AP102" s="97">
        <f>VLOOKUP($B102,'[3]ACT DEN2'!$AB$2:$AN$119,5,FALSE)</f>
        <v>0</v>
      </c>
      <c r="AQ102" s="97">
        <f>VLOOKUP($B102,'[3]ACT DEN2'!$AB$2:$AN$119,6,FALSE)</f>
        <v>1</v>
      </c>
      <c r="AR102" s="97">
        <f>VLOOKUP($B102,'[3]ACT DEN2'!$AB$2:$AN$119,7,FALSE)</f>
        <v>4</v>
      </c>
      <c r="AS102" s="97">
        <f>VLOOKUP($B102,'[3]ACT DEN2'!$AB$2:$AN$119,8,FALSE)</f>
        <v>0</v>
      </c>
      <c r="AT102" s="97">
        <f>VLOOKUP($B102,'[3]ACT DEN2'!$AB$2:$AN$119,9,FALSE)</f>
        <v>0</v>
      </c>
      <c r="AU102" s="97">
        <f>VLOOKUP($B102,'[3]ACT DEN2'!$AB$2:$AN$119,10,FALSE)</f>
        <v>0</v>
      </c>
      <c r="AV102" s="97">
        <f>VLOOKUP($B102,'[3]ACT DEN2'!$AB$2:$AN$119,11,FALSE)</f>
        <v>0</v>
      </c>
      <c r="AW102" s="96">
        <f>VLOOKUP($B102,'[3]ACT DEN2'!$AB$2:$AN$119,12,FALSE)</f>
        <v>0</v>
      </c>
      <c r="AX102" s="2"/>
      <c r="AY102" s="6">
        <f t="shared" si="36"/>
        <v>5</v>
      </c>
    </row>
    <row r="103" spans="1:51" s="65" customFormat="1" ht="15" thickBot="1" x14ac:dyDescent="0.25">
      <c r="A103" s="1" t="s">
        <v>159</v>
      </c>
      <c r="B103" s="99" t="s">
        <v>156</v>
      </c>
      <c r="C103" s="63"/>
      <c r="D103" s="63"/>
      <c r="E103" s="97">
        <f>VLOOKUP($B103,[1]NUM2!$G$2:$T$157,2,FALSE)</f>
        <v>1</v>
      </c>
      <c r="F103" s="97">
        <f>VLOOKUP($B103,[1]NUM2!$G$2:$T$157,3,FALSE)</f>
        <v>1</v>
      </c>
      <c r="G103" s="97">
        <f>VLOOKUP($B103,[1]NUM2!$G$2:$T$157,4,FALSE)</f>
        <v>6</v>
      </c>
      <c r="H103" s="97">
        <f>VLOOKUP($B103,[1]NUM2!$G$2:$T$157,5,FALSE)</f>
        <v>4</v>
      </c>
      <c r="I103" s="97">
        <f>VLOOKUP($B103,[1]NUM2!$G$2:$T$157,6,FALSE)</f>
        <v>1</v>
      </c>
      <c r="J103" s="97">
        <f>VLOOKUP($B103,[1]NUM2!$G$2:$T$157,7,FALSE)</f>
        <v>3</v>
      </c>
      <c r="K103" s="97">
        <f>VLOOKUP($B103,[1]NUM2!$G$2:$T$157,8,FALSE)</f>
        <v>5</v>
      </c>
      <c r="L103" s="97">
        <f>VLOOKUP($B103,[1]NUM2!$G$2:$T$157,9,FALSE)</f>
        <v>2</v>
      </c>
      <c r="M103" s="97">
        <f>VLOOKUP($B103,[1]NUM2!$G$2:$T$157,10,FALSE)</f>
        <v>0</v>
      </c>
      <c r="N103" s="97">
        <f>VLOOKUP($B103,[1]NUM2!$G$2:$T$157,11,FALSE)</f>
        <v>1</v>
      </c>
      <c r="O103" s="96">
        <f>VLOOKUP($B103,[1]NUM2!$G$2:$T$157,12,FALSE)</f>
        <v>0</v>
      </c>
      <c r="P103" s="96">
        <f>VLOOKUP($B103,[1]NUM2!$G$2:$T$157,13,FALSE)</f>
        <v>1</v>
      </c>
      <c r="Q103" s="6">
        <f t="shared" si="49"/>
        <v>25</v>
      </c>
      <c r="R103" s="4"/>
      <c r="S103" s="17">
        <v>85</v>
      </c>
      <c r="T103" s="49">
        <f t="shared" si="50"/>
        <v>84</v>
      </c>
      <c r="U103" s="17">
        <f>VLOOKUP($B103,[2]DEN2!$G$2:$I$157,2,FALSE)</f>
        <v>85</v>
      </c>
      <c r="V103" s="61">
        <f t="shared" si="51"/>
        <v>86</v>
      </c>
      <c r="W103" s="61">
        <f t="shared" si="52"/>
        <v>86</v>
      </c>
      <c r="X103" s="180">
        <f>VLOOKUP($B103,[1]DEN2!$G$2:$I$158,2,FALSE)</f>
        <v>88</v>
      </c>
      <c r="Y103" s="5"/>
      <c r="Z103" s="97">
        <f>VLOOKUP($B103,'[3]ACT DEN2'!$G$2:$S$153,2,FALSE)</f>
        <v>1</v>
      </c>
      <c r="AA103" s="97">
        <f>VLOOKUP($B103,'[3]ACT DEN2'!$G$2:$S$153,3,FALSE)</f>
        <v>0</v>
      </c>
      <c r="AB103" s="97">
        <f>VLOOKUP($B103,'[3]ACT DEN2'!$G$2:$S$153,4,FALSE)</f>
        <v>0</v>
      </c>
      <c r="AC103" s="97">
        <f>VLOOKUP($B103,'[3]ACT DEN2'!$G$2:$S$153,5,FALSE)</f>
        <v>2</v>
      </c>
      <c r="AD103" s="97">
        <f>VLOOKUP($B103,'[3]ACT DEN2'!$G$2:$S$153,6,FALSE)</f>
        <v>1</v>
      </c>
      <c r="AE103" s="97">
        <f>VLOOKUP($B103,'[3]ACT DEN2'!$G$2:$S$153,7,FALSE)</f>
        <v>0</v>
      </c>
      <c r="AF103" s="97">
        <f>VLOOKUP($B103,'[3]ACT DEN2'!$G$2:$S$153,8,FALSE)</f>
        <v>0</v>
      </c>
      <c r="AG103" s="97">
        <f>VLOOKUP($B103,'[3]ACT DEN2'!$G$2:$S$153,9,FALSE)</f>
        <v>1</v>
      </c>
      <c r="AH103" s="97">
        <f>VLOOKUP($B103,'[3]ACT DEN2'!$G$2:$S$153,10,FALSE)</f>
        <v>0</v>
      </c>
      <c r="AI103" s="97">
        <f>VLOOKUP($B103,'[3]ACT DEN2'!$G$2:$S$153,11,FALSE)</f>
        <v>0</v>
      </c>
      <c r="AJ103" s="96">
        <f>VLOOKUP($B103,'[3]ACT DEN2'!$G$2:$S$153,12,FALSE)</f>
        <v>1</v>
      </c>
      <c r="AK103" s="2"/>
      <c r="AL103" s="6">
        <f t="shared" si="35"/>
        <v>6</v>
      </c>
      <c r="AM103" s="97">
        <f>VLOOKUP($B103,'[3]ACT DEN2'!$AB$2:$AN$119,2,FALSE)</f>
        <v>0</v>
      </c>
      <c r="AN103" s="97">
        <f>VLOOKUP($B103,'[3]ACT DEN2'!$AB$2:$AN$119,3,FALSE)</f>
        <v>1</v>
      </c>
      <c r="AO103" s="97">
        <f>VLOOKUP($B103,'[3]ACT DEN2'!$AB$2:$AN$119,4,FALSE)</f>
        <v>1</v>
      </c>
      <c r="AP103" s="97">
        <f>VLOOKUP($B103,'[3]ACT DEN2'!$AB$2:$AN$119,5,FALSE)</f>
        <v>0</v>
      </c>
      <c r="AQ103" s="97">
        <f>VLOOKUP($B103,'[3]ACT DEN2'!$AB$2:$AN$119,6,FALSE)</f>
        <v>0</v>
      </c>
      <c r="AR103" s="97">
        <f>VLOOKUP($B103,'[3]ACT DEN2'!$AB$2:$AN$119,7,FALSE)</f>
        <v>1</v>
      </c>
      <c r="AS103" s="97">
        <f>VLOOKUP($B103,'[3]ACT DEN2'!$AB$2:$AN$119,8,FALSE)</f>
        <v>0</v>
      </c>
      <c r="AT103" s="97">
        <f>VLOOKUP($B103,'[3]ACT DEN2'!$AB$2:$AN$119,9,FALSE)</f>
        <v>0</v>
      </c>
      <c r="AU103" s="97">
        <f>VLOOKUP($B103,'[3]ACT DEN2'!$AB$2:$AN$119,10,FALSE)</f>
        <v>0</v>
      </c>
      <c r="AV103" s="97">
        <f>VLOOKUP($B103,'[3]ACT DEN2'!$AB$2:$AN$119,11,FALSE)</f>
        <v>0</v>
      </c>
      <c r="AW103" s="96">
        <f>VLOOKUP($B103,'[3]ACT DEN2'!$AB$2:$AN$119,12,FALSE)</f>
        <v>0</v>
      </c>
      <c r="AX103" s="2"/>
      <c r="AY103" s="6">
        <f t="shared" si="36"/>
        <v>3</v>
      </c>
    </row>
    <row r="104" spans="1:51" s="65" customFormat="1" ht="15" thickBot="1" x14ac:dyDescent="0.25">
      <c r="A104" s="1" t="s">
        <v>159</v>
      </c>
      <c r="B104" s="99" t="s">
        <v>157</v>
      </c>
      <c r="C104" s="63"/>
      <c r="D104" s="63"/>
      <c r="E104" s="97">
        <f>VLOOKUP($B104,[1]NUM2!$G$2:$T$157,2,FALSE)</f>
        <v>11</v>
      </c>
      <c r="F104" s="97">
        <f>VLOOKUP($B104,[1]NUM2!$G$2:$T$157,3,FALSE)</f>
        <v>30</v>
      </c>
      <c r="G104" s="97">
        <f>VLOOKUP($B104,[1]NUM2!$G$2:$T$157,4,FALSE)</f>
        <v>12</v>
      </c>
      <c r="H104" s="97">
        <f>VLOOKUP($B104,[1]NUM2!$G$2:$T$157,5,FALSE)</f>
        <v>20</v>
      </c>
      <c r="I104" s="97">
        <f>VLOOKUP($B104,[1]NUM2!$G$2:$T$157,6,FALSE)</f>
        <v>17</v>
      </c>
      <c r="J104" s="97">
        <f>VLOOKUP($B104,[1]NUM2!$G$2:$T$157,7,FALSE)</f>
        <v>23</v>
      </c>
      <c r="K104" s="97">
        <f>VLOOKUP($B104,[1]NUM2!$G$2:$T$157,8,FALSE)</f>
        <v>16</v>
      </c>
      <c r="L104" s="97">
        <f>VLOOKUP($B104,[1]NUM2!$G$2:$T$157,9,FALSE)</f>
        <v>11</v>
      </c>
      <c r="M104" s="97">
        <f>VLOOKUP($B104,[1]NUM2!$G$2:$T$157,10,FALSE)</f>
        <v>3</v>
      </c>
      <c r="N104" s="97">
        <f>VLOOKUP($B104,[1]NUM2!$G$2:$T$157,11,FALSE)</f>
        <v>1</v>
      </c>
      <c r="O104" s="96">
        <f>VLOOKUP($B104,[1]NUM2!$G$2:$T$157,12,FALSE)</f>
        <v>1</v>
      </c>
      <c r="P104" s="96">
        <f>VLOOKUP($B104,[1]NUM2!$G$2:$T$157,13,FALSE)</f>
        <v>8</v>
      </c>
      <c r="Q104" s="6">
        <f t="shared" si="49"/>
        <v>153</v>
      </c>
      <c r="R104" s="4"/>
      <c r="S104" s="17">
        <v>243</v>
      </c>
      <c r="T104" s="49">
        <f t="shared" si="50"/>
        <v>247</v>
      </c>
      <c r="U104" s="17">
        <f>VLOOKUP($B104,[2]DEN2!$G$2:$I$157,2,FALSE)</f>
        <v>247</v>
      </c>
      <c r="V104" s="61">
        <f t="shared" si="51"/>
        <v>247</v>
      </c>
      <c r="W104" s="61">
        <f t="shared" si="52"/>
        <v>247</v>
      </c>
      <c r="X104" s="180">
        <f>VLOOKUP($B104,[1]DEN2!$G$2:$I$158,2,FALSE)</f>
        <v>259</v>
      </c>
      <c r="Y104" s="5"/>
      <c r="Z104" s="97">
        <f>VLOOKUP($B104,'[3]ACT DEN2'!$G$2:$S$153,2,FALSE)</f>
        <v>2</v>
      </c>
      <c r="AA104" s="97">
        <f>VLOOKUP($B104,'[3]ACT DEN2'!$G$2:$S$153,3,FALSE)</f>
        <v>0</v>
      </c>
      <c r="AB104" s="97">
        <f>VLOOKUP($B104,'[3]ACT DEN2'!$G$2:$S$153,4,FALSE)</f>
        <v>3</v>
      </c>
      <c r="AC104" s="97">
        <f>VLOOKUP($B104,'[3]ACT DEN2'!$G$2:$S$153,5,FALSE)</f>
        <v>0</v>
      </c>
      <c r="AD104" s="97">
        <f>VLOOKUP($B104,'[3]ACT DEN2'!$G$2:$S$153,6,FALSE)</f>
        <v>1</v>
      </c>
      <c r="AE104" s="97">
        <f>VLOOKUP($B104,'[3]ACT DEN2'!$G$2:$S$153,7,FALSE)</f>
        <v>0</v>
      </c>
      <c r="AF104" s="97">
        <f>VLOOKUP($B104,'[3]ACT DEN2'!$G$2:$S$153,8,FALSE)</f>
        <v>0</v>
      </c>
      <c r="AG104" s="97">
        <f>VLOOKUP($B104,'[3]ACT DEN2'!$G$2:$S$153,9,FALSE)</f>
        <v>0</v>
      </c>
      <c r="AH104" s="97">
        <f>VLOOKUP($B104,'[3]ACT DEN2'!$G$2:$S$153,10,FALSE)</f>
        <v>0</v>
      </c>
      <c r="AI104" s="97">
        <f>VLOOKUP($B104,'[3]ACT DEN2'!$G$2:$S$153,11,FALSE)</f>
        <v>0</v>
      </c>
      <c r="AJ104" s="96">
        <f>VLOOKUP($B104,'[3]ACT DEN2'!$G$2:$S$153,12,FALSE)</f>
        <v>0</v>
      </c>
      <c r="AK104" s="2"/>
      <c r="AL104" s="6">
        <f t="shared" si="35"/>
        <v>6</v>
      </c>
      <c r="AM104" s="97">
        <f>VLOOKUP($B104,'[3]ACT DEN2'!$AB$2:$AN$119,2,FALSE)</f>
        <v>0</v>
      </c>
      <c r="AN104" s="97">
        <f>VLOOKUP($B104,'[3]ACT DEN2'!$AB$2:$AN$119,3,FALSE)</f>
        <v>1</v>
      </c>
      <c r="AO104" s="97">
        <f>VLOOKUP($B104,'[3]ACT DEN2'!$AB$2:$AN$119,4,FALSE)</f>
        <v>0</v>
      </c>
      <c r="AP104" s="97">
        <f>VLOOKUP($B104,'[3]ACT DEN2'!$AB$2:$AN$119,5,FALSE)</f>
        <v>1</v>
      </c>
      <c r="AQ104" s="97">
        <f>VLOOKUP($B104,'[3]ACT DEN2'!$AB$2:$AN$119,6,FALSE)</f>
        <v>0</v>
      </c>
      <c r="AR104" s="97">
        <f>VLOOKUP($B104,'[3]ACT DEN2'!$AB$2:$AN$119,7,FALSE)</f>
        <v>0</v>
      </c>
      <c r="AS104" s="97">
        <f>VLOOKUP($B104,'[3]ACT DEN2'!$AB$2:$AN$119,8,FALSE)</f>
        <v>0</v>
      </c>
      <c r="AT104" s="97">
        <f>VLOOKUP($B104,'[3]ACT DEN2'!$AB$2:$AN$119,9,FALSE)</f>
        <v>0</v>
      </c>
      <c r="AU104" s="97">
        <f>VLOOKUP($B104,'[3]ACT DEN2'!$AB$2:$AN$119,10,FALSE)</f>
        <v>0</v>
      </c>
      <c r="AV104" s="97">
        <f>VLOOKUP($B104,'[3]ACT DEN2'!$AB$2:$AN$119,11,FALSE)</f>
        <v>0</v>
      </c>
      <c r="AW104" s="96">
        <f>VLOOKUP($B104,'[3]ACT DEN2'!$AB$2:$AN$119,12,FALSE)</f>
        <v>0</v>
      </c>
      <c r="AX104" s="2"/>
      <c r="AY104" s="6">
        <f t="shared" si="36"/>
        <v>2</v>
      </c>
    </row>
    <row r="105" spans="1:51" s="65" customFormat="1" ht="15" thickBot="1" x14ac:dyDescent="0.25">
      <c r="A105" s="1" t="s">
        <v>159</v>
      </c>
      <c r="B105" s="99" t="s">
        <v>158</v>
      </c>
      <c r="C105" s="63"/>
      <c r="D105" s="63"/>
      <c r="E105" s="97">
        <f>VLOOKUP($B105,[1]NUM2!$G$2:$T$157,2,FALSE)</f>
        <v>1</v>
      </c>
      <c r="F105" s="97">
        <f>VLOOKUP($B105,[1]NUM2!$G$2:$T$157,3,FALSE)</f>
        <v>5</v>
      </c>
      <c r="G105" s="97">
        <f>VLOOKUP($B105,[1]NUM2!$G$2:$T$157,4,FALSE)</f>
        <v>3</v>
      </c>
      <c r="H105" s="97">
        <f>VLOOKUP($B105,[1]NUM2!$G$2:$T$157,5,FALSE)</f>
        <v>3</v>
      </c>
      <c r="I105" s="97">
        <f>VLOOKUP($B105,[1]NUM2!$G$2:$T$157,6,FALSE)</f>
        <v>3</v>
      </c>
      <c r="J105" s="97">
        <f>VLOOKUP($B105,[1]NUM2!$G$2:$T$157,7,FALSE)</f>
        <v>11</v>
      </c>
      <c r="K105" s="97">
        <f>VLOOKUP($B105,[1]NUM2!$G$2:$T$157,8,FALSE)</f>
        <v>10</v>
      </c>
      <c r="L105" s="97">
        <f>VLOOKUP($B105,[1]NUM2!$G$2:$T$157,9,FALSE)</f>
        <v>5</v>
      </c>
      <c r="M105" s="97">
        <f>VLOOKUP($B105,[1]NUM2!$G$2:$T$157,10,FALSE)</f>
        <v>5</v>
      </c>
      <c r="N105" s="97">
        <f>VLOOKUP($B105,[1]NUM2!$G$2:$T$157,11,FALSE)</f>
        <v>14</v>
      </c>
      <c r="O105" s="96">
        <f>VLOOKUP($B105,[1]NUM2!$G$2:$T$157,12,FALSE)</f>
        <v>4</v>
      </c>
      <c r="P105" s="96">
        <f>VLOOKUP($B105,[1]NUM2!$G$2:$T$157,13,FALSE)</f>
        <v>32</v>
      </c>
      <c r="Q105" s="6">
        <f t="shared" si="49"/>
        <v>96</v>
      </c>
      <c r="R105" s="4"/>
      <c r="S105" s="17">
        <v>144</v>
      </c>
      <c r="T105" s="49">
        <f t="shared" si="50"/>
        <v>143</v>
      </c>
      <c r="U105" s="17">
        <f>VLOOKUP($B105,[2]DEN2!$G$2:$I$157,2,FALSE)</f>
        <v>134</v>
      </c>
      <c r="V105" s="61">
        <f t="shared" si="51"/>
        <v>134</v>
      </c>
      <c r="W105" s="61">
        <f t="shared" si="52"/>
        <v>136</v>
      </c>
      <c r="X105" s="180">
        <f>VLOOKUP($B105,[1]DEN2!$G$2:$I$158,2,FALSE)</f>
        <v>149</v>
      </c>
      <c r="Y105" s="5"/>
      <c r="Z105" s="97">
        <f>VLOOKUP($B105,'[3]ACT DEN2'!$G$2:$S$153,2,FALSE)</f>
        <v>2</v>
      </c>
      <c r="AA105" s="97">
        <f>VLOOKUP($B105,'[3]ACT DEN2'!$G$2:$S$153,3,FALSE)</f>
        <v>1</v>
      </c>
      <c r="AB105" s="97">
        <f>VLOOKUP($B105,'[3]ACT DEN2'!$G$2:$S$153,4,FALSE)</f>
        <v>3</v>
      </c>
      <c r="AC105" s="97">
        <f>VLOOKUP($B105,'[3]ACT DEN2'!$G$2:$S$153,5,FALSE)</f>
        <v>0</v>
      </c>
      <c r="AD105" s="97">
        <f>VLOOKUP($B105,'[3]ACT DEN2'!$G$2:$S$153,6,FALSE)</f>
        <v>0</v>
      </c>
      <c r="AE105" s="97">
        <f>VLOOKUP($B105,'[3]ACT DEN2'!$G$2:$S$153,7,FALSE)</f>
        <v>0</v>
      </c>
      <c r="AF105" s="97">
        <f>VLOOKUP($B105,'[3]ACT DEN2'!$G$2:$S$153,8,FALSE)</f>
        <v>0</v>
      </c>
      <c r="AG105" s="97">
        <f>VLOOKUP($B105,'[3]ACT DEN2'!$G$2:$S$153,9,FALSE)</f>
        <v>0</v>
      </c>
      <c r="AH105" s="97">
        <f>VLOOKUP($B105,'[3]ACT DEN2'!$G$2:$S$153,10,FALSE)</f>
        <v>0</v>
      </c>
      <c r="AI105" s="97">
        <f>VLOOKUP($B105,'[3]ACT DEN2'!$G$2:$S$153,11,FALSE)</f>
        <v>2</v>
      </c>
      <c r="AJ105" s="96">
        <f>VLOOKUP($B105,'[3]ACT DEN2'!$G$2:$S$153,12,FALSE)</f>
        <v>0</v>
      </c>
      <c r="AK105" s="2"/>
      <c r="AL105" s="6">
        <f t="shared" si="35"/>
        <v>8</v>
      </c>
      <c r="AM105" s="97">
        <f>VLOOKUP($B105,'[3]ACT DEN2'!$AB$2:$AN$119,2,FALSE)</f>
        <v>2</v>
      </c>
      <c r="AN105" s="97">
        <f>VLOOKUP($B105,'[3]ACT DEN2'!$AB$2:$AN$119,3,FALSE)</f>
        <v>5</v>
      </c>
      <c r="AO105" s="97">
        <f>VLOOKUP($B105,'[3]ACT DEN2'!$AB$2:$AN$119,4,FALSE)</f>
        <v>0</v>
      </c>
      <c r="AP105" s="97">
        <f>VLOOKUP($B105,'[3]ACT DEN2'!$AB$2:$AN$119,5,FALSE)</f>
        <v>0</v>
      </c>
      <c r="AQ105" s="97">
        <f>VLOOKUP($B105,'[3]ACT DEN2'!$AB$2:$AN$119,6,FALSE)</f>
        <v>0</v>
      </c>
      <c r="AR105" s="97">
        <f>VLOOKUP($B105,'[3]ACT DEN2'!$AB$2:$AN$119,7,FALSE)</f>
        <v>0</v>
      </c>
      <c r="AS105" s="97">
        <f>VLOOKUP($B105,'[3]ACT DEN2'!$AB$2:$AN$119,8,FALSE)</f>
        <v>0</v>
      </c>
      <c r="AT105" s="97">
        <f>VLOOKUP($B105,'[3]ACT DEN2'!$AB$2:$AN$119,9,FALSE)</f>
        <v>0</v>
      </c>
      <c r="AU105" s="97">
        <f>VLOOKUP($B105,'[3]ACT DEN2'!$AB$2:$AN$119,10,FALSE)</f>
        <v>0</v>
      </c>
      <c r="AV105" s="97">
        <f>VLOOKUP($B105,'[3]ACT DEN2'!$AB$2:$AN$119,11,FALSE)</f>
        <v>0</v>
      </c>
      <c r="AW105" s="96">
        <f>VLOOKUP($B105,'[3]ACT DEN2'!$AB$2:$AN$119,12,FALSE)</f>
        <v>1</v>
      </c>
      <c r="AX105" s="2"/>
      <c r="AY105" s="6">
        <f t="shared" si="36"/>
        <v>8</v>
      </c>
    </row>
    <row r="106" spans="1:51" s="65" customFormat="1" ht="15" thickBot="1" x14ac:dyDescent="0.25">
      <c r="A106" s="233" t="s">
        <v>206</v>
      </c>
      <c r="B106" s="234"/>
      <c r="C106" s="45">
        <f>+D106/Metas!H113</f>
        <v>1.0689399634267922</v>
      </c>
      <c r="D106" s="19">
        <f>+Q106/R106</f>
        <v>0.28861379012523392</v>
      </c>
      <c r="E106" s="14">
        <f t="shared" ref="E106:P106" si="53">SUM(E90:E105)</f>
        <v>176</v>
      </c>
      <c r="F106" s="14">
        <f t="shared" si="53"/>
        <v>122</v>
      </c>
      <c r="G106" s="14">
        <f t="shared" si="53"/>
        <v>211</v>
      </c>
      <c r="H106" s="14">
        <f t="shared" si="53"/>
        <v>203</v>
      </c>
      <c r="I106" s="14">
        <f t="shared" si="53"/>
        <v>168</v>
      </c>
      <c r="J106" s="14">
        <f>SUM(J90:J105)</f>
        <v>228</v>
      </c>
      <c r="K106" s="14">
        <f t="shared" si="53"/>
        <v>172</v>
      </c>
      <c r="L106" s="14">
        <f t="shared" si="53"/>
        <v>198</v>
      </c>
      <c r="M106" s="14">
        <f t="shared" si="53"/>
        <v>126</v>
      </c>
      <c r="N106" s="14">
        <f t="shared" si="53"/>
        <v>87</v>
      </c>
      <c r="O106" s="14">
        <f t="shared" si="53"/>
        <v>76</v>
      </c>
      <c r="P106" s="182">
        <f t="shared" si="53"/>
        <v>238</v>
      </c>
      <c r="Q106" s="14">
        <f>SUM(Q90:Q105)</f>
        <v>2005</v>
      </c>
      <c r="R106" s="15">
        <f>+Y106-X106</f>
        <v>6947</v>
      </c>
      <c r="S106" s="14">
        <f t="shared" ref="S106:X106" si="54">SUM(S90:S105)</f>
        <v>3797</v>
      </c>
      <c r="T106" s="14">
        <f t="shared" si="54"/>
        <v>3863</v>
      </c>
      <c r="U106" s="14">
        <f t="shared" si="54"/>
        <v>3961</v>
      </c>
      <c r="V106" s="13">
        <f t="shared" si="54"/>
        <v>4016</v>
      </c>
      <c r="W106" s="46">
        <f t="shared" si="54"/>
        <v>4038</v>
      </c>
      <c r="X106" s="46">
        <f t="shared" si="54"/>
        <v>4093</v>
      </c>
      <c r="Y106" s="16">
        <v>11040</v>
      </c>
      <c r="Z106" s="13">
        <f>SUM(Z90:Z105)</f>
        <v>31</v>
      </c>
      <c r="AA106" s="13">
        <f t="shared" ref="AA106:AK106" si="55">SUM(AA90:AA105)</f>
        <v>25</v>
      </c>
      <c r="AB106" s="13">
        <f t="shared" si="55"/>
        <v>32</v>
      </c>
      <c r="AC106" s="13">
        <f t="shared" si="55"/>
        <v>22</v>
      </c>
      <c r="AD106" s="13">
        <f t="shared" si="55"/>
        <v>44</v>
      </c>
      <c r="AE106" s="13">
        <f t="shared" si="55"/>
        <v>15</v>
      </c>
      <c r="AF106" s="13">
        <f t="shared" si="55"/>
        <v>30</v>
      </c>
      <c r="AG106" s="13">
        <f t="shared" si="55"/>
        <v>36</v>
      </c>
      <c r="AH106" s="13">
        <f t="shared" si="55"/>
        <v>17</v>
      </c>
      <c r="AI106" s="13">
        <f t="shared" si="55"/>
        <v>7</v>
      </c>
      <c r="AJ106" s="13">
        <f t="shared" si="55"/>
        <v>9</v>
      </c>
      <c r="AK106" s="13">
        <f t="shared" si="55"/>
        <v>0</v>
      </c>
      <c r="AL106" s="13">
        <f t="shared" si="35"/>
        <v>268</v>
      </c>
      <c r="AM106" s="13">
        <f t="shared" ref="AM106:AX106" si="56">SUM(AM90:AM105)</f>
        <v>6</v>
      </c>
      <c r="AN106" s="13">
        <f t="shared" si="56"/>
        <v>10</v>
      </c>
      <c r="AO106" s="13">
        <f t="shared" si="56"/>
        <v>6</v>
      </c>
      <c r="AP106" s="13">
        <f t="shared" si="56"/>
        <v>3</v>
      </c>
      <c r="AQ106" s="13">
        <f t="shared" si="56"/>
        <v>3</v>
      </c>
      <c r="AR106" s="13">
        <f t="shared" si="56"/>
        <v>22</v>
      </c>
      <c r="AS106" s="13">
        <f t="shared" si="56"/>
        <v>6</v>
      </c>
      <c r="AT106" s="13">
        <f t="shared" si="56"/>
        <v>5</v>
      </c>
      <c r="AU106" s="13">
        <f t="shared" si="56"/>
        <v>2</v>
      </c>
      <c r="AV106" s="13">
        <f t="shared" si="56"/>
        <v>0</v>
      </c>
      <c r="AW106" s="13">
        <f t="shared" si="56"/>
        <v>1</v>
      </c>
      <c r="AX106" s="13">
        <f t="shared" si="56"/>
        <v>0</v>
      </c>
      <c r="AY106" s="13">
        <f t="shared" si="36"/>
        <v>64</v>
      </c>
    </row>
    <row r="107" spans="1:51" s="65" customFormat="1" ht="15" thickBot="1" x14ac:dyDescent="0.25">
      <c r="A107" s="1" t="s">
        <v>172</v>
      </c>
      <c r="B107" s="99" t="s">
        <v>160</v>
      </c>
      <c r="C107" s="63"/>
      <c r="D107" s="63"/>
      <c r="E107" s="97">
        <f>VLOOKUP($B107,[1]NUM2!$G$2:$T$157,2,FALSE)</f>
        <v>0</v>
      </c>
      <c r="F107" s="97">
        <f>VLOOKUP($B107,[1]NUM2!$G$2:$T$157,3,FALSE)</f>
        <v>0</v>
      </c>
      <c r="G107" s="97">
        <f>VLOOKUP($B107,[1]NUM2!$G$2:$T$157,4,FALSE)</f>
        <v>0</v>
      </c>
      <c r="H107" s="97">
        <f>VLOOKUP($B107,[1]NUM2!$G$2:$T$157,5,FALSE)</f>
        <v>0</v>
      </c>
      <c r="I107" s="97">
        <f>VLOOKUP($B107,[1]NUM2!$G$2:$T$157,6,FALSE)</f>
        <v>1</v>
      </c>
      <c r="J107" s="97">
        <f>VLOOKUP($B107,[1]NUM2!$G$2:$T$157,7,FALSE)</f>
        <v>2</v>
      </c>
      <c r="K107" s="97">
        <f>VLOOKUP($B107,[1]NUM2!$G$2:$T$157,8,FALSE)</f>
        <v>0</v>
      </c>
      <c r="L107" s="97">
        <f>VLOOKUP($B107,[1]NUM2!$G$2:$T$157,9,FALSE)</f>
        <v>0</v>
      </c>
      <c r="M107" s="97">
        <f>VLOOKUP($B107,[1]NUM2!$G$2:$T$157,10,FALSE)</f>
        <v>0</v>
      </c>
      <c r="N107" s="97">
        <f>VLOOKUP($B107,[1]NUM2!$G$2:$T$157,11,FALSE)</f>
        <v>0</v>
      </c>
      <c r="O107" s="96">
        <f>VLOOKUP($B107,[1]NUM2!$G$2:$T$157,12,FALSE)</f>
        <v>0</v>
      </c>
      <c r="P107" s="96">
        <f>VLOOKUP($B107,[1]NUM2!$G$2:$T$157,13,FALSE)</f>
        <v>1</v>
      </c>
      <c r="Q107" s="6">
        <f t="shared" ref="Q107:Q118" si="57">SUM(E107:P107)</f>
        <v>4</v>
      </c>
      <c r="R107" s="4"/>
      <c r="S107" s="17">
        <v>3</v>
      </c>
      <c r="T107" s="49">
        <f t="shared" ref="T107:T118" si="58">+S107+(Z107+AA107+AB107)-(AM107+AN107+AO107)</f>
        <v>3</v>
      </c>
      <c r="U107" s="17">
        <f>VLOOKUP($B107,[2]DEN2!$G$2:$I$157,2,FALSE)</f>
        <v>3</v>
      </c>
      <c r="V107" s="61">
        <f t="shared" ref="V107:V118" si="59">+U107+(AF107+AG107)-(AS107+AT107)</f>
        <v>3</v>
      </c>
      <c r="W107" s="61">
        <f t="shared" ref="W107:W118" si="60">+U107+(AF107+AG107+AH107+AI107)-(AS107+AT107+AU107+AV107)</f>
        <v>3</v>
      </c>
      <c r="X107" s="180">
        <f>VLOOKUP($B107,[1]DEN2!$G$2:$I$158,2,FALSE)</f>
        <v>3</v>
      </c>
      <c r="Y107" s="5"/>
      <c r="Z107" s="97"/>
      <c r="AA107" s="97"/>
      <c r="AB107" s="97"/>
      <c r="AC107" s="97"/>
      <c r="AD107" s="97"/>
      <c r="AE107" s="97"/>
      <c r="AF107" s="97"/>
      <c r="AG107" s="97"/>
      <c r="AH107" s="97"/>
      <c r="AI107" s="97"/>
      <c r="AJ107" s="96"/>
      <c r="AK107" s="2"/>
      <c r="AL107" s="6">
        <f t="shared" si="35"/>
        <v>0</v>
      </c>
      <c r="AM107" s="97"/>
      <c r="AN107" s="97"/>
      <c r="AO107" s="97"/>
      <c r="AP107" s="97"/>
      <c r="AQ107" s="97"/>
      <c r="AR107" s="97"/>
      <c r="AS107" s="97"/>
      <c r="AT107" s="97"/>
      <c r="AU107" s="97"/>
      <c r="AV107" s="97"/>
      <c r="AW107" s="96"/>
      <c r="AX107" s="96"/>
      <c r="AY107" s="6">
        <f t="shared" si="36"/>
        <v>0</v>
      </c>
    </row>
    <row r="108" spans="1:51" s="65" customFormat="1" ht="15" thickBot="1" x14ac:dyDescent="0.25">
      <c r="A108" s="1" t="s">
        <v>172</v>
      </c>
      <c r="B108" s="99" t="s">
        <v>161</v>
      </c>
      <c r="C108" s="63"/>
      <c r="D108" s="63"/>
      <c r="E108" s="97">
        <f>VLOOKUP($B108,[1]NUM2!$G$2:$T$157,2,FALSE)</f>
        <v>0</v>
      </c>
      <c r="F108" s="97">
        <f>VLOOKUP($B108,[1]NUM2!$G$2:$T$157,3,FALSE)</f>
        <v>1</v>
      </c>
      <c r="G108" s="97">
        <f>VLOOKUP($B108,[1]NUM2!$G$2:$T$157,4,FALSE)</f>
        <v>4</v>
      </c>
      <c r="H108" s="97">
        <f>VLOOKUP($B108,[1]NUM2!$G$2:$T$157,5,FALSE)</f>
        <v>1</v>
      </c>
      <c r="I108" s="97">
        <f>VLOOKUP($B108,[1]NUM2!$G$2:$T$157,6,FALSE)</f>
        <v>4</v>
      </c>
      <c r="J108" s="97">
        <f>VLOOKUP($B108,[1]NUM2!$G$2:$T$157,7,FALSE)</f>
        <v>11</v>
      </c>
      <c r="K108" s="97">
        <f>VLOOKUP($B108,[1]NUM2!$G$2:$T$157,8,FALSE)</f>
        <v>1</v>
      </c>
      <c r="L108" s="97">
        <f>VLOOKUP($B108,[1]NUM2!$G$2:$T$157,9,FALSE)</f>
        <v>0</v>
      </c>
      <c r="M108" s="97">
        <f>VLOOKUP($B108,[1]NUM2!$G$2:$T$157,10,FALSE)</f>
        <v>2</v>
      </c>
      <c r="N108" s="97">
        <f>VLOOKUP($B108,[1]NUM2!$G$2:$T$157,11,FALSE)</f>
        <v>2</v>
      </c>
      <c r="O108" s="96">
        <f>VLOOKUP($B108,[1]NUM2!$G$2:$T$157,12,FALSE)</f>
        <v>1</v>
      </c>
      <c r="P108" s="96">
        <f>VLOOKUP($B108,[1]NUM2!$G$2:$T$157,13,FALSE)</f>
        <v>0</v>
      </c>
      <c r="Q108" s="6">
        <f t="shared" si="57"/>
        <v>27</v>
      </c>
      <c r="R108" s="4"/>
      <c r="S108" s="17">
        <v>42</v>
      </c>
      <c r="T108" s="49">
        <f t="shared" si="58"/>
        <v>43</v>
      </c>
      <c r="U108" s="17">
        <f>VLOOKUP($B108,[2]DEN2!$G$2:$I$157,2,FALSE)</f>
        <v>42</v>
      </c>
      <c r="V108" s="61">
        <f t="shared" si="59"/>
        <v>45</v>
      </c>
      <c r="W108" s="61">
        <f t="shared" si="60"/>
        <v>47</v>
      </c>
      <c r="X108" s="180">
        <f>VLOOKUP($B108,[1]DEN2!$G$2:$I$158,2,FALSE)</f>
        <v>47</v>
      </c>
      <c r="Y108" s="5"/>
      <c r="Z108" s="97">
        <f>VLOOKUP($B108,'[3]ACT DEN2'!$G$2:$S$153,2,FALSE)</f>
        <v>0</v>
      </c>
      <c r="AA108" s="97">
        <f>VLOOKUP($B108,'[3]ACT DEN2'!$G$2:$S$153,3,FALSE)</f>
        <v>1</v>
      </c>
      <c r="AB108" s="97">
        <f>VLOOKUP($B108,'[3]ACT DEN2'!$G$2:$S$153,4,FALSE)</f>
        <v>0</v>
      </c>
      <c r="AC108" s="97">
        <f>VLOOKUP($B108,'[3]ACT DEN2'!$G$2:$S$153,5,FALSE)</f>
        <v>1</v>
      </c>
      <c r="AD108" s="97">
        <f>VLOOKUP($B108,'[3]ACT DEN2'!$G$2:$S$153,6,FALSE)</f>
        <v>0</v>
      </c>
      <c r="AE108" s="97">
        <f>VLOOKUP($B108,'[3]ACT DEN2'!$G$2:$S$153,7,FALSE)</f>
        <v>0</v>
      </c>
      <c r="AF108" s="97">
        <f>VLOOKUP($B108,'[3]ACT DEN2'!$G$2:$S$153,8,FALSE)</f>
        <v>2</v>
      </c>
      <c r="AG108" s="97">
        <f>VLOOKUP($B108,'[3]ACT DEN2'!$G$2:$S$153,9,FALSE)</f>
        <v>1</v>
      </c>
      <c r="AH108" s="97">
        <f>VLOOKUP($B108,'[3]ACT DEN2'!$G$2:$S$153,10,FALSE)</f>
        <v>2</v>
      </c>
      <c r="AI108" s="97">
        <f>VLOOKUP($B108,'[3]ACT DEN2'!$G$2:$S$153,11,FALSE)</f>
        <v>0</v>
      </c>
      <c r="AJ108" s="96">
        <f>VLOOKUP($B108,'[3]ACT DEN2'!$G$2:$S$153,12,FALSE)</f>
        <v>0</v>
      </c>
      <c r="AK108" s="2"/>
      <c r="AL108" s="6">
        <f t="shared" si="35"/>
        <v>7</v>
      </c>
      <c r="AM108" s="97">
        <f>VLOOKUP($B108,'[3]ACT DEN2'!$AB$2:$AN$119,2,FALSE)</f>
        <v>0</v>
      </c>
      <c r="AN108" s="97">
        <f>VLOOKUP($B108,'[3]ACT DEN2'!$AB$2:$AN$119,3,FALSE)</f>
        <v>0</v>
      </c>
      <c r="AO108" s="97">
        <f>VLOOKUP($B108,'[3]ACT DEN2'!$AB$2:$AN$119,4,FALSE)</f>
        <v>0</v>
      </c>
      <c r="AP108" s="97">
        <f>VLOOKUP($B108,'[3]ACT DEN2'!$AB$2:$AN$119,5,FALSE)</f>
        <v>0</v>
      </c>
      <c r="AQ108" s="97">
        <f>VLOOKUP($B108,'[3]ACT DEN2'!$AB$2:$AN$119,6,FALSE)</f>
        <v>0</v>
      </c>
      <c r="AR108" s="97">
        <f>VLOOKUP($B108,'[3]ACT DEN2'!$AB$2:$AN$119,7,FALSE)</f>
        <v>0</v>
      </c>
      <c r="AS108" s="97">
        <f>VLOOKUP($B108,'[3]ACT DEN2'!$AB$2:$AN$119,8,FALSE)</f>
        <v>0</v>
      </c>
      <c r="AT108" s="97">
        <f>VLOOKUP($B108,'[3]ACT DEN2'!$AB$2:$AN$119,9,FALSE)</f>
        <v>0</v>
      </c>
      <c r="AU108" s="97">
        <f>VLOOKUP($B108,'[3]ACT DEN2'!$AB$2:$AN$119,10,FALSE)</f>
        <v>0</v>
      </c>
      <c r="AV108" s="97">
        <f>VLOOKUP($B108,'[3]ACT DEN2'!$AB$2:$AN$119,11,FALSE)</f>
        <v>0</v>
      </c>
      <c r="AW108" s="96">
        <f>VLOOKUP($B108,'[3]ACT DEN2'!$AB$2:$AN$119,12,FALSE)</f>
        <v>0</v>
      </c>
      <c r="AX108" s="96"/>
      <c r="AY108" s="6">
        <f t="shared" si="36"/>
        <v>0</v>
      </c>
    </row>
    <row r="109" spans="1:51" s="65" customFormat="1" ht="15" thickBot="1" x14ac:dyDescent="0.25">
      <c r="A109" s="1" t="s">
        <v>172</v>
      </c>
      <c r="B109" s="99" t="s">
        <v>162</v>
      </c>
      <c r="C109" s="63"/>
      <c r="D109" s="63"/>
      <c r="E109" s="97">
        <f>VLOOKUP($B109,[1]NUM2!$G$2:$T$157,2,FALSE)</f>
        <v>0</v>
      </c>
      <c r="F109" s="97">
        <f>VLOOKUP($B109,[1]NUM2!$G$2:$T$157,3,FALSE)</f>
        <v>1</v>
      </c>
      <c r="G109" s="97">
        <f>VLOOKUP($B109,[1]NUM2!$G$2:$T$157,4,FALSE)</f>
        <v>1</v>
      </c>
      <c r="H109" s="97">
        <f>VLOOKUP($B109,[1]NUM2!$G$2:$T$157,5,FALSE)</f>
        <v>1</v>
      </c>
      <c r="I109" s="97">
        <f>VLOOKUP($B109,[1]NUM2!$G$2:$T$157,6,FALSE)</f>
        <v>3</v>
      </c>
      <c r="J109" s="97">
        <f>VLOOKUP($B109,[1]NUM2!$G$2:$T$157,7,FALSE)</f>
        <v>3</v>
      </c>
      <c r="K109" s="97">
        <f>VLOOKUP($B109,[1]NUM2!$G$2:$T$157,8,FALSE)</f>
        <v>0</v>
      </c>
      <c r="L109" s="97">
        <f>VLOOKUP($B109,[1]NUM2!$G$2:$T$157,9,FALSE)</f>
        <v>2</v>
      </c>
      <c r="M109" s="97">
        <f>VLOOKUP($B109,[1]NUM2!$G$2:$T$157,10,FALSE)</f>
        <v>0</v>
      </c>
      <c r="N109" s="97">
        <f>VLOOKUP($B109,[1]NUM2!$G$2:$T$157,11,FALSE)</f>
        <v>2</v>
      </c>
      <c r="O109" s="96">
        <f>VLOOKUP($B109,[1]NUM2!$G$2:$T$157,12,FALSE)</f>
        <v>7</v>
      </c>
      <c r="P109" s="96">
        <f>VLOOKUP($B109,[1]NUM2!$G$2:$T$157,13,FALSE)</f>
        <v>2</v>
      </c>
      <c r="Q109" s="6">
        <f t="shared" si="57"/>
        <v>22</v>
      </c>
      <c r="R109" s="4"/>
      <c r="S109" s="17">
        <v>22</v>
      </c>
      <c r="T109" s="49">
        <f t="shared" si="58"/>
        <v>22</v>
      </c>
      <c r="U109" s="17">
        <f>VLOOKUP($B109,[2]DEN2!$G$2:$I$157,2,FALSE)</f>
        <v>23</v>
      </c>
      <c r="V109" s="61">
        <f t="shared" si="59"/>
        <v>23</v>
      </c>
      <c r="W109" s="61">
        <f t="shared" si="60"/>
        <v>24</v>
      </c>
      <c r="X109" s="180">
        <f>VLOOKUP($B109,[1]DEN2!$G$2:$I$158,2,FALSE)</f>
        <v>23</v>
      </c>
      <c r="Y109" s="5"/>
      <c r="Z109" s="97">
        <f>VLOOKUP($B109,'[3]ACT DEN2'!$G$2:$S$153,2,FALSE)</f>
        <v>0</v>
      </c>
      <c r="AA109" s="97">
        <f>VLOOKUP($B109,'[3]ACT DEN2'!$G$2:$S$153,3,FALSE)</f>
        <v>0</v>
      </c>
      <c r="AB109" s="97">
        <f>VLOOKUP($B109,'[3]ACT DEN2'!$G$2:$S$153,4,FALSE)</f>
        <v>0</v>
      </c>
      <c r="AC109" s="97">
        <f>VLOOKUP($B109,'[3]ACT DEN2'!$G$2:$S$153,5,FALSE)</f>
        <v>0</v>
      </c>
      <c r="AD109" s="97">
        <f>VLOOKUP($B109,'[3]ACT DEN2'!$G$2:$S$153,6,FALSE)</f>
        <v>0</v>
      </c>
      <c r="AE109" s="97">
        <f>VLOOKUP($B109,'[3]ACT DEN2'!$G$2:$S$153,7,FALSE)</f>
        <v>0</v>
      </c>
      <c r="AF109" s="97">
        <f>VLOOKUP($B109,'[3]ACT DEN2'!$G$2:$S$153,8,FALSE)</f>
        <v>0</v>
      </c>
      <c r="AG109" s="97">
        <f>VLOOKUP($B109,'[3]ACT DEN2'!$G$2:$S$153,9,FALSE)</f>
        <v>0</v>
      </c>
      <c r="AH109" s="97">
        <f>VLOOKUP($B109,'[3]ACT DEN2'!$G$2:$S$153,10,FALSE)</f>
        <v>0</v>
      </c>
      <c r="AI109" s="97">
        <f>VLOOKUP($B109,'[3]ACT DEN2'!$G$2:$S$153,11,FALSE)</f>
        <v>1</v>
      </c>
      <c r="AJ109" s="96">
        <f>VLOOKUP($B109,'[3]ACT DEN2'!$G$2:$S$153,12,FALSE)</f>
        <v>0</v>
      </c>
      <c r="AK109" s="2"/>
      <c r="AL109" s="6">
        <f t="shared" si="35"/>
        <v>1</v>
      </c>
      <c r="AM109" s="97">
        <f>VLOOKUP($B109,'[3]ACT DEN2'!$AB$2:$AN$119,2,FALSE)</f>
        <v>0</v>
      </c>
      <c r="AN109" s="97">
        <f>VLOOKUP($B109,'[3]ACT DEN2'!$AB$2:$AN$119,3,FALSE)</f>
        <v>0</v>
      </c>
      <c r="AO109" s="97">
        <f>VLOOKUP($B109,'[3]ACT DEN2'!$AB$2:$AN$119,4,FALSE)</f>
        <v>0</v>
      </c>
      <c r="AP109" s="97">
        <f>VLOOKUP($B109,'[3]ACT DEN2'!$AB$2:$AN$119,5,FALSE)</f>
        <v>0</v>
      </c>
      <c r="AQ109" s="97">
        <f>VLOOKUP($B109,'[3]ACT DEN2'!$AB$2:$AN$119,6,FALSE)</f>
        <v>0</v>
      </c>
      <c r="AR109" s="97">
        <f>VLOOKUP($B109,'[3]ACT DEN2'!$AB$2:$AN$119,7,FALSE)</f>
        <v>0</v>
      </c>
      <c r="AS109" s="97">
        <f>VLOOKUP($B109,'[3]ACT DEN2'!$AB$2:$AN$119,8,FALSE)</f>
        <v>0</v>
      </c>
      <c r="AT109" s="97">
        <f>VLOOKUP($B109,'[3]ACT DEN2'!$AB$2:$AN$119,9,FALSE)</f>
        <v>0</v>
      </c>
      <c r="AU109" s="97">
        <f>VLOOKUP($B109,'[3]ACT DEN2'!$AB$2:$AN$119,10,FALSE)</f>
        <v>0</v>
      </c>
      <c r="AV109" s="97">
        <f>VLOOKUP($B109,'[3]ACT DEN2'!$AB$2:$AN$119,11,FALSE)</f>
        <v>0</v>
      </c>
      <c r="AW109" s="96">
        <f>VLOOKUP($B109,'[3]ACT DEN2'!$AB$2:$AN$119,12,FALSE)</f>
        <v>0</v>
      </c>
      <c r="AX109" s="96"/>
      <c r="AY109" s="6">
        <f t="shared" si="36"/>
        <v>0</v>
      </c>
    </row>
    <row r="110" spans="1:51" s="65" customFormat="1" ht="15" thickBot="1" x14ac:dyDescent="0.25">
      <c r="A110" s="1" t="s">
        <v>172</v>
      </c>
      <c r="B110" s="99" t="s">
        <v>163</v>
      </c>
      <c r="C110" s="63"/>
      <c r="D110" s="63"/>
      <c r="E110" s="97">
        <f>VLOOKUP($B110,[1]NUM2!$G$2:$T$157,2,FALSE)</f>
        <v>0</v>
      </c>
      <c r="F110" s="97">
        <f>VLOOKUP($B110,[1]NUM2!$G$2:$T$157,3,FALSE)</f>
        <v>1</v>
      </c>
      <c r="G110" s="97">
        <f>VLOOKUP($B110,[1]NUM2!$G$2:$T$157,4,FALSE)</f>
        <v>3</v>
      </c>
      <c r="H110" s="97">
        <f>VLOOKUP($B110,[1]NUM2!$G$2:$T$157,5,FALSE)</f>
        <v>2</v>
      </c>
      <c r="I110" s="97">
        <f>VLOOKUP($B110,[1]NUM2!$G$2:$T$157,6,FALSE)</f>
        <v>1</v>
      </c>
      <c r="J110" s="97">
        <f>VLOOKUP($B110,[1]NUM2!$G$2:$T$157,7,FALSE)</f>
        <v>0</v>
      </c>
      <c r="K110" s="97">
        <f>VLOOKUP($B110,[1]NUM2!$G$2:$T$157,8,FALSE)</f>
        <v>1</v>
      </c>
      <c r="L110" s="97">
        <f>VLOOKUP($B110,[1]NUM2!$G$2:$T$157,9,FALSE)</f>
        <v>1</v>
      </c>
      <c r="M110" s="97">
        <f>VLOOKUP($B110,[1]NUM2!$G$2:$T$157,10,FALSE)</f>
        <v>1</v>
      </c>
      <c r="N110" s="97">
        <f>VLOOKUP($B110,[1]NUM2!$G$2:$T$157,11,FALSE)</f>
        <v>0</v>
      </c>
      <c r="O110" s="96">
        <f>VLOOKUP($B110,[1]NUM2!$G$2:$T$157,12,FALSE)</f>
        <v>1</v>
      </c>
      <c r="P110" s="96">
        <f>VLOOKUP($B110,[1]NUM2!$G$2:$T$157,13,FALSE)</f>
        <v>0</v>
      </c>
      <c r="Q110" s="6">
        <f t="shared" si="57"/>
        <v>11</v>
      </c>
      <c r="R110" s="4"/>
      <c r="S110" s="17">
        <v>38</v>
      </c>
      <c r="T110" s="49">
        <f t="shared" si="58"/>
        <v>38</v>
      </c>
      <c r="U110" s="17">
        <f>VLOOKUP($B110,[2]DEN2!$G$2:$I$157,2,FALSE)</f>
        <v>35</v>
      </c>
      <c r="V110" s="61">
        <f t="shared" si="59"/>
        <v>35</v>
      </c>
      <c r="W110" s="61">
        <f t="shared" si="60"/>
        <v>35</v>
      </c>
      <c r="X110" s="180">
        <f>VLOOKUP($B110,[1]DEN2!$G$2:$I$158,2,FALSE)</f>
        <v>31</v>
      </c>
      <c r="Y110" s="5"/>
      <c r="Z110" s="97">
        <f>VLOOKUP($B110,'[3]ACT DEN2'!$G$2:$S$153,2,FALSE)</f>
        <v>0</v>
      </c>
      <c r="AA110" s="97">
        <f>VLOOKUP($B110,'[3]ACT DEN2'!$G$2:$S$153,3,FALSE)</f>
        <v>0</v>
      </c>
      <c r="AB110" s="97">
        <f>VLOOKUP($B110,'[3]ACT DEN2'!$G$2:$S$153,4,FALSE)</f>
        <v>0</v>
      </c>
      <c r="AC110" s="97">
        <f>VLOOKUP($B110,'[3]ACT DEN2'!$G$2:$S$153,5,FALSE)</f>
        <v>0</v>
      </c>
      <c r="AD110" s="97">
        <f>VLOOKUP($B110,'[3]ACT DEN2'!$G$2:$S$153,6,FALSE)</f>
        <v>1</v>
      </c>
      <c r="AE110" s="97">
        <f>VLOOKUP($B110,'[3]ACT DEN2'!$G$2:$S$153,7,FALSE)</f>
        <v>0</v>
      </c>
      <c r="AF110" s="97">
        <f>VLOOKUP($B110,'[3]ACT DEN2'!$G$2:$S$153,8,FALSE)</f>
        <v>0</v>
      </c>
      <c r="AG110" s="97">
        <f>VLOOKUP($B110,'[3]ACT DEN2'!$G$2:$S$153,9,FALSE)</f>
        <v>0</v>
      </c>
      <c r="AH110" s="97">
        <f>VLOOKUP($B110,'[3]ACT DEN2'!$G$2:$S$153,10,FALSE)</f>
        <v>0</v>
      </c>
      <c r="AI110" s="97">
        <f>VLOOKUP($B110,'[3]ACT DEN2'!$G$2:$S$153,11,FALSE)</f>
        <v>0</v>
      </c>
      <c r="AJ110" s="96">
        <f>VLOOKUP($B110,'[3]ACT DEN2'!$G$2:$S$153,12,FALSE)</f>
        <v>0</v>
      </c>
      <c r="AK110" s="2"/>
      <c r="AL110" s="6">
        <f t="shared" si="35"/>
        <v>1</v>
      </c>
      <c r="AM110" s="97">
        <f>VLOOKUP($B110,'[3]ACT DEN2'!$AB$2:$AN$119,2,FALSE)</f>
        <v>0</v>
      </c>
      <c r="AN110" s="97">
        <f>VLOOKUP($B110,'[3]ACT DEN2'!$AB$2:$AN$119,3,FALSE)</f>
        <v>0</v>
      </c>
      <c r="AO110" s="97">
        <f>VLOOKUP($B110,'[3]ACT DEN2'!$AB$2:$AN$119,4,FALSE)</f>
        <v>0</v>
      </c>
      <c r="AP110" s="97">
        <f>VLOOKUP($B110,'[3]ACT DEN2'!$AB$2:$AN$119,5,FALSE)</f>
        <v>0</v>
      </c>
      <c r="AQ110" s="97">
        <f>VLOOKUP($B110,'[3]ACT DEN2'!$AB$2:$AN$119,6,FALSE)</f>
        <v>0</v>
      </c>
      <c r="AR110" s="97">
        <f>VLOOKUP($B110,'[3]ACT DEN2'!$AB$2:$AN$119,7,FALSE)</f>
        <v>0</v>
      </c>
      <c r="AS110" s="97">
        <f>VLOOKUP($B110,'[3]ACT DEN2'!$AB$2:$AN$119,8,FALSE)</f>
        <v>0</v>
      </c>
      <c r="AT110" s="97">
        <f>VLOOKUP($B110,'[3]ACT DEN2'!$AB$2:$AN$119,9,FALSE)</f>
        <v>0</v>
      </c>
      <c r="AU110" s="97">
        <f>VLOOKUP($B110,'[3]ACT DEN2'!$AB$2:$AN$119,10,FALSE)</f>
        <v>0</v>
      </c>
      <c r="AV110" s="97">
        <f>VLOOKUP($B110,'[3]ACT DEN2'!$AB$2:$AN$119,11,FALSE)</f>
        <v>0</v>
      </c>
      <c r="AW110" s="96">
        <f>VLOOKUP($B110,'[3]ACT DEN2'!$AB$2:$AN$119,12,FALSE)</f>
        <v>0</v>
      </c>
      <c r="AX110" s="96"/>
      <c r="AY110" s="6">
        <f t="shared" si="36"/>
        <v>0</v>
      </c>
    </row>
    <row r="111" spans="1:51" s="65" customFormat="1" ht="15" thickBot="1" x14ac:dyDescent="0.25">
      <c r="A111" s="1" t="s">
        <v>172</v>
      </c>
      <c r="B111" s="99" t="s">
        <v>164</v>
      </c>
      <c r="C111" s="63"/>
      <c r="D111" s="63"/>
      <c r="E111" s="97">
        <f>VLOOKUP($B111,[1]NUM2!$G$2:$T$157,2,FALSE)</f>
        <v>1</v>
      </c>
      <c r="F111" s="97">
        <f>VLOOKUP($B111,[1]NUM2!$G$2:$T$157,3,FALSE)</f>
        <v>0</v>
      </c>
      <c r="G111" s="97">
        <f>VLOOKUP($B111,[1]NUM2!$G$2:$T$157,4,FALSE)</f>
        <v>2</v>
      </c>
      <c r="H111" s="97">
        <f>VLOOKUP($B111,[1]NUM2!$G$2:$T$157,5,FALSE)</f>
        <v>6</v>
      </c>
      <c r="I111" s="97">
        <f>VLOOKUP($B111,[1]NUM2!$G$2:$T$157,6,FALSE)</f>
        <v>0</v>
      </c>
      <c r="J111" s="97">
        <f>VLOOKUP($B111,[1]NUM2!$G$2:$T$157,7,FALSE)</f>
        <v>0</v>
      </c>
      <c r="K111" s="97">
        <f>VLOOKUP($B111,[1]NUM2!$G$2:$T$157,8,FALSE)</f>
        <v>1</v>
      </c>
      <c r="L111" s="97">
        <f>VLOOKUP($B111,[1]NUM2!$G$2:$T$157,9,FALSE)</f>
        <v>2</v>
      </c>
      <c r="M111" s="97">
        <f>VLOOKUP($B111,[1]NUM2!$G$2:$T$157,10,FALSE)</f>
        <v>1</v>
      </c>
      <c r="N111" s="97">
        <f>VLOOKUP($B111,[1]NUM2!$G$2:$T$157,11,FALSE)</f>
        <v>0</v>
      </c>
      <c r="O111" s="96">
        <f>VLOOKUP($B111,[1]NUM2!$G$2:$T$157,12,FALSE)</f>
        <v>0</v>
      </c>
      <c r="P111" s="96">
        <f>VLOOKUP($B111,[1]NUM2!$G$2:$T$157,13,FALSE)</f>
        <v>0</v>
      </c>
      <c r="Q111" s="6">
        <f t="shared" si="57"/>
        <v>13</v>
      </c>
      <c r="R111" s="4"/>
      <c r="S111" s="17">
        <v>53</v>
      </c>
      <c r="T111" s="49">
        <f t="shared" si="58"/>
        <v>51</v>
      </c>
      <c r="U111" s="17">
        <f>VLOOKUP($B111,[2]DEN2!$G$2:$I$157,2,FALSE)</f>
        <v>53</v>
      </c>
      <c r="V111" s="61">
        <f t="shared" si="59"/>
        <v>55</v>
      </c>
      <c r="W111" s="61">
        <f t="shared" si="60"/>
        <v>56</v>
      </c>
      <c r="X111" s="180">
        <f>VLOOKUP($B111,[1]DEN2!$G$2:$I$158,2,FALSE)</f>
        <v>52</v>
      </c>
      <c r="Y111" s="5"/>
      <c r="Z111" s="97">
        <f>VLOOKUP($B111,'[3]ACT DEN2'!$G$2:$S$153,2,FALSE)</f>
        <v>0</v>
      </c>
      <c r="AA111" s="97">
        <f>VLOOKUP($B111,'[3]ACT DEN2'!$G$2:$S$153,3,FALSE)</f>
        <v>0</v>
      </c>
      <c r="AB111" s="97">
        <f>VLOOKUP($B111,'[3]ACT DEN2'!$G$2:$S$153,4,FALSE)</f>
        <v>0</v>
      </c>
      <c r="AC111" s="97">
        <f>VLOOKUP($B111,'[3]ACT DEN2'!$G$2:$S$153,5,FALSE)</f>
        <v>0</v>
      </c>
      <c r="AD111" s="97">
        <f>VLOOKUP($B111,'[3]ACT DEN2'!$G$2:$S$153,6,FALSE)</f>
        <v>0</v>
      </c>
      <c r="AE111" s="97">
        <f>VLOOKUP($B111,'[3]ACT DEN2'!$G$2:$S$153,7,FALSE)</f>
        <v>0</v>
      </c>
      <c r="AF111" s="97">
        <f>VLOOKUP($B111,'[3]ACT DEN2'!$G$2:$S$153,8,FALSE)</f>
        <v>2</v>
      </c>
      <c r="AG111" s="97">
        <f>VLOOKUP($B111,'[3]ACT DEN2'!$G$2:$S$153,9,FALSE)</f>
        <v>0</v>
      </c>
      <c r="AH111" s="97">
        <f>VLOOKUP($B111,'[3]ACT DEN2'!$G$2:$S$153,10,FALSE)</f>
        <v>0</v>
      </c>
      <c r="AI111" s="97">
        <f>VLOOKUP($B111,'[3]ACT DEN2'!$G$2:$S$153,11,FALSE)</f>
        <v>1</v>
      </c>
      <c r="AJ111" s="96">
        <f>VLOOKUP($B111,'[3]ACT DEN2'!$G$2:$S$153,12,FALSE)</f>
        <v>0</v>
      </c>
      <c r="AK111" s="2"/>
      <c r="AL111" s="6">
        <f t="shared" si="35"/>
        <v>3</v>
      </c>
      <c r="AM111" s="97">
        <f>VLOOKUP($B111,'[3]ACT DEN2'!$AB$2:$AN$119,2,FALSE)</f>
        <v>2</v>
      </c>
      <c r="AN111" s="97">
        <f>VLOOKUP($B111,'[3]ACT DEN2'!$AB$2:$AN$119,3,FALSE)</f>
        <v>0</v>
      </c>
      <c r="AO111" s="97">
        <f>VLOOKUP($B111,'[3]ACT DEN2'!$AB$2:$AN$119,4,FALSE)</f>
        <v>0</v>
      </c>
      <c r="AP111" s="97">
        <f>VLOOKUP($B111,'[3]ACT DEN2'!$AB$2:$AN$119,5,FALSE)</f>
        <v>0</v>
      </c>
      <c r="AQ111" s="97">
        <f>VLOOKUP($B111,'[3]ACT DEN2'!$AB$2:$AN$119,6,FALSE)</f>
        <v>0</v>
      </c>
      <c r="AR111" s="97">
        <f>VLOOKUP($B111,'[3]ACT DEN2'!$AB$2:$AN$119,7,FALSE)</f>
        <v>0</v>
      </c>
      <c r="AS111" s="97">
        <f>VLOOKUP($B111,'[3]ACT DEN2'!$AB$2:$AN$119,8,FALSE)</f>
        <v>0</v>
      </c>
      <c r="AT111" s="97">
        <f>VLOOKUP($B111,'[3]ACT DEN2'!$AB$2:$AN$119,9,FALSE)</f>
        <v>0</v>
      </c>
      <c r="AU111" s="97">
        <f>VLOOKUP($B111,'[3]ACT DEN2'!$AB$2:$AN$119,10,FALSE)</f>
        <v>0</v>
      </c>
      <c r="AV111" s="97">
        <f>VLOOKUP($B111,'[3]ACT DEN2'!$AB$2:$AN$119,11,FALSE)</f>
        <v>0</v>
      </c>
      <c r="AW111" s="96">
        <f>VLOOKUP($B111,'[3]ACT DEN2'!$AB$2:$AN$119,12,FALSE)</f>
        <v>0</v>
      </c>
      <c r="AX111" s="96"/>
      <c r="AY111" s="6">
        <f t="shared" si="36"/>
        <v>2</v>
      </c>
    </row>
    <row r="112" spans="1:51" s="65" customFormat="1" ht="15" thickBot="1" x14ac:dyDescent="0.25">
      <c r="A112" s="1" t="s">
        <v>172</v>
      </c>
      <c r="B112" s="99" t="s">
        <v>165</v>
      </c>
      <c r="C112" s="63"/>
      <c r="D112" s="63"/>
      <c r="E112" s="97">
        <f>VLOOKUP($B112,[1]NUM2!$G$2:$T$157,2,FALSE)</f>
        <v>1</v>
      </c>
      <c r="F112" s="97">
        <f>VLOOKUP($B112,[1]NUM2!$G$2:$T$157,3,FALSE)</f>
        <v>0</v>
      </c>
      <c r="G112" s="97">
        <f>VLOOKUP($B112,[1]NUM2!$G$2:$T$157,4,FALSE)</f>
        <v>0</v>
      </c>
      <c r="H112" s="97">
        <f>VLOOKUP($B112,[1]NUM2!$G$2:$T$157,5,FALSE)</f>
        <v>2</v>
      </c>
      <c r="I112" s="97">
        <f>VLOOKUP($B112,[1]NUM2!$G$2:$T$157,6,FALSE)</f>
        <v>1</v>
      </c>
      <c r="J112" s="97">
        <f>VLOOKUP($B112,[1]NUM2!$G$2:$T$157,7,FALSE)</f>
        <v>0</v>
      </c>
      <c r="K112" s="97">
        <f>VLOOKUP($B112,[1]NUM2!$G$2:$T$157,8,FALSE)</f>
        <v>0</v>
      </c>
      <c r="L112" s="97">
        <f>VLOOKUP($B112,[1]NUM2!$G$2:$T$157,9,FALSE)</f>
        <v>0</v>
      </c>
      <c r="M112" s="97">
        <f>VLOOKUP($B112,[1]NUM2!$G$2:$T$157,10,FALSE)</f>
        <v>0</v>
      </c>
      <c r="N112" s="97">
        <f>VLOOKUP($B112,[1]NUM2!$G$2:$T$157,11,FALSE)</f>
        <v>0</v>
      </c>
      <c r="O112" s="96">
        <f>VLOOKUP($B112,[1]NUM2!$G$2:$T$157,12,FALSE)</f>
        <v>0</v>
      </c>
      <c r="P112" s="96">
        <f>VLOOKUP($B112,[1]NUM2!$G$2:$T$157,13,FALSE)</f>
        <v>0</v>
      </c>
      <c r="Q112" s="6">
        <f t="shared" si="57"/>
        <v>4</v>
      </c>
      <c r="R112" s="4"/>
      <c r="S112" s="17">
        <v>10</v>
      </c>
      <c r="T112" s="49">
        <f t="shared" si="58"/>
        <v>10</v>
      </c>
      <c r="U112" s="17">
        <f>VLOOKUP($B112,[2]DEN2!$G$2:$I$157,2,FALSE)</f>
        <v>10</v>
      </c>
      <c r="V112" s="61">
        <f t="shared" si="59"/>
        <v>10</v>
      </c>
      <c r="W112" s="61">
        <f t="shared" si="60"/>
        <v>10</v>
      </c>
      <c r="X112" s="180">
        <f>VLOOKUP($B112,[1]DEN2!$G$2:$I$158,2,FALSE)</f>
        <v>10</v>
      </c>
      <c r="Y112" s="5"/>
      <c r="Z112" s="97">
        <f>VLOOKUP($B112,'[3]ACT DEN2'!$G$2:$S$153,2,FALSE)</f>
        <v>0</v>
      </c>
      <c r="AA112" s="97">
        <f>VLOOKUP($B112,'[3]ACT DEN2'!$G$2:$S$153,3,FALSE)</f>
        <v>0</v>
      </c>
      <c r="AB112" s="97">
        <f>VLOOKUP($B112,'[3]ACT DEN2'!$G$2:$S$153,4,FALSE)</f>
        <v>0</v>
      </c>
      <c r="AC112" s="97">
        <f>VLOOKUP($B112,'[3]ACT DEN2'!$G$2:$S$153,5,FALSE)</f>
        <v>0</v>
      </c>
      <c r="AD112" s="97">
        <f>VLOOKUP($B112,'[3]ACT DEN2'!$G$2:$S$153,6,FALSE)</f>
        <v>0</v>
      </c>
      <c r="AE112" s="97">
        <f>VLOOKUP($B112,'[3]ACT DEN2'!$G$2:$S$153,7,FALSE)</f>
        <v>0</v>
      </c>
      <c r="AF112" s="97">
        <f>VLOOKUP($B112,'[3]ACT DEN2'!$G$2:$S$153,8,FALSE)</f>
        <v>0</v>
      </c>
      <c r="AG112" s="97">
        <f>VLOOKUP($B112,'[3]ACT DEN2'!$G$2:$S$153,9,FALSE)</f>
        <v>0</v>
      </c>
      <c r="AH112" s="97">
        <f>VLOOKUP($B112,'[3]ACT DEN2'!$G$2:$S$153,10,FALSE)</f>
        <v>0</v>
      </c>
      <c r="AI112" s="97">
        <f>VLOOKUP($B112,'[3]ACT DEN2'!$G$2:$S$153,11,FALSE)</f>
        <v>0</v>
      </c>
      <c r="AJ112" s="96">
        <f>VLOOKUP($B112,'[3]ACT DEN2'!$G$2:$S$153,12,FALSE)</f>
        <v>0</v>
      </c>
      <c r="AK112" s="2"/>
      <c r="AL112" s="6">
        <f t="shared" si="35"/>
        <v>0</v>
      </c>
      <c r="AM112" s="97"/>
      <c r="AN112" s="97"/>
      <c r="AO112" s="97"/>
      <c r="AP112" s="97"/>
      <c r="AQ112" s="97"/>
      <c r="AR112" s="97"/>
      <c r="AS112" s="97"/>
      <c r="AT112" s="97"/>
      <c r="AU112" s="97"/>
      <c r="AV112" s="97"/>
      <c r="AW112" s="96"/>
      <c r="AX112" s="96"/>
      <c r="AY112" s="6">
        <f t="shared" si="36"/>
        <v>0</v>
      </c>
    </row>
    <row r="113" spans="1:51" s="65" customFormat="1" ht="15" thickBot="1" x14ac:dyDescent="0.25">
      <c r="A113" s="1" t="s">
        <v>172</v>
      </c>
      <c r="B113" s="99" t="s">
        <v>166</v>
      </c>
      <c r="C113" s="63"/>
      <c r="D113" s="63"/>
      <c r="E113" s="97">
        <f>VLOOKUP($B113,[1]NUM2!$G$2:$T$157,2,FALSE)</f>
        <v>0</v>
      </c>
      <c r="F113" s="97">
        <f>VLOOKUP($B113,[1]NUM2!$G$2:$T$157,3,FALSE)</f>
        <v>0</v>
      </c>
      <c r="G113" s="97">
        <f>VLOOKUP($B113,[1]NUM2!$G$2:$T$157,4,FALSE)</f>
        <v>0</v>
      </c>
      <c r="H113" s="97">
        <f>VLOOKUP($B113,[1]NUM2!$G$2:$T$157,5,FALSE)</f>
        <v>3</v>
      </c>
      <c r="I113" s="97">
        <f>VLOOKUP($B113,[1]NUM2!$G$2:$T$157,6,FALSE)</f>
        <v>1</v>
      </c>
      <c r="J113" s="97">
        <f>VLOOKUP($B113,[1]NUM2!$G$2:$T$157,7,FALSE)</f>
        <v>1</v>
      </c>
      <c r="K113" s="97">
        <f>VLOOKUP($B113,[1]NUM2!$G$2:$T$157,8,FALSE)</f>
        <v>0</v>
      </c>
      <c r="L113" s="97">
        <f>VLOOKUP($B113,[1]NUM2!$G$2:$T$157,9,FALSE)</f>
        <v>2</v>
      </c>
      <c r="M113" s="97">
        <f>VLOOKUP($B113,[1]NUM2!$G$2:$T$157,10,FALSE)</f>
        <v>1</v>
      </c>
      <c r="N113" s="97">
        <f>VLOOKUP($B113,[1]NUM2!$G$2:$T$157,11,FALSE)</f>
        <v>0</v>
      </c>
      <c r="O113" s="96">
        <f>VLOOKUP($B113,[1]NUM2!$G$2:$T$157,12,FALSE)</f>
        <v>0</v>
      </c>
      <c r="P113" s="96">
        <f>VLOOKUP($B113,[1]NUM2!$G$2:$T$157,13,FALSE)</f>
        <v>0</v>
      </c>
      <c r="Q113" s="6">
        <f t="shared" si="57"/>
        <v>8</v>
      </c>
      <c r="R113" s="4"/>
      <c r="S113" s="17">
        <v>20</v>
      </c>
      <c r="T113" s="49">
        <f t="shared" si="58"/>
        <v>20</v>
      </c>
      <c r="U113" s="17">
        <f>VLOOKUP($B113,[2]DEN2!$G$2:$I$157,2,FALSE)</f>
        <v>26</v>
      </c>
      <c r="V113" s="61">
        <f t="shared" si="59"/>
        <v>26</v>
      </c>
      <c r="W113" s="61">
        <f t="shared" si="60"/>
        <v>26</v>
      </c>
      <c r="X113" s="180">
        <f>VLOOKUP($B113,[1]DEN2!$G$2:$I$158,2,FALSE)</f>
        <v>22</v>
      </c>
      <c r="Y113" s="5"/>
      <c r="Z113" s="97">
        <f>VLOOKUP($B113,'[3]ACT DEN2'!$G$2:$S$153,2,FALSE)</f>
        <v>0</v>
      </c>
      <c r="AA113" s="97">
        <f>VLOOKUP($B113,'[3]ACT DEN2'!$G$2:$S$153,3,FALSE)</f>
        <v>0</v>
      </c>
      <c r="AB113" s="97">
        <f>VLOOKUP($B113,'[3]ACT DEN2'!$G$2:$S$153,4,FALSE)</f>
        <v>0</v>
      </c>
      <c r="AC113" s="97">
        <f>VLOOKUP($B113,'[3]ACT DEN2'!$G$2:$S$153,5,FALSE)</f>
        <v>0</v>
      </c>
      <c r="AD113" s="97">
        <f>VLOOKUP($B113,'[3]ACT DEN2'!$G$2:$S$153,6,FALSE)</f>
        <v>0</v>
      </c>
      <c r="AE113" s="97">
        <f>VLOOKUP($B113,'[3]ACT DEN2'!$G$2:$S$153,7,FALSE)</f>
        <v>0</v>
      </c>
      <c r="AF113" s="97">
        <f>VLOOKUP($B113,'[3]ACT DEN2'!$G$2:$S$153,8,FALSE)</f>
        <v>0</v>
      </c>
      <c r="AG113" s="97">
        <f>VLOOKUP($B113,'[3]ACT DEN2'!$G$2:$S$153,9,FALSE)</f>
        <v>0</v>
      </c>
      <c r="AH113" s="97">
        <f>VLOOKUP($B113,'[3]ACT DEN2'!$G$2:$S$153,10,FALSE)</f>
        <v>0</v>
      </c>
      <c r="AI113" s="97">
        <f>VLOOKUP($B113,'[3]ACT DEN2'!$G$2:$S$153,11,FALSE)</f>
        <v>0</v>
      </c>
      <c r="AJ113" s="96">
        <f>VLOOKUP($B113,'[3]ACT DEN2'!$G$2:$S$153,12,FALSE)</f>
        <v>0</v>
      </c>
      <c r="AK113" s="2"/>
      <c r="AL113" s="6">
        <f t="shared" si="35"/>
        <v>0</v>
      </c>
      <c r="AM113" s="97">
        <f>VLOOKUP($B113,'[3]ACT DEN2'!$AB$2:$AN$119,2,FALSE)</f>
        <v>0</v>
      </c>
      <c r="AN113" s="97">
        <f>VLOOKUP($B113,'[3]ACT DEN2'!$AB$2:$AN$119,3,FALSE)</f>
        <v>0</v>
      </c>
      <c r="AO113" s="97">
        <f>VLOOKUP($B113,'[3]ACT DEN2'!$AB$2:$AN$119,4,FALSE)</f>
        <v>0</v>
      </c>
      <c r="AP113" s="97">
        <f>VLOOKUP($B113,'[3]ACT DEN2'!$AB$2:$AN$119,5,FALSE)</f>
        <v>1</v>
      </c>
      <c r="AQ113" s="97">
        <f>VLOOKUP($B113,'[3]ACT DEN2'!$AB$2:$AN$119,6,FALSE)</f>
        <v>0</v>
      </c>
      <c r="AR113" s="97">
        <f>VLOOKUP($B113,'[3]ACT DEN2'!$AB$2:$AN$119,7,FALSE)</f>
        <v>0</v>
      </c>
      <c r="AS113" s="97">
        <f>VLOOKUP($B113,'[3]ACT DEN2'!$AB$2:$AN$119,8,FALSE)</f>
        <v>0</v>
      </c>
      <c r="AT113" s="97">
        <f>VLOOKUP($B113,'[3]ACT DEN2'!$AB$2:$AN$119,9,FALSE)</f>
        <v>0</v>
      </c>
      <c r="AU113" s="97">
        <f>VLOOKUP($B113,'[3]ACT DEN2'!$AB$2:$AN$119,10,FALSE)</f>
        <v>0</v>
      </c>
      <c r="AV113" s="97">
        <f>VLOOKUP($B113,'[3]ACT DEN2'!$AB$2:$AN$119,11,FALSE)</f>
        <v>0</v>
      </c>
      <c r="AW113" s="96">
        <f>VLOOKUP($B113,'[3]ACT DEN2'!$AB$2:$AN$119,12,FALSE)</f>
        <v>0</v>
      </c>
      <c r="AX113" s="96"/>
      <c r="AY113" s="6">
        <f t="shared" si="36"/>
        <v>1</v>
      </c>
    </row>
    <row r="114" spans="1:51" s="65" customFormat="1" ht="15" thickBot="1" x14ac:dyDescent="0.25">
      <c r="A114" s="1" t="s">
        <v>172</v>
      </c>
      <c r="B114" s="99" t="s">
        <v>167</v>
      </c>
      <c r="C114" s="63"/>
      <c r="D114" s="63"/>
      <c r="E114" s="97">
        <f>VLOOKUP($B114,[1]NUM2!$G$2:$T$157,2,FALSE)</f>
        <v>0</v>
      </c>
      <c r="F114" s="97">
        <f>VLOOKUP($B114,[1]NUM2!$G$2:$T$157,3,FALSE)</f>
        <v>2</v>
      </c>
      <c r="G114" s="97">
        <f>VLOOKUP($B114,[1]NUM2!$G$2:$T$157,4,FALSE)</f>
        <v>1</v>
      </c>
      <c r="H114" s="97">
        <f>VLOOKUP($B114,[1]NUM2!$G$2:$T$157,5,FALSE)</f>
        <v>0</v>
      </c>
      <c r="I114" s="97">
        <f>VLOOKUP($B114,[1]NUM2!$G$2:$T$157,6,FALSE)</f>
        <v>0</v>
      </c>
      <c r="J114" s="97">
        <f>VLOOKUP($B114,[1]NUM2!$G$2:$T$157,7,FALSE)</f>
        <v>4</v>
      </c>
      <c r="K114" s="97">
        <f>VLOOKUP($B114,[1]NUM2!$G$2:$T$157,8,FALSE)</f>
        <v>0</v>
      </c>
      <c r="L114" s="97">
        <f>VLOOKUP($B114,[1]NUM2!$G$2:$T$157,9,FALSE)</f>
        <v>7</v>
      </c>
      <c r="M114" s="97">
        <f>VLOOKUP($B114,[1]NUM2!$G$2:$T$157,10,FALSE)</f>
        <v>11</v>
      </c>
      <c r="N114" s="97">
        <f>VLOOKUP($B114,[1]NUM2!$G$2:$T$157,11,FALSE)</f>
        <v>2</v>
      </c>
      <c r="O114" s="96">
        <f>VLOOKUP($B114,[1]NUM2!$G$2:$T$157,12,FALSE)</f>
        <v>0</v>
      </c>
      <c r="P114" s="96">
        <f>VLOOKUP($B114,[1]NUM2!$G$2:$T$157,13,FALSE)</f>
        <v>1</v>
      </c>
      <c r="Q114" s="6">
        <f t="shared" si="57"/>
        <v>28</v>
      </c>
      <c r="R114" s="4"/>
      <c r="S114" s="17">
        <v>48</v>
      </c>
      <c r="T114" s="49">
        <f t="shared" si="58"/>
        <v>50</v>
      </c>
      <c r="U114" s="17">
        <f>VLOOKUP($B114,[2]DEN2!$G$2:$I$157,2,FALSE)</f>
        <v>47</v>
      </c>
      <c r="V114" s="61">
        <f t="shared" si="59"/>
        <v>49</v>
      </c>
      <c r="W114" s="61">
        <f t="shared" si="60"/>
        <v>49</v>
      </c>
      <c r="X114" s="180">
        <f>VLOOKUP($B114,[1]DEN2!$G$2:$I$158,2,FALSE)</f>
        <v>51</v>
      </c>
      <c r="Y114" s="5"/>
      <c r="Z114" s="97">
        <f>VLOOKUP($B114,'[3]ACT DEN2'!$G$2:$S$153,2,FALSE)</f>
        <v>2</v>
      </c>
      <c r="AA114" s="97">
        <f>VLOOKUP($B114,'[3]ACT DEN2'!$G$2:$S$153,3,FALSE)</f>
        <v>0</v>
      </c>
      <c r="AB114" s="97">
        <f>VLOOKUP($B114,'[3]ACT DEN2'!$G$2:$S$153,4,FALSE)</f>
        <v>0</v>
      </c>
      <c r="AC114" s="97">
        <f>VLOOKUP($B114,'[3]ACT DEN2'!$G$2:$S$153,5,FALSE)</f>
        <v>0</v>
      </c>
      <c r="AD114" s="97">
        <f>VLOOKUP($B114,'[3]ACT DEN2'!$G$2:$S$153,6,FALSE)</f>
        <v>1</v>
      </c>
      <c r="AE114" s="97">
        <f>VLOOKUP($B114,'[3]ACT DEN2'!$G$2:$S$153,7,FALSE)</f>
        <v>0</v>
      </c>
      <c r="AF114" s="97">
        <f>VLOOKUP($B114,'[3]ACT DEN2'!$G$2:$S$153,8,FALSE)</f>
        <v>2</v>
      </c>
      <c r="AG114" s="97">
        <f>VLOOKUP($B114,'[3]ACT DEN2'!$G$2:$S$153,9,FALSE)</f>
        <v>0</v>
      </c>
      <c r="AH114" s="97">
        <f>VLOOKUP($B114,'[3]ACT DEN2'!$G$2:$S$153,10,FALSE)</f>
        <v>0</v>
      </c>
      <c r="AI114" s="97">
        <f>VLOOKUP($B114,'[3]ACT DEN2'!$G$2:$S$153,11,FALSE)</f>
        <v>0</v>
      </c>
      <c r="AJ114" s="96">
        <f>VLOOKUP($B114,'[3]ACT DEN2'!$G$2:$S$153,12,FALSE)</f>
        <v>0</v>
      </c>
      <c r="AK114" s="2"/>
      <c r="AL114" s="6">
        <f t="shared" si="35"/>
        <v>5</v>
      </c>
      <c r="AM114" s="97">
        <f>VLOOKUP($B114,'[3]ACT DEN2'!$AB$2:$AN$119,2,FALSE)</f>
        <v>0</v>
      </c>
      <c r="AN114" s="97">
        <f>VLOOKUP($B114,'[3]ACT DEN2'!$AB$2:$AN$119,3,FALSE)</f>
        <v>0</v>
      </c>
      <c r="AO114" s="97">
        <f>VLOOKUP($B114,'[3]ACT DEN2'!$AB$2:$AN$119,4,FALSE)</f>
        <v>0</v>
      </c>
      <c r="AP114" s="97">
        <f>VLOOKUP($B114,'[3]ACT DEN2'!$AB$2:$AN$119,5,FALSE)</f>
        <v>0</v>
      </c>
      <c r="AQ114" s="97">
        <f>VLOOKUP($B114,'[3]ACT DEN2'!$AB$2:$AN$119,6,FALSE)</f>
        <v>0</v>
      </c>
      <c r="AR114" s="97">
        <f>VLOOKUP($B114,'[3]ACT DEN2'!$AB$2:$AN$119,7,FALSE)</f>
        <v>0</v>
      </c>
      <c r="AS114" s="97">
        <f>VLOOKUP($B114,'[3]ACT DEN2'!$AB$2:$AN$119,8,FALSE)</f>
        <v>0</v>
      </c>
      <c r="AT114" s="97">
        <f>VLOOKUP($B114,'[3]ACT DEN2'!$AB$2:$AN$119,9,FALSE)</f>
        <v>0</v>
      </c>
      <c r="AU114" s="97">
        <f>VLOOKUP($B114,'[3]ACT DEN2'!$AB$2:$AN$119,10,FALSE)</f>
        <v>0</v>
      </c>
      <c r="AV114" s="97">
        <f>VLOOKUP($B114,'[3]ACT DEN2'!$AB$2:$AN$119,11,FALSE)</f>
        <v>0</v>
      </c>
      <c r="AW114" s="96">
        <f>VLOOKUP($B114,'[3]ACT DEN2'!$AB$2:$AN$119,12,FALSE)</f>
        <v>0</v>
      </c>
      <c r="AX114" s="96"/>
      <c r="AY114" s="6">
        <f t="shared" si="36"/>
        <v>0</v>
      </c>
    </row>
    <row r="115" spans="1:51" s="65" customFormat="1" ht="15" thickBot="1" x14ac:dyDescent="0.25">
      <c r="A115" s="1" t="s">
        <v>172</v>
      </c>
      <c r="B115" s="99" t="s">
        <v>168</v>
      </c>
      <c r="C115" s="63"/>
      <c r="D115" s="63"/>
      <c r="E115" s="97">
        <f>VLOOKUP($B115,[1]NUM2!$G$2:$T$157,2,FALSE)</f>
        <v>0</v>
      </c>
      <c r="F115" s="97">
        <f>VLOOKUP($B115,[1]NUM2!$G$2:$T$157,3,FALSE)</f>
        <v>0</v>
      </c>
      <c r="G115" s="97">
        <f>VLOOKUP($B115,[1]NUM2!$G$2:$T$157,4,FALSE)</f>
        <v>0</v>
      </c>
      <c r="H115" s="97">
        <f>VLOOKUP($B115,[1]NUM2!$G$2:$T$157,5,FALSE)</f>
        <v>2</v>
      </c>
      <c r="I115" s="97">
        <f>VLOOKUP($B115,[1]NUM2!$G$2:$T$157,6,FALSE)</f>
        <v>3</v>
      </c>
      <c r="J115" s="97">
        <f>VLOOKUP($B115,[1]NUM2!$G$2:$T$157,7,FALSE)</f>
        <v>4</v>
      </c>
      <c r="K115" s="97">
        <f>VLOOKUP($B115,[1]NUM2!$G$2:$T$157,8,FALSE)</f>
        <v>1</v>
      </c>
      <c r="L115" s="97">
        <f>VLOOKUP($B115,[1]NUM2!$G$2:$T$157,9,FALSE)</f>
        <v>0</v>
      </c>
      <c r="M115" s="97">
        <f>VLOOKUP($B115,[1]NUM2!$G$2:$T$157,10,FALSE)</f>
        <v>0</v>
      </c>
      <c r="N115" s="97">
        <f>VLOOKUP($B115,[1]NUM2!$G$2:$T$157,11,FALSE)</f>
        <v>7</v>
      </c>
      <c r="O115" s="96">
        <f>VLOOKUP($B115,[1]NUM2!$G$2:$T$157,12,FALSE)</f>
        <v>0</v>
      </c>
      <c r="P115" s="96">
        <f>VLOOKUP($B115,[1]NUM2!$G$2:$T$157,13,FALSE)</f>
        <v>0</v>
      </c>
      <c r="Q115" s="6">
        <f t="shared" si="57"/>
        <v>17</v>
      </c>
      <c r="R115" s="4"/>
      <c r="S115" s="17">
        <v>29</v>
      </c>
      <c r="T115" s="49">
        <f t="shared" si="58"/>
        <v>29</v>
      </c>
      <c r="U115" s="17">
        <f>VLOOKUP($B115,[2]DEN2!$G$2:$I$157,2,FALSE)</f>
        <v>29</v>
      </c>
      <c r="V115" s="61">
        <f t="shared" si="59"/>
        <v>30</v>
      </c>
      <c r="W115" s="61">
        <f t="shared" si="60"/>
        <v>29</v>
      </c>
      <c r="X115" s="180">
        <f>VLOOKUP($B115,[1]DEN2!$G$2:$I$158,2,FALSE)</f>
        <v>30</v>
      </c>
      <c r="Y115" s="5"/>
      <c r="Z115" s="97">
        <f>VLOOKUP($B115,'[3]ACT DEN2'!$G$2:$S$153,2,FALSE)</f>
        <v>0</v>
      </c>
      <c r="AA115" s="97">
        <f>VLOOKUP($B115,'[3]ACT DEN2'!$G$2:$S$153,3,FALSE)</f>
        <v>0</v>
      </c>
      <c r="AB115" s="97">
        <f>VLOOKUP($B115,'[3]ACT DEN2'!$G$2:$S$153,4,FALSE)</f>
        <v>0</v>
      </c>
      <c r="AC115" s="97">
        <f>VLOOKUP($B115,'[3]ACT DEN2'!$G$2:$S$153,5,FALSE)</f>
        <v>0</v>
      </c>
      <c r="AD115" s="97">
        <f>VLOOKUP($B115,'[3]ACT DEN2'!$G$2:$S$153,6,FALSE)</f>
        <v>0</v>
      </c>
      <c r="AE115" s="97">
        <f>VLOOKUP($B115,'[3]ACT DEN2'!$G$2:$S$153,7,FALSE)</f>
        <v>0</v>
      </c>
      <c r="AF115" s="97">
        <f>VLOOKUP($B115,'[3]ACT DEN2'!$G$2:$S$153,8,FALSE)</f>
        <v>0</v>
      </c>
      <c r="AG115" s="97">
        <f>VLOOKUP($B115,'[3]ACT DEN2'!$G$2:$S$153,9,FALSE)</f>
        <v>1</v>
      </c>
      <c r="AH115" s="97">
        <f>VLOOKUP($B115,'[3]ACT DEN2'!$G$2:$S$153,10,FALSE)</f>
        <v>0</v>
      </c>
      <c r="AI115" s="97">
        <f>VLOOKUP($B115,'[3]ACT DEN2'!$G$2:$S$153,11,FALSE)</f>
        <v>0</v>
      </c>
      <c r="AJ115" s="96">
        <f>VLOOKUP($B115,'[3]ACT DEN2'!$G$2:$S$153,12,FALSE)</f>
        <v>0</v>
      </c>
      <c r="AK115" s="2"/>
      <c r="AL115" s="6">
        <f t="shared" si="35"/>
        <v>1</v>
      </c>
      <c r="AM115" s="97">
        <f>VLOOKUP($B115,'[3]ACT DEN2'!$AB$2:$AN$119,2,FALSE)</f>
        <v>0</v>
      </c>
      <c r="AN115" s="97">
        <f>VLOOKUP($B115,'[3]ACT DEN2'!$AB$2:$AN$119,3,FALSE)</f>
        <v>0</v>
      </c>
      <c r="AO115" s="97">
        <f>VLOOKUP($B115,'[3]ACT DEN2'!$AB$2:$AN$119,4,FALSE)</f>
        <v>0</v>
      </c>
      <c r="AP115" s="97">
        <f>VLOOKUP($B115,'[3]ACT DEN2'!$AB$2:$AN$119,5,FALSE)</f>
        <v>0</v>
      </c>
      <c r="AQ115" s="97">
        <f>VLOOKUP($B115,'[3]ACT DEN2'!$AB$2:$AN$119,6,FALSE)</f>
        <v>0</v>
      </c>
      <c r="AR115" s="97">
        <f>VLOOKUP($B115,'[3]ACT DEN2'!$AB$2:$AN$119,7,FALSE)</f>
        <v>0</v>
      </c>
      <c r="AS115" s="97">
        <f>VLOOKUP($B115,'[3]ACT DEN2'!$AB$2:$AN$119,8,FALSE)</f>
        <v>0</v>
      </c>
      <c r="AT115" s="97">
        <f>VLOOKUP($B115,'[3]ACT DEN2'!$AB$2:$AN$119,9,FALSE)</f>
        <v>0</v>
      </c>
      <c r="AU115" s="97">
        <f>VLOOKUP($B115,'[3]ACT DEN2'!$AB$2:$AN$119,10,FALSE)</f>
        <v>1</v>
      </c>
      <c r="AV115" s="97">
        <f>VLOOKUP($B115,'[3]ACT DEN2'!$AB$2:$AN$119,11,FALSE)</f>
        <v>0</v>
      </c>
      <c r="AW115" s="96">
        <f>VLOOKUP($B115,'[3]ACT DEN2'!$AB$2:$AN$119,12,FALSE)</f>
        <v>0</v>
      </c>
      <c r="AX115" s="96"/>
      <c r="AY115" s="6">
        <f t="shared" si="36"/>
        <v>1</v>
      </c>
    </row>
    <row r="116" spans="1:51" s="65" customFormat="1" ht="15" thickBot="1" x14ac:dyDescent="0.25">
      <c r="A116" s="1" t="s">
        <v>172</v>
      </c>
      <c r="B116" s="99" t="s">
        <v>169</v>
      </c>
      <c r="C116" s="63"/>
      <c r="D116" s="63"/>
      <c r="E116" s="97">
        <f>VLOOKUP($B116,[1]NUM2!$G$2:$T$157,2,FALSE)</f>
        <v>0</v>
      </c>
      <c r="F116" s="97">
        <f>VLOOKUP($B116,[1]NUM2!$G$2:$T$157,3,FALSE)</f>
        <v>0</v>
      </c>
      <c r="G116" s="97">
        <f>VLOOKUP($B116,[1]NUM2!$G$2:$T$157,4,FALSE)</f>
        <v>1</v>
      </c>
      <c r="H116" s="97">
        <f>VLOOKUP($B116,[1]NUM2!$G$2:$T$157,5,FALSE)</f>
        <v>0</v>
      </c>
      <c r="I116" s="97">
        <f>VLOOKUP($B116,[1]NUM2!$G$2:$T$157,6,FALSE)</f>
        <v>3</v>
      </c>
      <c r="J116" s="97">
        <f>VLOOKUP($B116,[1]NUM2!$G$2:$T$157,7,FALSE)</f>
        <v>0</v>
      </c>
      <c r="K116" s="97">
        <f>VLOOKUP($B116,[1]NUM2!$G$2:$T$157,8,FALSE)</f>
        <v>1</v>
      </c>
      <c r="L116" s="97">
        <f>VLOOKUP($B116,[1]NUM2!$G$2:$T$157,9,FALSE)</f>
        <v>1</v>
      </c>
      <c r="M116" s="97">
        <f>VLOOKUP($B116,[1]NUM2!$G$2:$T$157,10,FALSE)</f>
        <v>3</v>
      </c>
      <c r="N116" s="97">
        <f>VLOOKUP($B116,[1]NUM2!$G$2:$T$157,11,FALSE)</f>
        <v>4</v>
      </c>
      <c r="O116" s="96">
        <f>VLOOKUP($B116,[1]NUM2!$G$2:$T$157,12,FALSE)</f>
        <v>1</v>
      </c>
      <c r="P116" s="96">
        <f>VLOOKUP($B116,[1]NUM2!$G$2:$T$157,13,FALSE)</f>
        <v>0</v>
      </c>
      <c r="Q116" s="6">
        <f t="shared" si="57"/>
        <v>14</v>
      </c>
      <c r="R116" s="4"/>
      <c r="S116" s="17">
        <v>20</v>
      </c>
      <c r="T116" s="49">
        <f t="shared" si="58"/>
        <v>20</v>
      </c>
      <c r="U116" s="17">
        <f>VLOOKUP($B116,[2]DEN2!$G$2:$I$157,2,FALSE)</f>
        <v>19</v>
      </c>
      <c r="V116" s="61">
        <f t="shared" si="59"/>
        <v>19</v>
      </c>
      <c r="W116" s="61">
        <f t="shared" si="60"/>
        <v>19</v>
      </c>
      <c r="X116" s="180">
        <f>VLOOKUP($B116,[1]DEN2!$G$2:$I$158,2,FALSE)</f>
        <v>20</v>
      </c>
      <c r="Y116" s="5"/>
      <c r="Z116" s="97">
        <f>VLOOKUP($B116,'[3]ACT DEN2'!$G$2:$S$153,2,FALSE)</f>
        <v>0</v>
      </c>
      <c r="AA116" s="97">
        <f>VLOOKUP($B116,'[3]ACT DEN2'!$G$2:$S$153,3,FALSE)</f>
        <v>0</v>
      </c>
      <c r="AB116" s="97">
        <f>VLOOKUP($B116,'[3]ACT DEN2'!$G$2:$S$153,4,FALSE)</f>
        <v>0</v>
      </c>
      <c r="AC116" s="97">
        <f>VLOOKUP($B116,'[3]ACT DEN2'!$G$2:$S$153,5,FALSE)</f>
        <v>0</v>
      </c>
      <c r="AD116" s="97">
        <f>VLOOKUP($B116,'[3]ACT DEN2'!$G$2:$S$153,6,FALSE)</f>
        <v>0</v>
      </c>
      <c r="AE116" s="97">
        <f>VLOOKUP($B116,'[3]ACT DEN2'!$G$2:$S$153,7,FALSE)</f>
        <v>0</v>
      </c>
      <c r="AF116" s="97">
        <f>VLOOKUP($B116,'[3]ACT DEN2'!$G$2:$S$153,8,FALSE)</f>
        <v>0</v>
      </c>
      <c r="AG116" s="97">
        <f>VLOOKUP($B116,'[3]ACT DEN2'!$G$2:$S$153,9,FALSE)</f>
        <v>0</v>
      </c>
      <c r="AH116" s="97">
        <f>VLOOKUP($B116,'[3]ACT DEN2'!$G$2:$S$153,10,FALSE)</f>
        <v>0</v>
      </c>
      <c r="AI116" s="97">
        <f>VLOOKUP($B116,'[3]ACT DEN2'!$G$2:$S$153,11,FALSE)</f>
        <v>0</v>
      </c>
      <c r="AJ116" s="96">
        <f>VLOOKUP($B116,'[3]ACT DEN2'!$G$2:$S$153,12,FALSE)</f>
        <v>0</v>
      </c>
      <c r="AK116" s="2"/>
      <c r="AL116" s="6">
        <f t="shared" si="35"/>
        <v>0</v>
      </c>
      <c r="AM116" s="97">
        <f>VLOOKUP($B116,'[3]ACT DEN2'!$AB$2:$AN$119,2,FALSE)</f>
        <v>0</v>
      </c>
      <c r="AN116" s="97">
        <f>VLOOKUP($B116,'[3]ACT DEN2'!$AB$2:$AN$119,3,FALSE)</f>
        <v>0</v>
      </c>
      <c r="AO116" s="97">
        <f>VLOOKUP($B116,'[3]ACT DEN2'!$AB$2:$AN$119,4,FALSE)</f>
        <v>0</v>
      </c>
      <c r="AP116" s="97">
        <f>VLOOKUP($B116,'[3]ACT DEN2'!$AB$2:$AN$119,5,FALSE)</f>
        <v>0</v>
      </c>
      <c r="AQ116" s="97">
        <f>VLOOKUP($B116,'[3]ACT DEN2'!$AB$2:$AN$119,6,FALSE)</f>
        <v>0</v>
      </c>
      <c r="AR116" s="97">
        <f>VLOOKUP($B116,'[3]ACT DEN2'!$AB$2:$AN$119,7,FALSE)</f>
        <v>0</v>
      </c>
      <c r="AS116" s="97">
        <f>VLOOKUP($B116,'[3]ACT DEN2'!$AB$2:$AN$119,8,FALSE)</f>
        <v>0</v>
      </c>
      <c r="AT116" s="97">
        <f>VLOOKUP($B116,'[3]ACT DEN2'!$AB$2:$AN$119,9,FALSE)</f>
        <v>0</v>
      </c>
      <c r="AU116" s="97">
        <f>VLOOKUP($B116,'[3]ACT DEN2'!$AB$2:$AN$119,10,FALSE)</f>
        <v>0</v>
      </c>
      <c r="AV116" s="97">
        <f>VLOOKUP($B116,'[3]ACT DEN2'!$AB$2:$AN$119,11,FALSE)</f>
        <v>0</v>
      </c>
      <c r="AW116" s="96">
        <f>VLOOKUP($B116,'[3]ACT DEN2'!$AB$2:$AN$119,12,FALSE)</f>
        <v>0</v>
      </c>
      <c r="AX116" s="96"/>
      <c r="AY116" s="6">
        <f t="shared" si="36"/>
        <v>0</v>
      </c>
    </row>
    <row r="117" spans="1:51" s="65" customFormat="1" ht="15" thickBot="1" x14ac:dyDescent="0.25">
      <c r="A117" s="1" t="s">
        <v>172</v>
      </c>
      <c r="B117" s="99" t="s">
        <v>170</v>
      </c>
      <c r="C117" s="63"/>
      <c r="D117" s="63"/>
      <c r="E117" s="97">
        <f>VLOOKUP($B117,[1]NUM2!$G$2:$T$157,2,FALSE)</f>
        <v>1</v>
      </c>
      <c r="F117" s="97">
        <f>VLOOKUP($B117,[1]NUM2!$G$2:$T$157,3,FALSE)</f>
        <v>0</v>
      </c>
      <c r="G117" s="97">
        <f>VLOOKUP($B117,[1]NUM2!$G$2:$T$157,4,FALSE)</f>
        <v>0</v>
      </c>
      <c r="H117" s="97">
        <f>VLOOKUP($B117,[1]NUM2!$G$2:$T$157,5,FALSE)</f>
        <v>1</v>
      </c>
      <c r="I117" s="97">
        <f>VLOOKUP($B117,[1]NUM2!$G$2:$T$157,6,FALSE)</f>
        <v>4</v>
      </c>
      <c r="J117" s="97">
        <f>VLOOKUP($B117,[1]NUM2!$G$2:$T$157,7,FALSE)</f>
        <v>0</v>
      </c>
      <c r="K117" s="97">
        <f>VLOOKUP($B117,[1]NUM2!$G$2:$T$157,8,FALSE)</f>
        <v>0</v>
      </c>
      <c r="L117" s="97">
        <f>VLOOKUP($B117,[1]NUM2!$G$2:$T$157,9,FALSE)</f>
        <v>1</v>
      </c>
      <c r="M117" s="97">
        <f>VLOOKUP($B117,[1]NUM2!$G$2:$T$157,10,FALSE)</f>
        <v>0</v>
      </c>
      <c r="N117" s="97">
        <f>VLOOKUP($B117,[1]NUM2!$G$2:$T$157,11,FALSE)</f>
        <v>1</v>
      </c>
      <c r="O117" s="96">
        <f>VLOOKUP($B117,[1]NUM2!$G$2:$T$157,12,FALSE)</f>
        <v>2</v>
      </c>
      <c r="P117" s="96">
        <f>VLOOKUP($B117,[1]NUM2!$G$2:$T$157,13,FALSE)</f>
        <v>0</v>
      </c>
      <c r="Q117" s="6">
        <f t="shared" si="57"/>
        <v>10</v>
      </c>
      <c r="R117" s="4"/>
      <c r="S117" s="17">
        <v>14</v>
      </c>
      <c r="T117" s="49">
        <f t="shared" si="58"/>
        <v>14</v>
      </c>
      <c r="U117" s="17">
        <f>VLOOKUP($B117,[2]DEN2!$G$2:$I$157,2,FALSE)</f>
        <v>14</v>
      </c>
      <c r="V117" s="61">
        <f t="shared" si="59"/>
        <v>14</v>
      </c>
      <c r="W117" s="61">
        <f t="shared" si="60"/>
        <v>14</v>
      </c>
      <c r="X117" s="180">
        <f>VLOOKUP($B117,[1]DEN2!$G$2:$I$158,2,FALSE)</f>
        <v>13</v>
      </c>
      <c r="Y117" s="5"/>
      <c r="Z117" s="97">
        <f>VLOOKUP($B117,'[3]ACT DEN2'!$G$2:$S$153,2,FALSE)</f>
        <v>0</v>
      </c>
      <c r="AA117" s="97">
        <f>VLOOKUP($B117,'[3]ACT DEN2'!$G$2:$S$153,3,FALSE)</f>
        <v>0</v>
      </c>
      <c r="AB117" s="97">
        <f>VLOOKUP($B117,'[3]ACT DEN2'!$G$2:$S$153,4,FALSE)</f>
        <v>0</v>
      </c>
      <c r="AC117" s="97">
        <f>VLOOKUP($B117,'[3]ACT DEN2'!$G$2:$S$153,5,FALSE)</f>
        <v>0</v>
      </c>
      <c r="AD117" s="97">
        <f>VLOOKUP($B117,'[3]ACT DEN2'!$G$2:$S$153,6,FALSE)</f>
        <v>0</v>
      </c>
      <c r="AE117" s="97">
        <f>VLOOKUP($B117,'[3]ACT DEN2'!$G$2:$S$153,7,FALSE)</f>
        <v>0</v>
      </c>
      <c r="AF117" s="97">
        <f>VLOOKUP($B117,'[3]ACT DEN2'!$G$2:$S$153,8,FALSE)</f>
        <v>0</v>
      </c>
      <c r="AG117" s="97">
        <f>VLOOKUP($B117,'[3]ACT DEN2'!$G$2:$S$153,9,FALSE)</f>
        <v>0</v>
      </c>
      <c r="AH117" s="97">
        <f>VLOOKUP($B117,'[3]ACT DEN2'!$G$2:$S$153,10,FALSE)</f>
        <v>0</v>
      </c>
      <c r="AI117" s="97">
        <f>VLOOKUP($B117,'[3]ACT DEN2'!$G$2:$S$153,11,FALSE)</f>
        <v>0</v>
      </c>
      <c r="AJ117" s="96">
        <f>VLOOKUP($B117,'[3]ACT DEN2'!$G$2:$S$153,12,FALSE)</f>
        <v>0</v>
      </c>
      <c r="AK117" s="2"/>
      <c r="AL117" s="6">
        <f t="shared" si="35"/>
        <v>0</v>
      </c>
      <c r="AM117" s="97">
        <f>VLOOKUP($B117,'[3]ACT DEN2'!$AB$2:$AN$119,2,FALSE)</f>
        <v>0</v>
      </c>
      <c r="AN117" s="97">
        <f>VLOOKUP($B117,'[3]ACT DEN2'!$AB$2:$AN$119,3,FALSE)</f>
        <v>0</v>
      </c>
      <c r="AO117" s="97">
        <f>VLOOKUP($B117,'[3]ACT DEN2'!$AB$2:$AN$119,4,FALSE)</f>
        <v>0</v>
      </c>
      <c r="AP117" s="97">
        <f>VLOOKUP($B117,'[3]ACT DEN2'!$AB$2:$AN$119,5,FALSE)</f>
        <v>0</v>
      </c>
      <c r="AQ117" s="97">
        <f>VLOOKUP($B117,'[3]ACT DEN2'!$AB$2:$AN$119,6,FALSE)</f>
        <v>0</v>
      </c>
      <c r="AR117" s="97">
        <f>VLOOKUP($B117,'[3]ACT DEN2'!$AB$2:$AN$119,7,FALSE)</f>
        <v>0</v>
      </c>
      <c r="AS117" s="97">
        <f>VLOOKUP($B117,'[3]ACT DEN2'!$AB$2:$AN$119,8,FALSE)</f>
        <v>0</v>
      </c>
      <c r="AT117" s="97">
        <f>VLOOKUP($B117,'[3]ACT DEN2'!$AB$2:$AN$119,9,FALSE)</f>
        <v>0</v>
      </c>
      <c r="AU117" s="97">
        <f>VLOOKUP($B117,'[3]ACT DEN2'!$AB$2:$AN$119,10,FALSE)</f>
        <v>0</v>
      </c>
      <c r="AV117" s="97">
        <f>VLOOKUP($B117,'[3]ACT DEN2'!$AB$2:$AN$119,11,FALSE)</f>
        <v>0</v>
      </c>
      <c r="AW117" s="96">
        <f>VLOOKUP($B117,'[3]ACT DEN2'!$AB$2:$AN$119,12,FALSE)</f>
        <v>0</v>
      </c>
      <c r="AX117" s="96"/>
      <c r="AY117" s="6">
        <f t="shared" si="36"/>
        <v>0</v>
      </c>
    </row>
    <row r="118" spans="1:51" s="65" customFormat="1" ht="15" thickBot="1" x14ac:dyDescent="0.25">
      <c r="A118" s="1" t="s">
        <v>172</v>
      </c>
      <c r="B118" s="99" t="s">
        <v>171</v>
      </c>
      <c r="C118" s="63"/>
      <c r="D118" s="63"/>
      <c r="E118" s="97">
        <f>VLOOKUP($B118,[1]NUM2!$G$2:$T$157,2,FALSE)</f>
        <v>3</v>
      </c>
      <c r="F118" s="97">
        <f>VLOOKUP($B118,[1]NUM2!$G$2:$T$157,3,FALSE)</f>
        <v>1</v>
      </c>
      <c r="G118" s="97">
        <f>VLOOKUP($B118,[1]NUM2!$G$2:$T$157,4,FALSE)</f>
        <v>2</v>
      </c>
      <c r="H118" s="97">
        <f>VLOOKUP($B118,[1]NUM2!$G$2:$T$157,5,FALSE)</f>
        <v>0</v>
      </c>
      <c r="I118" s="97">
        <f>VLOOKUP($B118,[1]NUM2!$G$2:$T$157,6,FALSE)</f>
        <v>3</v>
      </c>
      <c r="J118" s="97">
        <f>VLOOKUP($B118,[1]NUM2!$G$2:$T$157,7,FALSE)</f>
        <v>0</v>
      </c>
      <c r="K118" s="97">
        <f>VLOOKUP($B118,[1]NUM2!$G$2:$T$157,8,FALSE)</f>
        <v>1</v>
      </c>
      <c r="L118" s="97">
        <f>VLOOKUP($B118,[1]NUM2!$G$2:$T$157,9,FALSE)</f>
        <v>0</v>
      </c>
      <c r="M118" s="97">
        <f>VLOOKUP($B118,[1]NUM2!$G$2:$T$157,10,FALSE)</f>
        <v>5</v>
      </c>
      <c r="N118" s="97">
        <f>VLOOKUP($B118,[1]NUM2!$G$2:$T$157,11,FALSE)</f>
        <v>3</v>
      </c>
      <c r="O118" s="96">
        <f>VLOOKUP($B118,[1]NUM2!$G$2:$T$157,12,FALSE)</f>
        <v>0</v>
      </c>
      <c r="P118" s="96">
        <f>VLOOKUP($B118,[1]NUM2!$G$2:$T$157,13,FALSE)</f>
        <v>1</v>
      </c>
      <c r="Q118" s="6">
        <f t="shared" si="57"/>
        <v>19</v>
      </c>
      <c r="R118" s="4"/>
      <c r="S118" s="17">
        <v>18</v>
      </c>
      <c r="T118" s="49">
        <f t="shared" si="58"/>
        <v>18</v>
      </c>
      <c r="U118" s="17">
        <f>VLOOKUP($B118,[2]DEN2!$G$2:$I$157,2,FALSE)</f>
        <v>20</v>
      </c>
      <c r="V118" s="61">
        <f t="shared" si="59"/>
        <v>20</v>
      </c>
      <c r="W118" s="61">
        <f t="shared" si="60"/>
        <v>20</v>
      </c>
      <c r="X118" s="180">
        <f>VLOOKUP($B118,[1]DEN2!$G$2:$I$158,2,FALSE)</f>
        <v>19</v>
      </c>
      <c r="Y118" s="5"/>
      <c r="Z118" s="97">
        <f>VLOOKUP($B118,'[3]ACT DEN2'!$G$2:$S$153,2,FALSE)</f>
        <v>0</v>
      </c>
      <c r="AA118" s="97">
        <f>VLOOKUP($B118,'[3]ACT DEN2'!$G$2:$S$153,3,FALSE)</f>
        <v>0</v>
      </c>
      <c r="AB118" s="97">
        <f>VLOOKUP($B118,'[3]ACT DEN2'!$G$2:$S$153,4,FALSE)</f>
        <v>0</v>
      </c>
      <c r="AC118" s="97">
        <f>VLOOKUP($B118,'[3]ACT DEN2'!$G$2:$S$153,5,FALSE)</f>
        <v>0</v>
      </c>
      <c r="AD118" s="97">
        <f>VLOOKUP($B118,'[3]ACT DEN2'!$G$2:$S$153,6,FALSE)</f>
        <v>1</v>
      </c>
      <c r="AE118" s="97">
        <f>VLOOKUP($B118,'[3]ACT DEN2'!$G$2:$S$153,7,FALSE)</f>
        <v>0</v>
      </c>
      <c r="AF118" s="97">
        <f>VLOOKUP($B118,'[3]ACT DEN2'!$G$2:$S$153,8,FALSE)</f>
        <v>0</v>
      </c>
      <c r="AG118" s="97">
        <f>VLOOKUP($B118,'[3]ACT DEN2'!$G$2:$S$153,9,FALSE)</f>
        <v>0</v>
      </c>
      <c r="AH118" s="97">
        <f>VLOOKUP($B118,'[3]ACT DEN2'!$G$2:$S$153,10,FALSE)</f>
        <v>0</v>
      </c>
      <c r="AI118" s="97">
        <f>VLOOKUP($B118,'[3]ACT DEN2'!$G$2:$S$153,11,FALSE)</f>
        <v>0</v>
      </c>
      <c r="AJ118" s="96">
        <f>VLOOKUP($B118,'[3]ACT DEN2'!$G$2:$S$153,12,FALSE)</f>
        <v>0</v>
      </c>
      <c r="AK118" s="2"/>
      <c r="AL118" s="6">
        <f t="shared" si="35"/>
        <v>1</v>
      </c>
      <c r="AM118" s="97">
        <f>VLOOKUP($B118,'[3]ACT DEN2'!$AB$2:$AN$119,2,FALSE)</f>
        <v>0</v>
      </c>
      <c r="AN118" s="97">
        <f>VLOOKUP($B118,'[3]ACT DEN2'!$AB$2:$AN$119,3,FALSE)</f>
        <v>0</v>
      </c>
      <c r="AO118" s="97">
        <f>VLOOKUP($B118,'[3]ACT DEN2'!$AB$2:$AN$119,4,FALSE)</f>
        <v>0</v>
      </c>
      <c r="AP118" s="97">
        <f>VLOOKUP($B118,'[3]ACT DEN2'!$AB$2:$AN$119,5,FALSE)</f>
        <v>0</v>
      </c>
      <c r="AQ118" s="97">
        <f>VLOOKUP($B118,'[3]ACT DEN2'!$AB$2:$AN$119,6,FALSE)</f>
        <v>0</v>
      </c>
      <c r="AR118" s="97">
        <f>VLOOKUP($B118,'[3]ACT DEN2'!$AB$2:$AN$119,7,FALSE)</f>
        <v>0</v>
      </c>
      <c r="AS118" s="97">
        <f>VLOOKUP($B118,'[3]ACT DEN2'!$AB$2:$AN$119,8,FALSE)</f>
        <v>0</v>
      </c>
      <c r="AT118" s="97">
        <f>VLOOKUP($B118,'[3]ACT DEN2'!$AB$2:$AN$119,9,FALSE)</f>
        <v>0</v>
      </c>
      <c r="AU118" s="97">
        <f>VLOOKUP($B118,'[3]ACT DEN2'!$AB$2:$AN$119,10,FALSE)</f>
        <v>0</v>
      </c>
      <c r="AV118" s="97">
        <f>VLOOKUP($B118,'[3]ACT DEN2'!$AB$2:$AN$119,11,FALSE)</f>
        <v>0</v>
      </c>
      <c r="AW118" s="96">
        <f>VLOOKUP($B118,'[3]ACT DEN2'!$AB$2:$AN$119,12,FALSE)</f>
        <v>0</v>
      </c>
      <c r="AX118" s="96"/>
      <c r="AY118" s="6">
        <f t="shared" si="36"/>
        <v>0</v>
      </c>
    </row>
    <row r="119" spans="1:51" s="65" customFormat="1" ht="15" thickBot="1" x14ac:dyDescent="0.25">
      <c r="A119" s="233" t="s">
        <v>207</v>
      </c>
      <c r="B119" s="234"/>
      <c r="C119" s="45">
        <f>+D119/Metas!H107</f>
        <v>0.88385099370817943</v>
      </c>
      <c r="D119" s="19">
        <f>+Q119/R119</f>
        <v>0.33586337760910817</v>
      </c>
      <c r="E119" s="14">
        <f t="shared" ref="E119:P119" si="61">SUM(E107:E118)</f>
        <v>6</v>
      </c>
      <c r="F119" s="14">
        <f t="shared" si="61"/>
        <v>6</v>
      </c>
      <c r="G119" s="14">
        <f t="shared" si="61"/>
        <v>14</v>
      </c>
      <c r="H119" s="14">
        <f t="shared" si="61"/>
        <v>18</v>
      </c>
      <c r="I119" s="14">
        <f t="shared" si="61"/>
        <v>24</v>
      </c>
      <c r="J119" s="14">
        <f t="shared" si="61"/>
        <v>25</v>
      </c>
      <c r="K119" s="14">
        <f t="shared" si="61"/>
        <v>6</v>
      </c>
      <c r="L119" s="14">
        <f t="shared" si="61"/>
        <v>16</v>
      </c>
      <c r="M119" s="14">
        <f t="shared" si="61"/>
        <v>24</v>
      </c>
      <c r="N119" s="14">
        <f t="shared" si="61"/>
        <v>21</v>
      </c>
      <c r="O119" s="14">
        <f t="shared" si="61"/>
        <v>12</v>
      </c>
      <c r="P119" s="182">
        <f t="shared" si="61"/>
        <v>5</v>
      </c>
      <c r="Q119" s="14">
        <f>SUM(Q107:Q118)</f>
        <v>177</v>
      </c>
      <c r="R119" s="15">
        <f>+Y119-X119</f>
        <v>527</v>
      </c>
      <c r="S119" s="14">
        <f t="shared" ref="S119:X119" si="62">SUM(S107:S118)</f>
        <v>317</v>
      </c>
      <c r="T119" s="14">
        <f t="shared" si="62"/>
        <v>318</v>
      </c>
      <c r="U119" s="14">
        <f t="shared" si="62"/>
        <v>321</v>
      </c>
      <c r="V119" s="13">
        <f t="shared" si="62"/>
        <v>329</v>
      </c>
      <c r="W119" s="46">
        <f t="shared" si="62"/>
        <v>332</v>
      </c>
      <c r="X119" s="46">
        <f t="shared" si="62"/>
        <v>321</v>
      </c>
      <c r="Y119" s="16">
        <v>848</v>
      </c>
      <c r="Z119" s="13">
        <f>SUM(Z107:Z118)</f>
        <v>2</v>
      </c>
      <c r="AA119" s="13">
        <f t="shared" ref="AA119:AK119" si="63">SUM(AA107:AA118)</f>
        <v>1</v>
      </c>
      <c r="AB119" s="13">
        <f t="shared" si="63"/>
        <v>0</v>
      </c>
      <c r="AC119" s="13">
        <f t="shared" si="63"/>
        <v>1</v>
      </c>
      <c r="AD119" s="13">
        <f t="shared" si="63"/>
        <v>3</v>
      </c>
      <c r="AE119" s="13">
        <f t="shared" si="63"/>
        <v>0</v>
      </c>
      <c r="AF119" s="13">
        <f t="shared" si="63"/>
        <v>6</v>
      </c>
      <c r="AG119" s="13">
        <f t="shared" si="63"/>
        <v>2</v>
      </c>
      <c r="AH119" s="13">
        <f t="shared" si="63"/>
        <v>2</v>
      </c>
      <c r="AI119" s="13">
        <f t="shared" si="63"/>
        <v>2</v>
      </c>
      <c r="AJ119" s="13">
        <f t="shared" si="63"/>
        <v>0</v>
      </c>
      <c r="AK119" s="13">
        <f t="shared" si="63"/>
        <v>0</v>
      </c>
      <c r="AL119" s="13">
        <f t="shared" si="35"/>
        <v>19</v>
      </c>
      <c r="AM119" s="13">
        <f t="shared" ref="AM119:AX119" si="64">SUM(AM107:AM118)</f>
        <v>2</v>
      </c>
      <c r="AN119" s="13">
        <f t="shared" si="64"/>
        <v>0</v>
      </c>
      <c r="AO119" s="13">
        <f t="shared" si="64"/>
        <v>0</v>
      </c>
      <c r="AP119" s="13">
        <f t="shared" si="64"/>
        <v>1</v>
      </c>
      <c r="AQ119" s="13">
        <f t="shared" si="64"/>
        <v>0</v>
      </c>
      <c r="AR119" s="13">
        <f t="shared" si="64"/>
        <v>0</v>
      </c>
      <c r="AS119" s="13">
        <f t="shared" si="64"/>
        <v>0</v>
      </c>
      <c r="AT119" s="13">
        <f t="shared" si="64"/>
        <v>0</v>
      </c>
      <c r="AU119" s="13">
        <f t="shared" si="64"/>
        <v>1</v>
      </c>
      <c r="AV119" s="13">
        <f t="shared" si="64"/>
        <v>0</v>
      </c>
      <c r="AW119" s="13">
        <f t="shared" si="64"/>
        <v>0</v>
      </c>
      <c r="AX119" s="13">
        <f t="shared" si="64"/>
        <v>0</v>
      </c>
      <c r="AY119" s="13">
        <f t="shared" si="36"/>
        <v>4</v>
      </c>
    </row>
    <row r="120" spans="1:51" ht="15" thickBot="1" x14ac:dyDescent="0.25">
      <c r="A120" s="105" t="s">
        <v>186</v>
      </c>
      <c r="B120" s="99" t="s">
        <v>173</v>
      </c>
      <c r="C120" s="63"/>
      <c r="D120" s="63"/>
      <c r="E120" s="97">
        <f>VLOOKUP($B120,[1]NUM2!$G$2:$T$157,2,FALSE)</f>
        <v>1</v>
      </c>
      <c r="F120" s="97">
        <f>VLOOKUP($B120,[1]NUM2!$G$2:$T$157,3,FALSE)</f>
        <v>2</v>
      </c>
      <c r="G120" s="97">
        <f>VLOOKUP($B120,[1]NUM2!$G$2:$T$157,4,FALSE)</f>
        <v>3</v>
      </c>
      <c r="H120" s="97">
        <f>VLOOKUP($B120,[1]NUM2!$G$2:$T$157,5,FALSE)</f>
        <v>3</v>
      </c>
      <c r="I120" s="97">
        <f>VLOOKUP($B120,[1]NUM2!$G$2:$T$157,6,FALSE)</f>
        <v>4</v>
      </c>
      <c r="J120" s="97">
        <f>VLOOKUP($B120,[1]NUM2!$G$2:$T$157,7,FALSE)</f>
        <v>49</v>
      </c>
      <c r="K120" s="97">
        <f>VLOOKUP($B120,[1]NUM2!$G$2:$T$157,8,FALSE)</f>
        <v>4</v>
      </c>
      <c r="L120" s="104">
        <f>VLOOKUP($B120,[1]NUM2!$G$2:$T$157,9,FALSE)</f>
        <v>25</v>
      </c>
      <c r="M120" s="104">
        <f>VLOOKUP($B120,[1]NUM2!$G$2:$T$157,10,FALSE)</f>
        <v>42</v>
      </c>
      <c r="N120" s="104">
        <f>VLOOKUP($B120,[1]NUM2!$G$2:$T$157,11,FALSE)</f>
        <v>7</v>
      </c>
      <c r="O120" s="104">
        <f>VLOOKUP($B120,[1]NUM2!$G$2:$T$157,12,FALSE)</f>
        <v>12</v>
      </c>
      <c r="P120" s="104">
        <f>VLOOKUP($B120,[1]NUM2!$G$2:$T$157,13,FALSE)</f>
        <v>17</v>
      </c>
      <c r="Q120" s="6">
        <f t="shared" ref="Q120:Q132" si="65">SUM(E120:P120)</f>
        <v>169</v>
      </c>
      <c r="S120" s="17">
        <v>315</v>
      </c>
      <c r="T120" s="49">
        <f t="shared" ref="T120:T132" si="66">+S120+(Z120+AA120+AB120)-(AM120+AN120+AO120)</f>
        <v>329</v>
      </c>
      <c r="U120" s="17">
        <f>VLOOKUP($B120,[2]DEN2!$G$2:$I$157,2,FALSE)</f>
        <v>301</v>
      </c>
      <c r="V120" s="61">
        <f t="shared" ref="V120:V132" si="67">+U120+(AF120+AG120)-(AS120+AT120)</f>
        <v>310</v>
      </c>
      <c r="W120" s="61">
        <f t="shared" ref="W120:W132" si="68">+U120+(AF120+AG120+AH120+AI120)-(AS120+AT120+AU120+AV120)</f>
        <v>318</v>
      </c>
      <c r="X120" s="180">
        <f>VLOOKUP($B120,[1]DEN2!$G$2:$I$158,2,FALSE)</f>
        <v>324</v>
      </c>
      <c r="Y120" s="5"/>
      <c r="Z120" s="97">
        <f>VLOOKUP($B120,'[3]ACT DEN2'!$G$2:$S$153,2,FALSE)</f>
        <v>6</v>
      </c>
      <c r="AA120" s="97">
        <f>VLOOKUP($B120,'[3]ACT DEN2'!$G$2:$S$153,3,FALSE)</f>
        <v>4</v>
      </c>
      <c r="AB120" s="97">
        <f>VLOOKUP($B120,'[3]ACT DEN2'!$G$2:$S$153,4,FALSE)</f>
        <v>7</v>
      </c>
      <c r="AC120" s="97">
        <f>VLOOKUP($B120,'[3]ACT DEN2'!$G$2:$S$153,5,FALSE)</f>
        <v>1</v>
      </c>
      <c r="AD120" s="97">
        <f>VLOOKUP($B120,'[3]ACT DEN2'!$G$2:$S$153,6,FALSE)</f>
        <v>1</v>
      </c>
      <c r="AE120" s="97">
        <f>VLOOKUP($B120,'[3]ACT DEN2'!$G$2:$S$153,7,FALSE)</f>
        <v>7</v>
      </c>
      <c r="AF120" s="97">
        <f>VLOOKUP($B120,'[3]ACT DEN2'!$G$2:$S$153,8,FALSE)</f>
        <v>1</v>
      </c>
      <c r="AG120" s="97">
        <f>VLOOKUP($B120,'[3]ACT DEN2'!$G$2:$S$153,9,FALSE)</f>
        <v>8</v>
      </c>
      <c r="AH120" s="97">
        <f>VLOOKUP($B120,'[3]ACT DEN2'!$G$2:$S$153,10,FALSE)</f>
        <v>4</v>
      </c>
      <c r="AI120" s="97">
        <f>VLOOKUP($B120,'[3]ACT DEN2'!$G$2:$S$153,11,FALSE)</f>
        <v>4</v>
      </c>
      <c r="AJ120" s="96">
        <f>VLOOKUP($B120,'[3]ACT DEN2'!$G$2:$S$153,12,FALSE)</f>
        <v>0</v>
      </c>
      <c r="AK120" s="2"/>
      <c r="AL120" s="6">
        <f t="shared" si="35"/>
        <v>43</v>
      </c>
      <c r="AM120" s="97">
        <f>VLOOKUP($B120,'[3]ACT DEN2'!$AB$2:$AN$119,2,FALSE)</f>
        <v>3</v>
      </c>
      <c r="AN120" s="97">
        <f>VLOOKUP($B120,'[3]ACT DEN2'!$AB$2:$AN$119,3,FALSE)</f>
        <v>0</v>
      </c>
      <c r="AO120" s="97">
        <f>VLOOKUP($B120,'[3]ACT DEN2'!$AB$2:$AN$119,4,FALSE)</f>
        <v>0</v>
      </c>
      <c r="AP120" s="97">
        <f>VLOOKUP($B120,'[3]ACT DEN2'!$AB$2:$AN$119,5,FALSE)</f>
        <v>0</v>
      </c>
      <c r="AQ120" s="97">
        <f>VLOOKUP($B120,'[3]ACT DEN2'!$AB$2:$AN$119,6,FALSE)</f>
        <v>0</v>
      </c>
      <c r="AR120" s="97">
        <f>VLOOKUP($B120,'[3]ACT DEN2'!$AB$2:$AN$119,7,FALSE)</f>
        <v>0</v>
      </c>
      <c r="AS120" s="97">
        <f>VLOOKUP($B120,'[3]ACT DEN2'!$AB$2:$AN$119,8,FALSE)</f>
        <v>0</v>
      </c>
      <c r="AT120" s="97">
        <f>VLOOKUP($B120,'[3]ACT DEN2'!$AB$2:$AN$119,9,FALSE)</f>
        <v>0</v>
      </c>
      <c r="AU120" s="97">
        <f>VLOOKUP($B120,'[3]ACT DEN2'!$AB$2:$AN$119,10,FALSE)</f>
        <v>0</v>
      </c>
      <c r="AV120" s="97">
        <f>VLOOKUP($B120,'[3]ACT DEN2'!$AB$2:$AN$119,11,FALSE)</f>
        <v>0</v>
      </c>
      <c r="AW120" s="96">
        <f>VLOOKUP($B120,'[3]ACT DEN2'!$AB$2:$AN$119,12,FALSE)</f>
        <v>1</v>
      </c>
      <c r="AX120" s="96"/>
      <c r="AY120" s="6">
        <f t="shared" si="36"/>
        <v>4</v>
      </c>
    </row>
    <row r="121" spans="1:51" ht="15" thickBot="1" x14ac:dyDescent="0.25">
      <c r="A121" s="105" t="s">
        <v>186</v>
      </c>
      <c r="B121" s="99" t="s">
        <v>174</v>
      </c>
      <c r="C121" s="63"/>
      <c r="D121" s="63"/>
      <c r="E121" s="97">
        <f>VLOOKUP($B121,[1]NUM2!$G$2:$T$157,2,FALSE)</f>
        <v>5</v>
      </c>
      <c r="F121" s="97">
        <f>VLOOKUP($B121,[1]NUM2!$G$2:$T$157,3,FALSE)</f>
        <v>0</v>
      </c>
      <c r="G121" s="97">
        <f>VLOOKUP($B121,[1]NUM2!$G$2:$T$157,4,FALSE)</f>
        <v>11</v>
      </c>
      <c r="H121" s="97">
        <f>VLOOKUP($B121,[1]NUM2!$G$2:$T$157,5,FALSE)</f>
        <v>8</v>
      </c>
      <c r="I121" s="97">
        <f>VLOOKUP($B121,[1]NUM2!$G$2:$T$157,6,FALSE)</f>
        <v>9</v>
      </c>
      <c r="J121" s="97">
        <f>VLOOKUP($B121,[1]NUM2!$G$2:$T$157,7,FALSE)</f>
        <v>17</v>
      </c>
      <c r="K121" s="97">
        <f>VLOOKUP($B121,[1]NUM2!$G$2:$T$157,8,FALSE)</f>
        <v>7</v>
      </c>
      <c r="L121" s="104">
        <f>VLOOKUP($B121,[1]NUM2!$G$2:$T$157,9,FALSE)</f>
        <v>7</v>
      </c>
      <c r="M121" s="104">
        <f>VLOOKUP($B121,[1]NUM2!$G$2:$T$157,10,FALSE)</f>
        <v>11</v>
      </c>
      <c r="N121" s="104">
        <f>VLOOKUP($B121,[1]NUM2!$G$2:$T$157,11,FALSE)</f>
        <v>10</v>
      </c>
      <c r="O121" s="104">
        <f>VLOOKUP($B121,[1]NUM2!$G$2:$T$157,12,FALSE)</f>
        <v>6</v>
      </c>
      <c r="P121" s="104">
        <f>VLOOKUP($B121,[1]NUM2!$G$2:$T$157,13,FALSE)</f>
        <v>0</v>
      </c>
      <c r="Q121" s="6">
        <f t="shared" si="65"/>
        <v>91</v>
      </c>
      <c r="S121" s="17">
        <v>180</v>
      </c>
      <c r="T121" s="49">
        <f t="shared" si="66"/>
        <v>180</v>
      </c>
      <c r="U121" s="17">
        <f>VLOOKUP($B121,[2]DEN2!$G$2:$I$157,2,FALSE)</f>
        <v>182</v>
      </c>
      <c r="V121" s="61">
        <f t="shared" si="67"/>
        <v>192</v>
      </c>
      <c r="W121" s="61">
        <f t="shared" si="68"/>
        <v>193</v>
      </c>
      <c r="X121" s="180">
        <f>VLOOKUP($B121,[1]DEN2!$G$2:$I$158,2,FALSE)</f>
        <v>156</v>
      </c>
      <c r="Y121" s="5"/>
      <c r="Z121" s="97">
        <f>VLOOKUP($B121,'[3]ACT DEN2'!$G$2:$S$153,2,FALSE)</f>
        <v>0</v>
      </c>
      <c r="AA121" s="97">
        <f>VLOOKUP($B121,'[3]ACT DEN2'!$G$2:$S$153,3,FALSE)</f>
        <v>0</v>
      </c>
      <c r="AB121" s="97">
        <f>VLOOKUP($B121,'[3]ACT DEN2'!$G$2:$S$153,4,FALSE)</f>
        <v>0</v>
      </c>
      <c r="AC121" s="97">
        <f>VLOOKUP($B121,'[3]ACT DEN2'!$G$2:$S$153,5,FALSE)</f>
        <v>0</v>
      </c>
      <c r="AD121" s="97">
        <f>VLOOKUP($B121,'[3]ACT DEN2'!$G$2:$S$153,6,FALSE)</f>
        <v>0</v>
      </c>
      <c r="AE121" s="97">
        <f>VLOOKUP($B121,'[3]ACT DEN2'!$G$2:$S$153,7,FALSE)</f>
        <v>0</v>
      </c>
      <c r="AF121" s="97">
        <f>VLOOKUP($B121,'[3]ACT DEN2'!$G$2:$S$153,8,FALSE)</f>
        <v>3</v>
      </c>
      <c r="AG121" s="97">
        <f>VLOOKUP($B121,'[3]ACT DEN2'!$G$2:$S$153,9,FALSE)</f>
        <v>7</v>
      </c>
      <c r="AH121" s="97">
        <f>VLOOKUP($B121,'[3]ACT DEN2'!$G$2:$S$153,10,FALSE)</f>
        <v>0</v>
      </c>
      <c r="AI121" s="97">
        <f>VLOOKUP($B121,'[3]ACT DEN2'!$G$2:$S$153,11,FALSE)</f>
        <v>1</v>
      </c>
      <c r="AJ121" s="96">
        <f>VLOOKUP($B121,'[3]ACT DEN2'!$G$2:$S$153,12,FALSE)</f>
        <v>4</v>
      </c>
      <c r="AK121" s="2"/>
      <c r="AL121" s="6">
        <f t="shared" si="35"/>
        <v>15</v>
      </c>
      <c r="AM121" s="97">
        <f>VLOOKUP($B121,'[3]ACT DEN2'!$AB$2:$AN$119,2,FALSE)</f>
        <v>0</v>
      </c>
      <c r="AN121" s="97">
        <f>VLOOKUP($B121,'[3]ACT DEN2'!$AB$2:$AN$119,3,FALSE)</f>
        <v>0</v>
      </c>
      <c r="AO121" s="97">
        <f>VLOOKUP($B121,'[3]ACT DEN2'!$AB$2:$AN$119,4,FALSE)</f>
        <v>0</v>
      </c>
      <c r="AP121" s="97">
        <f>VLOOKUP($B121,'[3]ACT DEN2'!$AB$2:$AN$119,5,FALSE)</f>
        <v>0</v>
      </c>
      <c r="AQ121" s="97">
        <f>VLOOKUP($B121,'[3]ACT DEN2'!$AB$2:$AN$119,6,FALSE)</f>
        <v>0</v>
      </c>
      <c r="AR121" s="97">
        <f>VLOOKUP($B121,'[3]ACT DEN2'!$AB$2:$AN$119,7,FALSE)</f>
        <v>0</v>
      </c>
      <c r="AS121" s="97">
        <f>VLOOKUP($B121,'[3]ACT DEN2'!$AB$2:$AN$119,8,FALSE)</f>
        <v>0</v>
      </c>
      <c r="AT121" s="97">
        <f>VLOOKUP($B121,'[3]ACT DEN2'!$AB$2:$AN$119,9,FALSE)</f>
        <v>0</v>
      </c>
      <c r="AU121" s="97">
        <f>VLOOKUP($B121,'[3]ACT DEN2'!$AB$2:$AN$119,10,FALSE)</f>
        <v>0</v>
      </c>
      <c r="AV121" s="97">
        <f>VLOOKUP($B121,'[3]ACT DEN2'!$AB$2:$AN$119,11,FALSE)</f>
        <v>0</v>
      </c>
      <c r="AW121" s="96">
        <f>VLOOKUP($B121,'[3]ACT DEN2'!$AB$2:$AN$119,12,FALSE)</f>
        <v>0</v>
      </c>
      <c r="AX121" s="96"/>
      <c r="AY121" s="6">
        <f t="shared" si="36"/>
        <v>0</v>
      </c>
    </row>
    <row r="122" spans="1:51" ht="15" thickBot="1" x14ac:dyDescent="0.25">
      <c r="A122" s="105" t="s">
        <v>186</v>
      </c>
      <c r="B122" s="99" t="s">
        <v>175</v>
      </c>
      <c r="C122" s="63"/>
      <c r="D122" s="63"/>
      <c r="E122" s="97">
        <f>VLOOKUP($B122,[1]NUM2!$G$2:$T$157,2,FALSE)</f>
        <v>0</v>
      </c>
      <c r="F122" s="97">
        <f>VLOOKUP($B122,[1]NUM2!$G$2:$T$157,3,FALSE)</f>
        <v>0</v>
      </c>
      <c r="G122" s="97">
        <f>VLOOKUP($B122,[1]NUM2!$G$2:$T$157,4,FALSE)</f>
        <v>0</v>
      </c>
      <c r="H122" s="97">
        <f>VLOOKUP($B122,[1]NUM2!$G$2:$T$157,5,FALSE)</f>
        <v>0</v>
      </c>
      <c r="I122" s="97">
        <f>VLOOKUP($B122,[1]NUM2!$G$2:$T$157,6,FALSE)</f>
        <v>3</v>
      </c>
      <c r="J122" s="97">
        <f>VLOOKUP($B122,[1]NUM2!$G$2:$T$157,7,FALSE)</f>
        <v>3</v>
      </c>
      <c r="K122" s="97">
        <f>VLOOKUP($B122,[1]NUM2!$G$2:$T$157,8,FALSE)</f>
        <v>10</v>
      </c>
      <c r="L122" s="104">
        <f>VLOOKUP($B122,[1]NUM2!$G$2:$T$157,9,FALSE)</f>
        <v>4</v>
      </c>
      <c r="M122" s="104">
        <f>VLOOKUP($B122,[1]NUM2!$G$2:$T$157,10,FALSE)</f>
        <v>9</v>
      </c>
      <c r="N122" s="104">
        <f>VLOOKUP($B122,[1]NUM2!$G$2:$T$157,11,FALSE)</f>
        <v>0</v>
      </c>
      <c r="O122" s="104">
        <f>VLOOKUP($B122,[1]NUM2!$G$2:$T$157,12,FALSE)</f>
        <v>1</v>
      </c>
      <c r="P122" s="104">
        <f>VLOOKUP($B122,[1]NUM2!$G$2:$T$157,13,FALSE)</f>
        <v>13</v>
      </c>
      <c r="Q122" s="6">
        <f t="shared" si="65"/>
        <v>43</v>
      </c>
      <c r="S122" s="17">
        <v>118</v>
      </c>
      <c r="T122" s="49">
        <f t="shared" si="66"/>
        <v>123</v>
      </c>
      <c r="U122" s="17">
        <f>VLOOKUP($B122,[2]DEN2!$G$2:$I$157,2,FALSE)</f>
        <v>119</v>
      </c>
      <c r="V122" s="61">
        <f t="shared" si="67"/>
        <v>116</v>
      </c>
      <c r="W122" s="61">
        <f t="shared" si="68"/>
        <v>118</v>
      </c>
      <c r="X122" s="180">
        <f>VLOOKUP($B122,[1]DEN2!$G$2:$I$158,2,FALSE)</f>
        <v>121</v>
      </c>
      <c r="Y122" s="5"/>
      <c r="Z122" s="97">
        <f>VLOOKUP($B122,'[3]ACT DEN2'!$G$2:$S$153,2,FALSE)</f>
        <v>0</v>
      </c>
      <c r="AA122" s="97">
        <f>VLOOKUP($B122,'[3]ACT DEN2'!$G$2:$S$153,3,FALSE)</f>
        <v>1</v>
      </c>
      <c r="AB122" s="97">
        <f>VLOOKUP($B122,'[3]ACT DEN2'!$G$2:$S$153,4,FALSE)</f>
        <v>4</v>
      </c>
      <c r="AC122" s="97">
        <f>VLOOKUP($B122,'[3]ACT DEN2'!$G$2:$S$153,5,FALSE)</f>
        <v>0</v>
      </c>
      <c r="AD122" s="97">
        <f>VLOOKUP($B122,'[3]ACT DEN2'!$G$2:$S$153,6,FALSE)</f>
        <v>0</v>
      </c>
      <c r="AE122" s="97">
        <f>VLOOKUP($B122,'[3]ACT DEN2'!$G$2:$S$153,7,FALSE)</f>
        <v>3</v>
      </c>
      <c r="AF122" s="97">
        <f>VLOOKUP($B122,'[3]ACT DEN2'!$G$2:$S$153,8,FALSE)</f>
        <v>1</v>
      </c>
      <c r="AG122" s="97">
        <f>VLOOKUP($B122,'[3]ACT DEN2'!$G$2:$S$153,9,FALSE)</f>
        <v>0</v>
      </c>
      <c r="AH122" s="97">
        <f>VLOOKUP($B122,'[3]ACT DEN2'!$G$2:$S$153,10,FALSE)</f>
        <v>2</v>
      </c>
      <c r="AI122" s="97">
        <f>VLOOKUP($B122,'[3]ACT DEN2'!$G$2:$S$153,11,FALSE)</f>
        <v>0</v>
      </c>
      <c r="AJ122" s="96">
        <f>VLOOKUP($B122,'[3]ACT DEN2'!$G$2:$S$153,12,FALSE)</f>
        <v>0</v>
      </c>
      <c r="AK122" s="2"/>
      <c r="AL122" s="6">
        <f t="shared" si="35"/>
        <v>11</v>
      </c>
      <c r="AM122" s="97">
        <f>VLOOKUP($B122,'[3]ACT DEN2'!$AB$2:$AN$119,2,FALSE)</f>
        <v>0</v>
      </c>
      <c r="AN122" s="97">
        <f>VLOOKUP($B122,'[3]ACT DEN2'!$AB$2:$AN$119,3,FALSE)</f>
        <v>0</v>
      </c>
      <c r="AO122" s="97">
        <f>VLOOKUP($B122,'[3]ACT DEN2'!$AB$2:$AN$119,4,FALSE)</f>
        <v>0</v>
      </c>
      <c r="AP122" s="97">
        <f>VLOOKUP($B122,'[3]ACT DEN2'!$AB$2:$AN$119,5,FALSE)</f>
        <v>0</v>
      </c>
      <c r="AQ122" s="97">
        <f>VLOOKUP($B122,'[3]ACT DEN2'!$AB$2:$AN$119,6,FALSE)</f>
        <v>0</v>
      </c>
      <c r="AR122" s="97">
        <f>VLOOKUP($B122,'[3]ACT DEN2'!$AB$2:$AN$119,7,FALSE)</f>
        <v>0</v>
      </c>
      <c r="AS122" s="97">
        <f>VLOOKUP($B122,'[3]ACT DEN2'!$AB$2:$AN$119,8,FALSE)</f>
        <v>4</v>
      </c>
      <c r="AT122" s="97">
        <f>VLOOKUP($B122,'[3]ACT DEN2'!$AB$2:$AN$119,9,FALSE)</f>
        <v>0</v>
      </c>
      <c r="AU122" s="97">
        <f>VLOOKUP($B122,'[3]ACT DEN2'!$AB$2:$AN$119,10,FALSE)</f>
        <v>0</v>
      </c>
      <c r="AV122" s="97">
        <f>VLOOKUP($B122,'[3]ACT DEN2'!$AB$2:$AN$119,11,FALSE)</f>
        <v>0</v>
      </c>
      <c r="AW122" s="96">
        <f>VLOOKUP($B122,'[3]ACT DEN2'!$AB$2:$AN$119,12,FALSE)</f>
        <v>0</v>
      </c>
      <c r="AX122" s="96"/>
      <c r="AY122" s="6">
        <f t="shared" si="36"/>
        <v>4</v>
      </c>
    </row>
    <row r="123" spans="1:51" ht="15" thickBot="1" x14ac:dyDescent="0.25">
      <c r="A123" s="105" t="s">
        <v>186</v>
      </c>
      <c r="B123" s="99" t="s">
        <v>176</v>
      </c>
      <c r="C123" s="63"/>
      <c r="D123" s="63"/>
      <c r="E123" s="97">
        <f>VLOOKUP($B123,[1]NUM2!$G$2:$T$157,2,FALSE)</f>
        <v>7</v>
      </c>
      <c r="F123" s="97">
        <f>VLOOKUP($B123,[1]NUM2!$G$2:$T$157,3,FALSE)</f>
        <v>7</v>
      </c>
      <c r="G123" s="97">
        <f>VLOOKUP($B123,[1]NUM2!$G$2:$T$157,4,FALSE)</f>
        <v>11</v>
      </c>
      <c r="H123" s="97">
        <f>VLOOKUP($B123,[1]NUM2!$G$2:$T$157,5,FALSE)</f>
        <v>9</v>
      </c>
      <c r="I123" s="97">
        <f>VLOOKUP($B123,[1]NUM2!$G$2:$T$157,6,FALSE)</f>
        <v>7</v>
      </c>
      <c r="J123" s="97">
        <f>VLOOKUP($B123,[1]NUM2!$G$2:$T$157,7,FALSE)</f>
        <v>60</v>
      </c>
      <c r="K123" s="97">
        <f>VLOOKUP($B123,[1]NUM2!$G$2:$T$157,8,FALSE)</f>
        <v>0</v>
      </c>
      <c r="L123" s="104">
        <f>VLOOKUP($B123,[1]NUM2!$G$2:$T$157,9,FALSE)</f>
        <v>7</v>
      </c>
      <c r="M123" s="104">
        <f>VLOOKUP($B123,[1]NUM2!$G$2:$T$157,10,FALSE)</f>
        <v>5</v>
      </c>
      <c r="N123" s="104">
        <f>VLOOKUP($B123,[1]NUM2!$G$2:$T$157,11,FALSE)</f>
        <v>6</v>
      </c>
      <c r="O123" s="104">
        <f>VLOOKUP($B123,[1]NUM2!$G$2:$T$157,12,FALSE)</f>
        <v>14</v>
      </c>
      <c r="P123" s="104">
        <f>VLOOKUP($B123,[1]NUM2!$G$2:$T$157,13,FALSE)</f>
        <v>13</v>
      </c>
      <c r="Q123" s="6">
        <f t="shared" si="65"/>
        <v>146</v>
      </c>
      <c r="S123" s="17">
        <v>322</v>
      </c>
      <c r="T123" s="49">
        <f t="shared" si="66"/>
        <v>328</v>
      </c>
      <c r="U123" s="17">
        <f>VLOOKUP($B123,[2]DEN2!$G$2:$I$157,2,FALSE)</f>
        <v>341</v>
      </c>
      <c r="V123" s="61">
        <f t="shared" si="67"/>
        <v>345</v>
      </c>
      <c r="W123" s="61">
        <f t="shared" si="68"/>
        <v>347</v>
      </c>
      <c r="X123" s="180">
        <f>VLOOKUP($B123,[1]DEN2!$G$2:$I$158,2,FALSE)</f>
        <v>364</v>
      </c>
      <c r="Y123" s="5"/>
      <c r="Z123" s="97">
        <f>VLOOKUP($B123,'[3]ACT DEN2'!$G$2:$S$153,2,FALSE)</f>
        <v>0</v>
      </c>
      <c r="AA123" s="97">
        <f>VLOOKUP($B123,'[3]ACT DEN2'!$G$2:$S$153,3,FALSE)</f>
        <v>2</v>
      </c>
      <c r="AB123" s="97">
        <f>VLOOKUP($B123,'[3]ACT DEN2'!$G$2:$S$153,4,FALSE)</f>
        <v>5</v>
      </c>
      <c r="AC123" s="97">
        <f>VLOOKUP($B123,'[3]ACT DEN2'!$G$2:$S$153,5,FALSE)</f>
        <v>0</v>
      </c>
      <c r="AD123" s="97">
        <f>VLOOKUP($B123,'[3]ACT DEN2'!$G$2:$S$153,6,FALSE)</f>
        <v>4</v>
      </c>
      <c r="AE123" s="97">
        <f>VLOOKUP($B123,'[3]ACT DEN2'!$G$2:$S$153,7,FALSE)</f>
        <v>0</v>
      </c>
      <c r="AF123" s="97">
        <f>VLOOKUP($B123,'[3]ACT DEN2'!$G$2:$S$153,8,FALSE)</f>
        <v>4</v>
      </c>
      <c r="AG123" s="97">
        <f>VLOOKUP($B123,'[3]ACT DEN2'!$G$2:$S$153,9,FALSE)</f>
        <v>1</v>
      </c>
      <c r="AH123" s="97">
        <f>VLOOKUP($B123,'[3]ACT DEN2'!$G$2:$S$153,10,FALSE)</f>
        <v>3</v>
      </c>
      <c r="AI123" s="97">
        <f>VLOOKUP($B123,'[3]ACT DEN2'!$G$2:$S$153,11,FALSE)</f>
        <v>0</v>
      </c>
      <c r="AJ123" s="96">
        <f>VLOOKUP($B123,'[3]ACT DEN2'!$G$2:$S$153,12,FALSE)</f>
        <v>0</v>
      </c>
      <c r="AK123" s="2"/>
      <c r="AL123" s="6">
        <f t="shared" si="35"/>
        <v>19</v>
      </c>
      <c r="AM123" s="97">
        <f>VLOOKUP($B123,'[3]ACT DEN2'!$AB$2:$AN$119,2,FALSE)</f>
        <v>1</v>
      </c>
      <c r="AN123" s="97">
        <f>VLOOKUP($B123,'[3]ACT DEN2'!$AB$2:$AN$119,3,FALSE)</f>
        <v>0</v>
      </c>
      <c r="AO123" s="97">
        <f>VLOOKUP($B123,'[3]ACT DEN2'!$AB$2:$AN$119,4,FALSE)</f>
        <v>0</v>
      </c>
      <c r="AP123" s="97">
        <f>VLOOKUP($B123,'[3]ACT DEN2'!$AB$2:$AN$119,5,FALSE)</f>
        <v>3</v>
      </c>
      <c r="AQ123" s="97">
        <f>VLOOKUP($B123,'[3]ACT DEN2'!$AB$2:$AN$119,6,FALSE)</f>
        <v>0</v>
      </c>
      <c r="AR123" s="97">
        <f>VLOOKUP($B123,'[3]ACT DEN2'!$AB$2:$AN$119,7,FALSE)</f>
        <v>0</v>
      </c>
      <c r="AS123" s="97">
        <f>VLOOKUP($B123,'[3]ACT DEN2'!$AB$2:$AN$119,8,FALSE)</f>
        <v>1</v>
      </c>
      <c r="AT123" s="97">
        <f>VLOOKUP($B123,'[3]ACT DEN2'!$AB$2:$AN$119,9,FALSE)</f>
        <v>0</v>
      </c>
      <c r="AU123" s="97">
        <f>VLOOKUP($B123,'[3]ACT DEN2'!$AB$2:$AN$119,10,FALSE)</f>
        <v>1</v>
      </c>
      <c r="AV123" s="97">
        <f>VLOOKUP($B123,'[3]ACT DEN2'!$AB$2:$AN$119,11,FALSE)</f>
        <v>0</v>
      </c>
      <c r="AW123" s="96">
        <f>VLOOKUP($B123,'[3]ACT DEN2'!$AB$2:$AN$119,12,FALSE)</f>
        <v>0</v>
      </c>
      <c r="AX123" s="96"/>
      <c r="AY123" s="6">
        <f t="shared" si="36"/>
        <v>6</v>
      </c>
    </row>
    <row r="124" spans="1:51" ht="15" thickBot="1" x14ac:dyDescent="0.25">
      <c r="A124" s="105" t="s">
        <v>186</v>
      </c>
      <c r="B124" s="99" t="s">
        <v>177</v>
      </c>
      <c r="C124" s="63"/>
      <c r="D124" s="63"/>
      <c r="E124" s="97">
        <f>VLOOKUP($B124,[1]NUM2!$G$2:$T$157,2,FALSE)</f>
        <v>3</v>
      </c>
      <c r="F124" s="97">
        <f>VLOOKUP($B124,[1]NUM2!$G$2:$T$157,3,FALSE)</f>
        <v>0</v>
      </c>
      <c r="G124" s="97">
        <f>VLOOKUP($B124,[1]NUM2!$G$2:$T$157,4,FALSE)</f>
        <v>3</v>
      </c>
      <c r="H124" s="97">
        <f>VLOOKUP($B124,[1]NUM2!$G$2:$T$157,5,FALSE)</f>
        <v>0</v>
      </c>
      <c r="I124" s="97">
        <f>VLOOKUP($B124,[1]NUM2!$G$2:$T$157,6,FALSE)</f>
        <v>0</v>
      </c>
      <c r="J124" s="97">
        <f>VLOOKUP($B124,[1]NUM2!$G$2:$T$157,7,FALSE)</f>
        <v>6</v>
      </c>
      <c r="K124" s="97">
        <f>VLOOKUP($B124,[1]NUM2!$G$2:$T$157,8,FALSE)</f>
        <v>1</v>
      </c>
      <c r="L124" s="104">
        <f>VLOOKUP($B124,[1]NUM2!$G$2:$T$157,9,FALSE)</f>
        <v>1</v>
      </c>
      <c r="M124" s="104">
        <f>VLOOKUP($B124,[1]NUM2!$G$2:$T$157,10,FALSE)</f>
        <v>0</v>
      </c>
      <c r="N124" s="104">
        <f>VLOOKUP($B124,[1]NUM2!$G$2:$T$157,11,FALSE)</f>
        <v>0</v>
      </c>
      <c r="O124" s="104">
        <f>VLOOKUP($B124,[1]NUM2!$G$2:$T$157,12,FALSE)</f>
        <v>0</v>
      </c>
      <c r="P124" s="104">
        <f>VLOOKUP($B124,[1]NUM2!$G$2:$T$157,13,FALSE)</f>
        <v>3</v>
      </c>
      <c r="Q124" s="6">
        <f t="shared" si="65"/>
        <v>17</v>
      </c>
      <c r="S124" s="17">
        <v>22</v>
      </c>
      <c r="T124" s="49">
        <f t="shared" si="66"/>
        <v>22</v>
      </c>
      <c r="U124" s="17">
        <f>VLOOKUP($B124,[2]DEN2!$G$2:$I$157,2,FALSE)</f>
        <v>21</v>
      </c>
      <c r="V124" s="61">
        <f t="shared" si="67"/>
        <v>21</v>
      </c>
      <c r="W124" s="61">
        <f t="shared" si="68"/>
        <v>21</v>
      </c>
      <c r="X124" s="180">
        <f>VLOOKUP($B124,[1]DEN2!$G$2:$I$158,2,FALSE)</f>
        <v>17</v>
      </c>
      <c r="Y124" s="5"/>
      <c r="Z124" s="97">
        <f>VLOOKUP($B124,'[3]ACT DEN2'!$G$2:$S$153,2,FALSE)</f>
        <v>0</v>
      </c>
      <c r="AA124" s="97">
        <f>VLOOKUP($B124,'[3]ACT DEN2'!$G$2:$S$153,3,FALSE)</f>
        <v>0</v>
      </c>
      <c r="AB124" s="97">
        <f>VLOOKUP($B124,'[3]ACT DEN2'!$G$2:$S$153,4,FALSE)</f>
        <v>0</v>
      </c>
      <c r="AC124" s="97">
        <f>VLOOKUP($B124,'[3]ACT DEN2'!$G$2:$S$153,5,FALSE)</f>
        <v>0</v>
      </c>
      <c r="AD124" s="97">
        <f>VLOOKUP($B124,'[3]ACT DEN2'!$G$2:$S$153,6,FALSE)</f>
        <v>0</v>
      </c>
      <c r="AE124" s="97">
        <f>VLOOKUP($B124,'[3]ACT DEN2'!$G$2:$S$153,7,FALSE)</f>
        <v>0</v>
      </c>
      <c r="AF124" s="97">
        <f>VLOOKUP($B124,'[3]ACT DEN2'!$G$2:$S$153,8,FALSE)</f>
        <v>0</v>
      </c>
      <c r="AG124" s="97">
        <f>VLOOKUP($B124,'[3]ACT DEN2'!$G$2:$S$153,9,FALSE)</f>
        <v>0</v>
      </c>
      <c r="AH124" s="97">
        <f>VLOOKUP($B124,'[3]ACT DEN2'!$G$2:$S$153,10,FALSE)</f>
        <v>0</v>
      </c>
      <c r="AI124" s="97">
        <f>VLOOKUP($B124,'[3]ACT DEN2'!$G$2:$S$153,11,FALSE)</f>
        <v>0</v>
      </c>
      <c r="AJ124" s="96">
        <f>VLOOKUP($B124,'[3]ACT DEN2'!$G$2:$S$153,12,FALSE)</f>
        <v>0</v>
      </c>
      <c r="AK124" s="2"/>
      <c r="AL124" s="6">
        <f t="shared" si="35"/>
        <v>0</v>
      </c>
      <c r="AM124" s="97"/>
      <c r="AN124" s="97"/>
      <c r="AO124" s="97"/>
      <c r="AP124" s="97"/>
      <c r="AQ124" s="97"/>
      <c r="AR124" s="97"/>
      <c r="AS124" s="97"/>
      <c r="AT124" s="97"/>
      <c r="AU124" s="97"/>
      <c r="AV124" s="97"/>
      <c r="AW124" s="96"/>
      <c r="AX124" s="96"/>
      <c r="AY124" s="6">
        <f t="shared" si="36"/>
        <v>0</v>
      </c>
    </row>
    <row r="125" spans="1:51" ht="15" thickBot="1" x14ac:dyDescent="0.25">
      <c r="A125" s="105" t="s">
        <v>186</v>
      </c>
      <c r="B125" s="99" t="s">
        <v>178</v>
      </c>
      <c r="C125" s="63"/>
      <c r="D125" s="63"/>
      <c r="E125" s="97">
        <f>VLOOKUP($B125,[1]NUM2!$G$2:$T$157,2,FALSE)</f>
        <v>1</v>
      </c>
      <c r="F125" s="97">
        <f>VLOOKUP($B125,[1]NUM2!$G$2:$T$157,3,FALSE)</f>
        <v>1</v>
      </c>
      <c r="G125" s="97">
        <f>VLOOKUP($B125,[1]NUM2!$G$2:$T$157,4,FALSE)</f>
        <v>2</v>
      </c>
      <c r="H125" s="97">
        <f>VLOOKUP($B125,[1]NUM2!$G$2:$T$157,5,FALSE)</f>
        <v>3</v>
      </c>
      <c r="I125" s="97">
        <f>VLOOKUP($B125,[1]NUM2!$G$2:$T$157,6,FALSE)</f>
        <v>2</v>
      </c>
      <c r="J125" s="97">
        <f>VLOOKUP($B125,[1]NUM2!$G$2:$T$157,7,FALSE)</f>
        <v>3</v>
      </c>
      <c r="K125" s="97">
        <f>VLOOKUP($B125,[1]NUM2!$G$2:$T$157,8,FALSE)</f>
        <v>1</v>
      </c>
      <c r="L125" s="104">
        <f>VLOOKUP($B125,[1]NUM2!$G$2:$T$157,9,FALSE)</f>
        <v>0</v>
      </c>
      <c r="M125" s="104">
        <f>VLOOKUP($B125,[1]NUM2!$G$2:$T$157,10,FALSE)</f>
        <v>1</v>
      </c>
      <c r="N125" s="104">
        <f>VLOOKUP($B125,[1]NUM2!$G$2:$T$157,11,FALSE)</f>
        <v>0</v>
      </c>
      <c r="O125" s="104">
        <f>VLOOKUP($B125,[1]NUM2!$G$2:$T$157,12,FALSE)</f>
        <v>3</v>
      </c>
      <c r="P125" s="104">
        <f>VLOOKUP($B125,[1]NUM2!$G$2:$T$157,13,FALSE)</f>
        <v>2</v>
      </c>
      <c r="Q125" s="6">
        <f t="shared" si="65"/>
        <v>19</v>
      </c>
      <c r="S125" s="17">
        <v>43</v>
      </c>
      <c r="T125" s="49">
        <f t="shared" si="66"/>
        <v>43</v>
      </c>
      <c r="U125" s="17">
        <f>VLOOKUP($B125,[2]DEN2!$G$2:$I$157,2,FALSE)</f>
        <v>43</v>
      </c>
      <c r="V125" s="61">
        <f t="shared" si="67"/>
        <v>43</v>
      </c>
      <c r="W125" s="61">
        <f t="shared" si="68"/>
        <v>43</v>
      </c>
      <c r="X125" s="180">
        <f>VLOOKUP($B125,[1]DEN2!$G$2:$I$158,2,FALSE)</f>
        <v>35</v>
      </c>
      <c r="Y125" s="5"/>
      <c r="Z125" s="97">
        <f>VLOOKUP($B125,'[3]ACT DEN2'!$G$2:$S$153,2,FALSE)</f>
        <v>0</v>
      </c>
      <c r="AA125" s="97">
        <f>VLOOKUP($B125,'[3]ACT DEN2'!$G$2:$S$153,3,FALSE)</f>
        <v>0</v>
      </c>
      <c r="AB125" s="97">
        <f>VLOOKUP($B125,'[3]ACT DEN2'!$G$2:$S$153,4,FALSE)</f>
        <v>0</v>
      </c>
      <c r="AC125" s="97">
        <f>VLOOKUP($B125,'[3]ACT DEN2'!$G$2:$S$153,5,FALSE)</f>
        <v>0</v>
      </c>
      <c r="AD125" s="97">
        <f>VLOOKUP($B125,'[3]ACT DEN2'!$G$2:$S$153,6,FALSE)</f>
        <v>0</v>
      </c>
      <c r="AE125" s="97">
        <f>VLOOKUP($B125,'[3]ACT DEN2'!$G$2:$S$153,7,FALSE)</f>
        <v>0</v>
      </c>
      <c r="AF125" s="97">
        <f>VLOOKUP($B125,'[3]ACT DEN2'!$G$2:$S$153,8,FALSE)</f>
        <v>0</v>
      </c>
      <c r="AG125" s="97">
        <f>VLOOKUP($B125,'[3]ACT DEN2'!$G$2:$S$153,9,FALSE)</f>
        <v>0</v>
      </c>
      <c r="AH125" s="97">
        <f>VLOOKUP($B125,'[3]ACT DEN2'!$G$2:$S$153,10,FALSE)</f>
        <v>0</v>
      </c>
      <c r="AI125" s="97">
        <f>VLOOKUP($B125,'[3]ACT DEN2'!$G$2:$S$153,11,FALSE)</f>
        <v>0</v>
      </c>
      <c r="AJ125" s="96">
        <f>VLOOKUP($B125,'[3]ACT DEN2'!$G$2:$S$153,12,FALSE)</f>
        <v>0</v>
      </c>
      <c r="AK125" s="2"/>
      <c r="AL125" s="6">
        <f t="shared" si="35"/>
        <v>0</v>
      </c>
      <c r="AM125" s="97"/>
      <c r="AN125" s="97"/>
      <c r="AO125" s="97"/>
      <c r="AP125" s="97"/>
      <c r="AQ125" s="97"/>
      <c r="AR125" s="97"/>
      <c r="AS125" s="97"/>
      <c r="AT125" s="97"/>
      <c r="AU125" s="97"/>
      <c r="AV125" s="97"/>
      <c r="AW125" s="96"/>
      <c r="AX125" s="96"/>
      <c r="AY125" s="6">
        <f t="shared" si="36"/>
        <v>0</v>
      </c>
    </row>
    <row r="126" spans="1:51" ht="15" thickBot="1" x14ac:dyDescent="0.25">
      <c r="A126" s="105" t="s">
        <v>186</v>
      </c>
      <c r="B126" s="99" t="s">
        <v>179</v>
      </c>
      <c r="C126" s="63"/>
      <c r="D126" s="63"/>
      <c r="E126" s="97">
        <f>VLOOKUP($B126,[1]NUM2!$G$2:$T$157,2,FALSE)</f>
        <v>0</v>
      </c>
      <c r="F126" s="97">
        <f>VLOOKUP($B126,[1]NUM2!$G$2:$T$157,3,FALSE)</f>
        <v>0</v>
      </c>
      <c r="G126" s="97">
        <f>VLOOKUP($B126,[1]NUM2!$G$2:$T$157,4,FALSE)</f>
        <v>3</v>
      </c>
      <c r="H126" s="97">
        <f>VLOOKUP($B126,[1]NUM2!$G$2:$T$157,5,FALSE)</f>
        <v>4</v>
      </c>
      <c r="I126" s="97">
        <f>VLOOKUP($B126,[1]NUM2!$G$2:$T$157,6,FALSE)</f>
        <v>1</v>
      </c>
      <c r="J126" s="97">
        <f>VLOOKUP($B126,[1]NUM2!$G$2:$T$157,7,FALSE)</f>
        <v>1</v>
      </c>
      <c r="K126" s="97">
        <f>VLOOKUP($B126,[1]NUM2!$G$2:$T$157,8,FALSE)</f>
        <v>1</v>
      </c>
      <c r="L126" s="104">
        <f>VLOOKUP($B126,[1]NUM2!$G$2:$T$157,9,FALSE)</f>
        <v>0</v>
      </c>
      <c r="M126" s="104">
        <f>VLOOKUP($B126,[1]NUM2!$G$2:$T$157,10,FALSE)</f>
        <v>0</v>
      </c>
      <c r="N126" s="104">
        <f>VLOOKUP($B126,[1]NUM2!$G$2:$T$157,11,FALSE)</f>
        <v>0</v>
      </c>
      <c r="O126" s="104">
        <f>VLOOKUP($B126,[1]NUM2!$G$2:$T$157,12,FALSE)</f>
        <v>5</v>
      </c>
      <c r="P126" s="104">
        <f>VLOOKUP($B126,[1]NUM2!$G$2:$T$157,13,FALSE)</f>
        <v>0</v>
      </c>
      <c r="Q126" s="6">
        <f t="shared" si="65"/>
        <v>15</v>
      </c>
      <c r="S126" s="17">
        <v>31</v>
      </c>
      <c r="T126" s="49">
        <f t="shared" si="66"/>
        <v>31</v>
      </c>
      <c r="U126" s="17">
        <f>VLOOKUP($B126,[2]DEN2!$G$2:$I$157,2,FALSE)</f>
        <v>38</v>
      </c>
      <c r="V126" s="61">
        <f t="shared" si="67"/>
        <v>38</v>
      </c>
      <c r="W126" s="61">
        <f t="shared" si="68"/>
        <v>38</v>
      </c>
      <c r="X126" s="180">
        <f>VLOOKUP($B126,[1]DEN2!$G$2:$I$158,2,FALSE)</f>
        <v>34</v>
      </c>
      <c r="Y126" s="5"/>
      <c r="Z126" s="64"/>
      <c r="AA126" s="64"/>
      <c r="AB126" s="64"/>
      <c r="AC126" s="64"/>
      <c r="AD126" s="64"/>
      <c r="AE126" s="64"/>
      <c r="AF126" s="64"/>
      <c r="AG126" s="64"/>
      <c r="AH126" s="64"/>
      <c r="AI126" s="64"/>
      <c r="AJ126" s="2"/>
      <c r="AK126" s="2"/>
      <c r="AL126" s="6">
        <f t="shared" si="35"/>
        <v>0</v>
      </c>
      <c r="AM126" s="97">
        <f>VLOOKUP($B126,'[3]ACT DEN2'!$AB$2:$AN$119,2,FALSE)</f>
        <v>0</v>
      </c>
      <c r="AN126" s="97">
        <f>VLOOKUP($B126,'[3]ACT DEN2'!$AB$2:$AN$119,3,FALSE)</f>
        <v>0</v>
      </c>
      <c r="AO126" s="97">
        <f>VLOOKUP($B126,'[3]ACT DEN2'!$AB$2:$AN$119,4,FALSE)</f>
        <v>0</v>
      </c>
      <c r="AP126" s="97">
        <f>VLOOKUP($B126,'[3]ACT DEN2'!$AB$2:$AN$119,5,FALSE)</f>
        <v>0</v>
      </c>
      <c r="AQ126" s="97">
        <f>VLOOKUP($B126,'[3]ACT DEN2'!$AB$2:$AN$119,6,FALSE)</f>
        <v>0</v>
      </c>
      <c r="AR126" s="97">
        <f>VLOOKUP($B126,'[3]ACT DEN2'!$AB$2:$AN$119,7,FALSE)</f>
        <v>0</v>
      </c>
      <c r="AS126" s="97">
        <f>VLOOKUP($B126,'[3]ACT DEN2'!$AB$2:$AN$119,8,FALSE)</f>
        <v>0</v>
      </c>
      <c r="AT126" s="97">
        <f>VLOOKUP($B126,'[3]ACT DEN2'!$AB$2:$AN$119,9,FALSE)</f>
        <v>0</v>
      </c>
      <c r="AU126" s="97">
        <f>VLOOKUP($B126,'[3]ACT DEN2'!$AB$2:$AN$119,10,FALSE)</f>
        <v>0</v>
      </c>
      <c r="AV126" s="97">
        <f>VLOOKUP($B126,'[3]ACT DEN2'!$AB$2:$AN$119,11,FALSE)</f>
        <v>0</v>
      </c>
      <c r="AW126" s="96">
        <f>VLOOKUP($B126,'[3]ACT DEN2'!$AB$2:$AN$119,12,FALSE)</f>
        <v>0</v>
      </c>
      <c r="AX126" s="96"/>
      <c r="AY126" s="6">
        <f t="shared" si="36"/>
        <v>0</v>
      </c>
    </row>
    <row r="127" spans="1:51" ht="15" thickBot="1" x14ac:dyDescent="0.25">
      <c r="A127" s="105" t="s">
        <v>186</v>
      </c>
      <c r="B127" s="99" t="s">
        <v>180</v>
      </c>
      <c r="C127" s="63"/>
      <c r="D127" s="63"/>
      <c r="E127" s="97">
        <f>VLOOKUP($B127,[1]NUM2!$G$2:$T$157,2,FALSE)</f>
        <v>0</v>
      </c>
      <c r="F127" s="97">
        <f>VLOOKUP($B127,[1]NUM2!$G$2:$T$157,3,FALSE)</f>
        <v>3</v>
      </c>
      <c r="G127" s="97">
        <f>VLOOKUP($B127,[1]NUM2!$G$2:$T$157,4,FALSE)</f>
        <v>0</v>
      </c>
      <c r="H127" s="97">
        <f>VLOOKUP($B127,[1]NUM2!$G$2:$T$157,5,FALSE)</f>
        <v>0</v>
      </c>
      <c r="I127" s="97">
        <f>VLOOKUP($B127,[1]NUM2!$G$2:$T$157,6,FALSE)</f>
        <v>2</v>
      </c>
      <c r="J127" s="97">
        <f>VLOOKUP($B127,[1]NUM2!$G$2:$T$157,7,FALSE)</f>
        <v>1</v>
      </c>
      <c r="K127" s="97">
        <f>VLOOKUP($B127,[1]NUM2!$G$2:$T$157,8,FALSE)</f>
        <v>0</v>
      </c>
      <c r="L127" s="104">
        <f>VLOOKUP($B127,[1]NUM2!$G$2:$T$157,9,FALSE)</f>
        <v>0</v>
      </c>
      <c r="M127" s="104">
        <f>VLOOKUP($B127,[1]NUM2!$G$2:$T$157,10,FALSE)</f>
        <v>0</v>
      </c>
      <c r="N127" s="104">
        <f>VLOOKUP($B127,[1]NUM2!$G$2:$T$157,11,FALSE)</f>
        <v>0</v>
      </c>
      <c r="O127" s="104">
        <f>VLOOKUP($B127,[1]NUM2!$G$2:$T$157,12,FALSE)</f>
        <v>0</v>
      </c>
      <c r="P127" s="104">
        <f>VLOOKUP($B127,[1]NUM2!$G$2:$T$157,13,FALSE)</f>
        <v>0</v>
      </c>
      <c r="Q127" s="6">
        <f t="shared" si="65"/>
        <v>6</v>
      </c>
      <c r="S127" s="17">
        <v>14</v>
      </c>
      <c r="T127" s="49">
        <f t="shared" si="66"/>
        <v>13</v>
      </c>
      <c r="U127" s="17">
        <f>VLOOKUP($B127,[2]DEN2!$G$2:$I$157,2,FALSE)</f>
        <v>15</v>
      </c>
      <c r="V127" s="61">
        <f t="shared" si="67"/>
        <v>16</v>
      </c>
      <c r="W127" s="61">
        <f t="shared" si="68"/>
        <v>16</v>
      </c>
      <c r="X127" s="180">
        <f>VLOOKUP($B127,[1]DEN2!$G$2:$I$158,2,FALSE)</f>
        <v>16</v>
      </c>
      <c r="Y127" s="5"/>
      <c r="Z127" s="97">
        <f>VLOOKUP($B127,'[3]ACT DEN2'!$G$2:$S$153,2,FALSE)</f>
        <v>0</v>
      </c>
      <c r="AA127" s="97">
        <f>VLOOKUP($B127,'[3]ACT DEN2'!$G$2:$S$153,3,FALSE)</f>
        <v>0</v>
      </c>
      <c r="AB127" s="97">
        <f>VLOOKUP($B127,'[3]ACT DEN2'!$G$2:$S$153,4,FALSE)</f>
        <v>0</v>
      </c>
      <c r="AC127" s="97">
        <f>VLOOKUP($B127,'[3]ACT DEN2'!$G$2:$S$153,5,FALSE)</f>
        <v>0</v>
      </c>
      <c r="AD127" s="97">
        <f>VLOOKUP($B127,'[3]ACT DEN2'!$G$2:$S$153,6,FALSE)</f>
        <v>0</v>
      </c>
      <c r="AE127" s="97">
        <f>VLOOKUP($B127,'[3]ACT DEN2'!$G$2:$S$153,7,FALSE)</f>
        <v>0</v>
      </c>
      <c r="AF127" s="97">
        <f>VLOOKUP($B127,'[3]ACT DEN2'!$G$2:$S$153,8,FALSE)</f>
        <v>1</v>
      </c>
      <c r="AG127" s="97">
        <f>VLOOKUP($B127,'[3]ACT DEN2'!$G$2:$S$153,9,FALSE)</f>
        <v>0</v>
      </c>
      <c r="AH127" s="97">
        <f>VLOOKUP($B127,'[3]ACT DEN2'!$G$2:$S$153,10,FALSE)</f>
        <v>0</v>
      </c>
      <c r="AI127" s="97">
        <f>VLOOKUP($B127,'[3]ACT DEN2'!$G$2:$S$153,11,FALSE)</f>
        <v>0</v>
      </c>
      <c r="AJ127" s="96">
        <f>VLOOKUP($B127,'[3]ACT DEN2'!$G$2:$S$153,12,FALSE)</f>
        <v>0</v>
      </c>
      <c r="AK127" s="2"/>
      <c r="AL127" s="6">
        <f t="shared" si="35"/>
        <v>1</v>
      </c>
      <c r="AM127" s="97">
        <f>VLOOKUP($B127,'[3]ACT DEN2'!$AB$2:$AN$119,2,FALSE)</f>
        <v>1</v>
      </c>
      <c r="AN127" s="97">
        <f>VLOOKUP($B127,'[3]ACT DEN2'!$AB$2:$AN$119,3,FALSE)</f>
        <v>0</v>
      </c>
      <c r="AO127" s="97">
        <f>VLOOKUP($B127,'[3]ACT DEN2'!$AB$2:$AN$119,4,FALSE)</f>
        <v>0</v>
      </c>
      <c r="AP127" s="97">
        <f>VLOOKUP($B127,'[3]ACT DEN2'!$AB$2:$AN$119,5,FALSE)</f>
        <v>0</v>
      </c>
      <c r="AQ127" s="97">
        <f>VLOOKUP($B127,'[3]ACT DEN2'!$AB$2:$AN$119,6,FALSE)</f>
        <v>0</v>
      </c>
      <c r="AR127" s="97">
        <f>VLOOKUP($B127,'[3]ACT DEN2'!$AB$2:$AN$119,7,FALSE)</f>
        <v>0</v>
      </c>
      <c r="AS127" s="97">
        <f>VLOOKUP($B127,'[3]ACT DEN2'!$AB$2:$AN$119,8,FALSE)</f>
        <v>0</v>
      </c>
      <c r="AT127" s="97">
        <f>VLOOKUP($B127,'[3]ACT DEN2'!$AB$2:$AN$119,9,FALSE)</f>
        <v>0</v>
      </c>
      <c r="AU127" s="97">
        <f>VLOOKUP($B127,'[3]ACT DEN2'!$AB$2:$AN$119,10,FALSE)</f>
        <v>0</v>
      </c>
      <c r="AV127" s="97">
        <f>VLOOKUP($B127,'[3]ACT DEN2'!$AB$2:$AN$119,11,FALSE)</f>
        <v>0</v>
      </c>
      <c r="AW127" s="96">
        <f>VLOOKUP($B127,'[3]ACT DEN2'!$AB$2:$AN$119,12,FALSE)</f>
        <v>0</v>
      </c>
      <c r="AX127" s="96"/>
      <c r="AY127" s="6">
        <f t="shared" si="36"/>
        <v>1</v>
      </c>
    </row>
    <row r="128" spans="1:51" ht="15" thickBot="1" x14ac:dyDescent="0.25">
      <c r="A128" s="105" t="s">
        <v>186</v>
      </c>
      <c r="B128" s="99" t="s">
        <v>181</v>
      </c>
      <c r="C128" s="63"/>
      <c r="D128" s="63"/>
      <c r="E128" s="97">
        <f>VLOOKUP($B128,[1]NUM2!$G$2:$T$157,2,FALSE)</f>
        <v>1</v>
      </c>
      <c r="F128" s="97">
        <f>VLOOKUP($B128,[1]NUM2!$G$2:$T$157,3,FALSE)</f>
        <v>1</v>
      </c>
      <c r="G128" s="97">
        <f>VLOOKUP($B128,[1]NUM2!$G$2:$T$157,4,FALSE)</f>
        <v>2</v>
      </c>
      <c r="H128" s="97">
        <f>VLOOKUP($B128,[1]NUM2!$G$2:$T$157,5,FALSE)</f>
        <v>4</v>
      </c>
      <c r="I128" s="97">
        <f>VLOOKUP($B128,[1]NUM2!$G$2:$T$157,6,FALSE)</f>
        <v>4</v>
      </c>
      <c r="J128" s="97">
        <f>VLOOKUP($B128,[1]NUM2!$G$2:$T$157,7,FALSE)</f>
        <v>1</v>
      </c>
      <c r="K128" s="97">
        <f>VLOOKUP($B128,[1]NUM2!$G$2:$T$157,8,FALSE)</f>
        <v>4</v>
      </c>
      <c r="L128" s="104">
        <f>VLOOKUP($B128,[1]NUM2!$G$2:$T$157,9,FALSE)</f>
        <v>2</v>
      </c>
      <c r="M128" s="104">
        <f>VLOOKUP($B128,[1]NUM2!$G$2:$T$157,10,FALSE)</f>
        <v>1</v>
      </c>
      <c r="N128" s="104">
        <f>VLOOKUP($B128,[1]NUM2!$G$2:$T$157,11,FALSE)</f>
        <v>1</v>
      </c>
      <c r="O128" s="104">
        <f>VLOOKUP($B128,[1]NUM2!$G$2:$T$157,12,FALSE)</f>
        <v>2</v>
      </c>
      <c r="P128" s="104">
        <f>VLOOKUP($B128,[1]NUM2!$G$2:$T$157,13,FALSE)</f>
        <v>0</v>
      </c>
      <c r="Q128" s="6">
        <f t="shared" si="65"/>
        <v>23</v>
      </c>
      <c r="S128" s="17">
        <v>26</v>
      </c>
      <c r="T128" s="49">
        <f t="shared" si="66"/>
        <v>27</v>
      </c>
      <c r="U128" s="17">
        <f>VLOOKUP($B128,[2]DEN2!$G$2:$I$157,2,FALSE)</f>
        <v>30</v>
      </c>
      <c r="V128" s="61">
        <f t="shared" si="67"/>
        <v>30</v>
      </c>
      <c r="W128" s="61">
        <f t="shared" si="68"/>
        <v>31</v>
      </c>
      <c r="X128" s="180">
        <f>VLOOKUP($B128,[1]DEN2!$G$2:$I$158,2,FALSE)</f>
        <v>31</v>
      </c>
      <c r="Y128" s="5"/>
      <c r="Z128" s="97">
        <f>VLOOKUP($B128,'[3]ACT DEN2'!$G$2:$S$153,2,FALSE)</f>
        <v>0</v>
      </c>
      <c r="AA128" s="97">
        <f>VLOOKUP($B128,'[3]ACT DEN2'!$G$2:$S$153,3,FALSE)</f>
        <v>0</v>
      </c>
      <c r="AB128" s="97">
        <f>VLOOKUP($B128,'[3]ACT DEN2'!$G$2:$S$153,4,FALSE)</f>
        <v>2</v>
      </c>
      <c r="AC128" s="97">
        <f>VLOOKUP($B128,'[3]ACT DEN2'!$G$2:$S$153,5,FALSE)</f>
        <v>0</v>
      </c>
      <c r="AD128" s="97">
        <f>VLOOKUP($B128,'[3]ACT DEN2'!$G$2:$S$153,6,FALSE)</f>
        <v>0</v>
      </c>
      <c r="AE128" s="97">
        <f>VLOOKUP($B128,'[3]ACT DEN2'!$G$2:$S$153,7,FALSE)</f>
        <v>0</v>
      </c>
      <c r="AF128" s="97">
        <f>VLOOKUP($B128,'[3]ACT DEN2'!$G$2:$S$153,8,FALSE)</f>
        <v>0</v>
      </c>
      <c r="AG128" s="97">
        <f>VLOOKUP($B128,'[3]ACT DEN2'!$G$2:$S$153,9,FALSE)</f>
        <v>0</v>
      </c>
      <c r="AH128" s="97">
        <f>VLOOKUP($B128,'[3]ACT DEN2'!$G$2:$S$153,10,FALSE)</f>
        <v>1</v>
      </c>
      <c r="AI128" s="97">
        <f>VLOOKUP($B128,'[3]ACT DEN2'!$G$2:$S$153,11,FALSE)</f>
        <v>0</v>
      </c>
      <c r="AJ128" s="96">
        <f>VLOOKUP($B128,'[3]ACT DEN2'!$G$2:$S$153,12,FALSE)</f>
        <v>0</v>
      </c>
      <c r="AK128" s="2"/>
      <c r="AL128" s="6">
        <f t="shared" si="35"/>
        <v>3</v>
      </c>
      <c r="AM128" s="97">
        <f>VLOOKUP($B128,'[3]ACT DEN2'!$AB$2:$AN$119,2,FALSE)</f>
        <v>1</v>
      </c>
      <c r="AN128" s="97">
        <f>VLOOKUP($B128,'[3]ACT DEN2'!$AB$2:$AN$119,3,FALSE)</f>
        <v>0</v>
      </c>
      <c r="AO128" s="97">
        <f>VLOOKUP($B128,'[3]ACT DEN2'!$AB$2:$AN$119,4,FALSE)</f>
        <v>0</v>
      </c>
      <c r="AP128" s="97">
        <f>VLOOKUP($B128,'[3]ACT DEN2'!$AB$2:$AN$119,5,FALSE)</f>
        <v>0</v>
      </c>
      <c r="AQ128" s="97">
        <f>VLOOKUP($B128,'[3]ACT DEN2'!$AB$2:$AN$119,6,FALSE)</f>
        <v>0</v>
      </c>
      <c r="AR128" s="97">
        <f>VLOOKUP($B128,'[3]ACT DEN2'!$AB$2:$AN$119,7,FALSE)</f>
        <v>0</v>
      </c>
      <c r="AS128" s="97">
        <f>VLOOKUP($B128,'[3]ACT DEN2'!$AB$2:$AN$119,8,FALSE)</f>
        <v>0</v>
      </c>
      <c r="AT128" s="97">
        <f>VLOOKUP($B128,'[3]ACT DEN2'!$AB$2:$AN$119,9,FALSE)</f>
        <v>0</v>
      </c>
      <c r="AU128" s="97">
        <f>VLOOKUP($B128,'[3]ACT DEN2'!$AB$2:$AN$119,10,FALSE)</f>
        <v>0</v>
      </c>
      <c r="AV128" s="97">
        <f>VLOOKUP($B128,'[3]ACT DEN2'!$AB$2:$AN$119,11,FALSE)</f>
        <v>0</v>
      </c>
      <c r="AW128" s="96">
        <f>VLOOKUP($B128,'[3]ACT DEN2'!$AB$2:$AN$119,12,FALSE)</f>
        <v>0</v>
      </c>
      <c r="AX128" s="96"/>
      <c r="AY128" s="6">
        <f t="shared" si="36"/>
        <v>1</v>
      </c>
    </row>
    <row r="129" spans="1:51" ht="15" thickBot="1" x14ac:dyDescent="0.25">
      <c r="A129" s="105" t="s">
        <v>186</v>
      </c>
      <c r="B129" s="99" t="s">
        <v>182</v>
      </c>
      <c r="C129" s="63"/>
      <c r="D129" s="63"/>
      <c r="E129" s="97">
        <f>VLOOKUP($B129,[1]NUM2!$G$2:$T$157,2,FALSE)</f>
        <v>0</v>
      </c>
      <c r="F129" s="97">
        <f>VLOOKUP($B129,[1]NUM2!$G$2:$T$157,3,FALSE)</f>
        <v>1</v>
      </c>
      <c r="G129" s="97">
        <f>VLOOKUP($B129,[1]NUM2!$G$2:$T$157,4,FALSE)</f>
        <v>3</v>
      </c>
      <c r="H129" s="97">
        <f>VLOOKUP($B129,[1]NUM2!$G$2:$T$157,5,FALSE)</f>
        <v>16</v>
      </c>
      <c r="I129" s="97">
        <f>VLOOKUP($B129,[1]NUM2!$G$2:$T$157,6,FALSE)</f>
        <v>6</v>
      </c>
      <c r="J129" s="97">
        <f>VLOOKUP($B129,[1]NUM2!$G$2:$T$157,7,FALSE)</f>
        <v>0</v>
      </c>
      <c r="K129" s="97">
        <f>VLOOKUP($B129,[1]NUM2!$G$2:$T$157,8,FALSE)</f>
        <v>4</v>
      </c>
      <c r="L129" s="104">
        <f>VLOOKUP($B129,[1]NUM2!$G$2:$T$157,9,FALSE)</f>
        <v>2</v>
      </c>
      <c r="M129" s="104">
        <f>VLOOKUP($B129,[1]NUM2!$G$2:$T$157,10,FALSE)</f>
        <v>3</v>
      </c>
      <c r="N129" s="104">
        <f>VLOOKUP($B129,[1]NUM2!$G$2:$T$157,11,FALSE)</f>
        <v>4</v>
      </c>
      <c r="O129" s="104">
        <f>VLOOKUP($B129,[1]NUM2!$G$2:$T$157,12,FALSE)</f>
        <v>0</v>
      </c>
      <c r="P129" s="104">
        <f>VLOOKUP($B129,[1]NUM2!$G$2:$T$157,13,FALSE)</f>
        <v>1</v>
      </c>
      <c r="Q129" s="6">
        <f t="shared" si="65"/>
        <v>40</v>
      </c>
      <c r="S129" s="17">
        <v>35</v>
      </c>
      <c r="T129" s="49">
        <f t="shared" si="66"/>
        <v>35</v>
      </c>
      <c r="U129" s="17">
        <f>VLOOKUP($B129,[2]DEN2!$G$2:$I$157,2,FALSE)</f>
        <v>44</v>
      </c>
      <c r="V129" s="61">
        <f t="shared" si="67"/>
        <v>44</v>
      </c>
      <c r="W129" s="61">
        <f t="shared" si="68"/>
        <v>44</v>
      </c>
      <c r="X129" s="180">
        <f>VLOOKUP($B129,[1]DEN2!$G$2:$I$158,2,FALSE)</f>
        <v>38</v>
      </c>
      <c r="Y129" s="5"/>
      <c r="Z129" s="97">
        <f>VLOOKUP($B129,'[3]ACT DEN2'!$G$2:$S$153,2,FALSE)</f>
        <v>0</v>
      </c>
      <c r="AA129" s="97">
        <f>VLOOKUP($B129,'[3]ACT DEN2'!$G$2:$S$153,3,FALSE)</f>
        <v>0</v>
      </c>
      <c r="AB129" s="97">
        <f>VLOOKUP($B129,'[3]ACT DEN2'!$G$2:$S$153,4,FALSE)</f>
        <v>0</v>
      </c>
      <c r="AC129" s="97">
        <f>VLOOKUP($B129,'[3]ACT DEN2'!$G$2:$S$153,5,FALSE)</f>
        <v>0</v>
      </c>
      <c r="AD129" s="97">
        <f>VLOOKUP($B129,'[3]ACT DEN2'!$G$2:$S$153,6,FALSE)</f>
        <v>0</v>
      </c>
      <c r="AE129" s="97">
        <f>VLOOKUP($B129,'[3]ACT DEN2'!$G$2:$S$153,7,FALSE)</f>
        <v>0</v>
      </c>
      <c r="AF129" s="97">
        <f>VLOOKUP($B129,'[3]ACT DEN2'!$G$2:$S$153,8,FALSE)</f>
        <v>0</v>
      </c>
      <c r="AG129" s="97">
        <f>VLOOKUP($B129,'[3]ACT DEN2'!$G$2:$S$153,9,FALSE)</f>
        <v>0</v>
      </c>
      <c r="AH129" s="97">
        <f>VLOOKUP($B129,'[3]ACT DEN2'!$G$2:$S$153,10,FALSE)</f>
        <v>0</v>
      </c>
      <c r="AI129" s="97">
        <f>VLOOKUP($B129,'[3]ACT DEN2'!$G$2:$S$153,11,FALSE)</f>
        <v>0</v>
      </c>
      <c r="AJ129" s="96">
        <f>VLOOKUP($B129,'[3]ACT DEN2'!$G$2:$S$153,12,FALSE)</f>
        <v>0</v>
      </c>
      <c r="AK129" s="2"/>
      <c r="AL129" s="6">
        <f t="shared" si="35"/>
        <v>0</v>
      </c>
      <c r="AM129" s="97">
        <f>VLOOKUP($B129,'[3]ACT DEN2'!$AB$2:$AN$119,2,FALSE)</f>
        <v>0</v>
      </c>
      <c r="AN129" s="97">
        <f>VLOOKUP($B129,'[3]ACT DEN2'!$AB$2:$AN$119,3,FALSE)</f>
        <v>0</v>
      </c>
      <c r="AO129" s="97">
        <f>VLOOKUP($B129,'[3]ACT DEN2'!$AB$2:$AN$119,4,FALSE)</f>
        <v>0</v>
      </c>
      <c r="AP129" s="97">
        <f>VLOOKUP($B129,'[3]ACT DEN2'!$AB$2:$AN$119,5,FALSE)</f>
        <v>0</v>
      </c>
      <c r="AQ129" s="97">
        <f>VLOOKUP($B129,'[3]ACT DEN2'!$AB$2:$AN$119,6,FALSE)</f>
        <v>0</v>
      </c>
      <c r="AR129" s="97">
        <f>VLOOKUP($B129,'[3]ACT DEN2'!$AB$2:$AN$119,7,FALSE)</f>
        <v>0</v>
      </c>
      <c r="AS129" s="97">
        <f>VLOOKUP($B129,'[3]ACT DEN2'!$AB$2:$AN$119,8,FALSE)</f>
        <v>0</v>
      </c>
      <c r="AT129" s="97">
        <f>VLOOKUP($B129,'[3]ACT DEN2'!$AB$2:$AN$119,9,FALSE)</f>
        <v>0</v>
      </c>
      <c r="AU129" s="97">
        <f>VLOOKUP($B129,'[3]ACT DEN2'!$AB$2:$AN$119,10,FALSE)</f>
        <v>0</v>
      </c>
      <c r="AV129" s="97">
        <f>VLOOKUP($B129,'[3]ACT DEN2'!$AB$2:$AN$119,11,FALSE)</f>
        <v>0</v>
      </c>
      <c r="AW129" s="96">
        <f>VLOOKUP($B129,'[3]ACT DEN2'!$AB$2:$AN$119,12,FALSE)</f>
        <v>0</v>
      </c>
      <c r="AX129" s="96"/>
      <c r="AY129" s="6">
        <f t="shared" si="36"/>
        <v>0</v>
      </c>
    </row>
    <row r="130" spans="1:51" ht="15" thickBot="1" x14ac:dyDescent="0.25">
      <c r="A130" s="105" t="s">
        <v>186</v>
      </c>
      <c r="B130" s="99" t="s">
        <v>183</v>
      </c>
      <c r="C130" s="63"/>
      <c r="D130" s="63"/>
      <c r="E130" s="97">
        <f>VLOOKUP($B130,[1]NUM2!$G$2:$T$157,2,FALSE)</f>
        <v>0</v>
      </c>
      <c r="F130" s="97">
        <f>VLOOKUP($B130,[1]NUM2!$G$2:$T$157,3,FALSE)</f>
        <v>0</v>
      </c>
      <c r="G130" s="97">
        <f>VLOOKUP($B130,[1]NUM2!$G$2:$T$157,4,FALSE)</f>
        <v>1</v>
      </c>
      <c r="H130" s="97">
        <f>VLOOKUP($B130,[1]NUM2!$G$2:$T$157,5,FALSE)</f>
        <v>0</v>
      </c>
      <c r="I130" s="97">
        <f>VLOOKUP($B130,[1]NUM2!$G$2:$T$157,6,FALSE)</f>
        <v>1</v>
      </c>
      <c r="J130" s="97">
        <f>VLOOKUP($B130,[1]NUM2!$G$2:$T$157,7,FALSE)</f>
        <v>0</v>
      </c>
      <c r="K130" s="97">
        <f>VLOOKUP($B130,[1]NUM2!$G$2:$T$157,8,FALSE)</f>
        <v>0</v>
      </c>
      <c r="L130" s="104">
        <f>VLOOKUP($B130,[1]NUM2!$G$2:$T$157,9,FALSE)</f>
        <v>0</v>
      </c>
      <c r="M130" s="104">
        <f>VLOOKUP($B130,[1]NUM2!$G$2:$T$157,10,FALSE)</f>
        <v>6</v>
      </c>
      <c r="N130" s="104">
        <f>VLOOKUP($B130,[1]NUM2!$G$2:$T$157,11,FALSE)</f>
        <v>4</v>
      </c>
      <c r="O130" s="104">
        <f>VLOOKUP($B130,[1]NUM2!$G$2:$T$157,12,FALSE)</f>
        <v>1</v>
      </c>
      <c r="P130" s="104">
        <f>VLOOKUP($B130,[1]NUM2!$G$2:$T$157,13,FALSE)</f>
        <v>1</v>
      </c>
      <c r="Q130" s="6">
        <f t="shared" si="65"/>
        <v>14</v>
      </c>
      <c r="S130" s="17">
        <v>46</v>
      </c>
      <c r="T130" s="49">
        <f t="shared" si="66"/>
        <v>49</v>
      </c>
      <c r="U130" s="17">
        <f>VLOOKUP($B130,[2]DEN2!$G$2:$I$157,2,FALSE)</f>
        <v>48</v>
      </c>
      <c r="V130" s="61">
        <f t="shared" si="67"/>
        <v>49</v>
      </c>
      <c r="W130" s="61">
        <f t="shared" si="68"/>
        <v>49</v>
      </c>
      <c r="X130" s="180">
        <f>VLOOKUP($B130,[1]DEN2!$G$2:$I$158,2,FALSE)</f>
        <v>49</v>
      </c>
      <c r="Y130" s="5"/>
      <c r="Z130" s="97">
        <f>VLOOKUP($B130,'[3]ACT DEN2'!$G$2:$S$153,2,FALSE)</f>
        <v>2</v>
      </c>
      <c r="AA130" s="97">
        <f>VLOOKUP($B130,'[3]ACT DEN2'!$G$2:$S$153,3,FALSE)</f>
        <v>1</v>
      </c>
      <c r="AB130" s="97">
        <f>VLOOKUP($B130,'[3]ACT DEN2'!$G$2:$S$153,4,FALSE)</f>
        <v>0</v>
      </c>
      <c r="AC130" s="97">
        <f>VLOOKUP($B130,'[3]ACT DEN2'!$G$2:$S$153,5,FALSE)</f>
        <v>1</v>
      </c>
      <c r="AD130" s="97">
        <f>VLOOKUP($B130,'[3]ACT DEN2'!$G$2:$S$153,6,FALSE)</f>
        <v>0</v>
      </c>
      <c r="AE130" s="97">
        <f>VLOOKUP($B130,'[3]ACT DEN2'!$G$2:$S$153,7,FALSE)</f>
        <v>0</v>
      </c>
      <c r="AF130" s="97">
        <f>VLOOKUP($B130,'[3]ACT DEN2'!$G$2:$S$153,8,FALSE)</f>
        <v>1</v>
      </c>
      <c r="AG130" s="97">
        <f>VLOOKUP($B130,'[3]ACT DEN2'!$G$2:$S$153,9,FALSE)</f>
        <v>0</v>
      </c>
      <c r="AH130" s="97">
        <f>VLOOKUP($B130,'[3]ACT DEN2'!$G$2:$S$153,10,FALSE)</f>
        <v>0</v>
      </c>
      <c r="AI130" s="97">
        <f>VLOOKUP($B130,'[3]ACT DEN2'!$G$2:$S$153,11,FALSE)</f>
        <v>0</v>
      </c>
      <c r="AJ130" s="102">
        <f>VLOOKUP($B130,'[3]ACT DEN2'!$G$2:$S$153,12,FALSE)</f>
        <v>2</v>
      </c>
      <c r="AK130" s="65"/>
      <c r="AL130" s="6">
        <f t="shared" si="35"/>
        <v>7</v>
      </c>
      <c r="AM130" s="97">
        <f>VLOOKUP($B130,'[3]ACT DEN2'!$AB$2:$AN$119,2,FALSE)</f>
        <v>0</v>
      </c>
      <c r="AN130" s="97">
        <f>VLOOKUP($B130,'[3]ACT DEN2'!$AB$2:$AN$119,3,FALSE)</f>
        <v>0</v>
      </c>
      <c r="AO130" s="97">
        <f>VLOOKUP($B130,'[3]ACT DEN2'!$AB$2:$AN$119,4,FALSE)</f>
        <v>0</v>
      </c>
      <c r="AP130" s="97">
        <f>VLOOKUP($B130,'[3]ACT DEN2'!$AB$2:$AN$119,5,FALSE)</f>
        <v>0</v>
      </c>
      <c r="AQ130" s="97">
        <f>VLOOKUP($B130,'[3]ACT DEN2'!$AB$2:$AN$119,6,FALSE)</f>
        <v>0</v>
      </c>
      <c r="AR130" s="97">
        <f>VLOOKUP($B130,'[3]ACT DEN2'!$AB$2:$AN$119,7,FALSE)</f>
        <v>0</v>
      </c>
      <c r="AS130" s="97">
        <f>VLOOKUP($B130,'[3]ACT DEN2'!$AB$2:$AN$119,8,FALSE)</f>
        <v>0</v>
      </c>
      <c r="AT130" s="97">
        <f>VLOOKUP($B130,'[3]ACT DEN2'!$AB$2:$AN$119,9,FALSE)</f>
        <v>0</v>
      </c>
      <c r="AU130" s="97">
        <f>VLOOKUP($B130,'[3]ACT DEN2'!$AB$2:$AN$119,10,FALSE)</f>
        <v>0</v>
      </c>
      <c r="AV130" s="97">
        <f>VLOOKUP($B130,'[3]ACT DEN2'!$AB$2:$AN$119,11,FALSE)</f>
        <v>0</v>
      </c>
      <c r="AW130" s="102">
        <f>VLOOKUP($B130,'[3]ACT DEN2'!$AB$2:$AN$119,12,FALSE)</f>
        <v>1</v>
      </c>
      <c r="AX130" s="102"/>
      <c r="AY130" s="6">
        <f t="shared" si="36"/>
        <v>1</v>
      </c>
    </row>
    <row r="131" spans="1:51" ht="15" thickBot="1" x14ac:dyDescent="0.25">
      <c r="A131" s="105" t="s">
        <v>186</v>
      </c>
      <c r="B131" s="99" t="s">
        <v>184</v>
      </c>
      <c r="C131" s="63"/>
      <c r="D131" s="63"/>
      <c r="E131" s="97">
        <f>VLOOKUP($B131,[1]NUM2!$G$2:$T$157,2,FALSE)</f>
        <v>1</v>
      </c>
      <c r="F131" s="97">
        <f>VLOOKUP($B131,[1]NUM2!$G$2:$T$157,3,FALSE)</f>
        <v>0</v>
      </c>
      <c r="G131" s="97">
        <f>VLOOKUP($B131,[1]NUM2!$G$2:$T$157,4,FALSE)</f>
        <v>2</v>
      </c>
      <c r="H131" s="97">
        <f>VLOOKUP($B131,[1]NUM2!$G$2:$T$157,5,FALSE)</f>
        <v>2</v>
      </c>
      <c r="I131" s="97">
        <f>VLOOKUP($B131,[1]NUM2!$G$2:$T$157,6,FALSE)</f>
        <v>2</v>
      </c>
      <c r="J131" s="97">
        <f>VLOOKUP($B131,[1]NUM2!$G$2:$T$157,7,FALSE)</f>
        <v>2</v>
      </c>
      <c r="K131" s="97">
        <f>VLOOKUP($B131,[1]NUM2!$G$2:$T$157,8,FALSE)</f>
        <v>0</v>
      </c>
      <c r="L131" s="104">
        <f>VLOOKUP($B131,[1]NUM2!$G$2:$T$157,9,FALSE)</f>
        <v>2</v>
      </c>
      <c r="M131" s="104">
        <f>VLOOKUP($B131,[1]NUM2!$G$2:$T$157,10,FALSE)</f>
        <v>2</v>
      </c>
      <c r="N131" s="104">
        <f>VLOOKUP($B131,[1]NUM2!$G$2:$T$157,11,FALSE)</f>
        <v>0</v>
      </c>
      <c r="O131" s="104">
        <f>VLOOKUP($B131,[1]NUM2!$G$2:$T$157,12,FALSE)</f>
        <v>1</v>
      </c>
      <c r="P131" s="104">
        <f>VLOOKUP($B131,[1]NUM2!$G$2:$T$157,13,FALSE)</f>
        <v>2</v>
      </c>
      <c r="Q131" s="6">
        <f t="shared" si="65"/>
        <v>16</v>
      </c>
      <c r="S131" s="17">
        <v>18</v>
      </c>
      <c r="T131" s="49">
        <f t="shared" si="66"/>
        <v>18</v>
      </c>
      <c r="U131" s="17">
        <f>VLOOKUP($B131,[2]DEN2!$G$2:$I$157,2,FALSE)</f>
        <v>18</v>
      </c>
      <c r="V131" s="61">
        <f t="shared" si="67"/>
        <v>18</v>
      </c>
      <c r="W131" s="61">
        <f t="shared" si="68"/>
        <v>18</v>
      </c>
      <c r="X131" s="180">
        <f>VLOOKUP($B131,[1]DEN2!$G$2:$I$158,2,FALSE)</f>
        <v>17</v>
      </c>
      <c r="Y131" s="5"/>
      <c r="Z131" s="97">
        <f>VLOOKUP($B131,'[3]ACT DEN2'!$G$2:$S$153,2,FALSE)</f>
        <v>0</v>
      </c>
      <c r="AA131" s="97">
        <f>VLOOKUP($B131,'[3]ACT DEN2'!$G$2:$S$153,3,FALSE)</f>
        <v>0</v>
      </c>
      <c r="AB131" s="97">
        <f>VLOOKUP($B131,'[3]ACT DEN2'!$G$2:$S$153,4,FALSE)</f>
        <v>1</v>
      </c>
      <c r="AC131" s="97">
        <f>VLOOKUP($B131,'[3]ACT DEN2'!$G$2:$S$153,5,FALSE)</f>
        <v>0</v>
      </c>
      <c r="AD131" s="97">
        <f>VLOOKUP($B131,'[3]ACT DEN2'!$G$2:$S$153,6,FALSE)</f>
        <v>0</v>
      </c>
      <c r="AE131" s="97">
        <f>VLOOKUP($B131,'[3]ACT DEN2'!$G$2:$S$153,7,FALSE)</f>
        <v>1</v>
      </c>
      <c r="AF131" s="97">
        <f>VLOOKUP($B131,'[3]ACT DEN2'!$G$2:$S$153,8,FALSE)</f>
        <v>0</v>
      </c>
      <c r="AG131" s="97">
        <f>VLOOKUP($B131,'[3]ACT DEN2'!$G$2:$S$153,9,FALSE)</f>
        <v>0</v>
      </c>
      <c r="AH131" s="97">
        <f>VLOOKUP($B131,'[3]ACT DEN2'!$G$2:$S$153,10,FALSE)</f>
        <v>0</v>
      </c>
      <c r="AI131" s="97">
        <f>VLOOKUP($B131,'[3]ACT DEN2'!$G$2:$S$153,11,FALSE)</f>
        <v>0</v>
      </c>
      <c r="AJ131" s="102">
        <f>VLOOKUP($B131,'[3]ACT DEN2'!$G$2:$S$153,12,FALSE)</f>
        <v>0</v>
      </c>
      <c r="AK131" s="65"/>
      <c r="AL131" s="6">
        <f t="shared" si="35"/>
        <v>2</v>
      </c>
      <c r="AM131" s="97">
        <f>VLOOKUP($B131,'[3]ACT DEN2'!$AB$2:$AN$119,2,FALSE)</f>
        <v>0</v>
      </c>
      <c r="AN131" s="97">
        <f>VLOOKUP($B131,'[3]ACT DEN2'!$AB$2:$AN$119,3,FALSE)</f>
        <v>0</v>
      </c>
      <c r="AO131" s="97">
        <f>VLOOKUP($B131,'[3]ACT DEN2'!$AB$2:$AN$119,4,FALSE)</f>
        <v>1</v>
      </c>
      <c r="AP131" s="97">
        <f>VLOOKUP($B131,'[3]ACT DEN2'!$AB$2:$AN$119,5,FALSE)</f>
        <v>0</v>
      </c>
      <c r="AQ131" s="97">
        <f>VLOOKUP($B131,'[3]ACT DEN2'!$AB$2:$AN$119,6,FALSE)</f>
        <v>0</v>
      </c>
      <c r="AR131" s="97">
        <f>VLOOKUP($B131,'[3]ACT DEN2'!$AB$2:$AN$119,7,FALSE)</f>
        <v>0</v>
      </c>
      <c r="AS131" s="97">
        <f>VLOOKUP($B131,'[3]ACT DEN2'!$AB$2:$AN$119,8,FALSE)</f>
        <v>0</v>
      </c>
      <c r="AT131" s="97">
        <f>VLOOKUP($B131,'[3]ACT DEN2'!$AB$2:$AN$119,9,FALSE)</f>
        <v>0</v>
      </c>
      <c r="AU131" s="97">
        <f>VLOOKUP($B131,'[3]ACT DEN2'!$AB$2:$AN$119,10,FALSE)</f>
        <v>0</v>
      </c>
      <c r="AV131" s="97">
        <f>VLOOKUP($B131,'[3]ACT DEN2'!$AB$2:$AN$119,11,FALSE)</f>
        <v>0</v>
      </c>
      <c r="AW131" s="102">
        <f>VLOOKUP($B131,'[3]ACT DEN2'!$AB$2:$AN$119,12,FALSE)</f>
        <v>0</v>
      </c>
      <c r="AX131" s="102"/>
      <c r="AY131" s="6">
        <f t="shared" si="36"/>
        <v>1</v>
      </c>
    </row>
    <row r="132" spans="1:51" ht="15" thickBot="1" x14ac:dyDescent="0.25">
      <c r="A132" s="105" t="s">
        <v>186</v>
      </c>
      <c r="B132" s="99" t="s">
        <v>185</v>
      </c>
      <c r="C132" s="63"/>
      <c r="D132" s="63"/>
      <c r="E132" s="97">
        <f>VLOOKUP($B132,[1]NUM2!$G$2:$T$157,2,FALSE)</f>
        <v>0</v>
      </c>
      <c r="F132" s="97">
        <f>VLOOKUP($B132,[1]NUM2!$G$2:$T$157,3,FALSE)</f>
        <v>0</v>
      </c>
      <c r="G132" s="97">
        <f>VLOOKUP($B132,[1]NUM2!$G$2:$T$157,4,FALSE)</f>
        <v>0</v>
      </c>
      <c r="H132" s="97">
        <f>VLOOKUP($B132,[1]NUM2!$G$2:$T$157,5,FALSE)</f>
        <v>0</v>
      </c>
      <c r="I132" s="97">
        <f>VLOOKUP($B132,[1]NUM2!$G$2:$T$157,6,FALSE)</f>
        <v>5</v>
      </c>
      <c r="J132" s="97">
        <f>VLOOKUP($B132,[1]NUM2!$G$2:$T$157,7,FALSE)</f>
        <v>0</v>
      </c>
      <c r="K132" s="97">
        <f>VLOOKUP($B132,[1]NUM2!$G$2:$T$157,8,FALSE)</f>
        <v>0</v>
      </c>
      <c r="L132" s="104">
        <f>VLOOKUP($B132,[1]NUM2!$G$2:$T$157,9,FALSE)</f>
        <v>0</v>
      </c>
      <c r="M132" s="104">
        <f>VLOOKUP($B132,[1]NUM2!$G$2:$T$157,10,FALSE)</f>
        <v>0</v>
      </c>
      <c r="N132" s="104">
        <f>VLOOKUP($B132,[1]NUM2!$G$2:$T$157,11,FALSE)</f>
        <v>0</v>
      </c>
      <c r="O132" s="104">
        <f>VLOOKUP($B132,[1]NUM2!$G$2:$T$157,12,FALSE)</f>
        <v>0</v>
      </c>
      <c r="P132" s="104">
        <f>VLOOKUP($B132,[1]NUM2!$G$2:$T$157,13,FALSE)</f>
        <v>0</v>
      </c>
      <c r="Q132" s="6">
        <f t="shared" si="65"/>
        <v>5</v>
      </c>
      <c r="S132" s="17">
        <v>21</v>
      </c>
      <c r="T132" s="49">
        <f t="shared" si="66"/>
        <v>21</v>
      </c>
      <c r="U132" s="17">
        <f>VLOOKUP($B132,[2]DEN2!$G$2:$I$157,2,FALSE)</f>
        <v>14</v>
      </c>
      <c r="V132" s="61">
        <f t="shared" si="67"/>
        <v>14</v>
      </c>
      <c r="W132" s="61">
        <f t="shared" si="68"/>
        <v>14</v>
      </c>
      <c r="X132" s="180">
        <f>VLOOKUP($B132,[1]DEN2!$G$2:$I$158,2,FALSE)</f>
        <v>21</v>
      </c>
      <c r="Y132" s="5"/>
      <c r="Z132" s="97">
        <f>VLOOKUP($B132,'[3]ACT DEN2'!$G$2:$S$153,2,FALSE)</f>
        <v>0</v>
      </c>
      <c r="AA132" s="97">
        <f>VLOOKUP($B132,'[3]ACT DEN2'!$G$2:$S$153,3,FALSE)</f>
        <v>0</v>
      </c>
      <c r="AB132" s="97">
        <f>VLOOKUP($B132,'[3]ACT DEN2'!$G$2:$S$153,4,FALSE)</f>
        <v>0</v>
      </c>
      <c r="AC132" s="97">
        <f>VLOOKUP($B132,'[3]ACT DEN2'!$G$2:$S$153,5,FALSE)</f>
        <v>0</v>
      </c>
      <c r="AD132" s="97">
        <f>VLOOKUP($B132,'[3]ACT DEN2'!$G$2:$S$153,6,FALSE)</f>
        <v>0</v>
      </c>
      <c r="AE132" s="97">
        <f>VLOOKUP($B132,'[3]ACT DEN2'!$G$2:$S$153,7,FALSE)</f>
        <v>0</v>
      </c>
      <c r="AF132" s="97">
        <f>VLOOKUP($B132,'[3]ACT DEN2'!$G$2:$S$153,8,FALSE)</f>
        <v>0</v>
      </c>
      <c r="AG132" s="97">
        <f>VLOOKUP($B132,'[3]ACT DEN2'!$G$2:$S$153,9,FALSE)</f>
        <v>0</v>
      </c>
      <c r="AH132" s="97">
        <f>VLOOKUP($B132,'[3]ACT DEN2'!$G$2:$S$153,10,FALSE)</f>
        <v>0</v>
      </c>
      <c r="AI132" s="97">
        <f>VLOOKUP($B132,'[3]ACT DEN2'!$G$2:$S$153,11,FALSE)</f>
        <v>0</v>
      </c>
      <c r="AJ132" s="102">
        <f>VLOOKUP($B132,'[3]ACT DEN2'!$G$2:$S$153,12,FALSE)</f>
        <v>0</v>
      </c>
      <c r="AK132" s="65"/>
      <c r="AL132" s="6">
        <f t="shared" si="35"/>
        <v>0</v>
      </c>
      <c r="AM132" s="97">
        <f>VLOOKUP($B132,'[3]ACT DEN2'!$AB$2:$AN$119,2,FALSE)</f>
        <v>0</v>
      </c>
      <c r="AN132" s="97">
        <f>VLOOKUP($B132,'[3]ACT DEN2'!$AB$2:$AN$119,3,FALSE)</f>
        <v>0</v>
      </c>
      <c r="AO132" s="97">
        <f>VLOOKUP($B132,'[3]ACT DEN2'!$AB$2:$AN$119,4,FALSE)</f>
        <v>0</v>
      </c>
      <c r="AP132" s="97">
        <f>VLOOKUP($B132,'[3]ACT DEN2'!$AB$2:$AN$119,5,FALSE)</f>
        <v>0</v>
      </c>
      <c r="AQ132" s="97">
        <f>VLOOKUP($B132,'[3]ACT DEN2'!$AB$2:$AN$119,6,FALSE)</f>
        <v>0</v>
      </c>
      <c r="AR132" s="97">
        <f>VLOOKUP($B132,'[3]ACT DEN2'!$AB$2:$AN$119,7,FALSE)</f>
        <v>0</v>
      </c>
      <c r="AS132" s="97">
        <f>VLOOKUP($B132,'[3]ACT DEN2'!$AB$2:$AN$119,8,FALSE)</f>
        <v>0</v>
      </c>
      <c r="AT132" s="97">
        <f>VLOOKUP($B132,'[3]ACT DEN2'!$AB$2:$AN$119,9,FALSE)</f>
        <v>0</v>
      </c>
      <c r="AU132" s="97">
        <f>VLOOKUP($B132,'[3]ACT DEN2'!$AB$2:$AN$119,10,FALSE)</f>
        <v>0</v>
      </c>
      <c r="AV132" s="97">
        <f>VLOOKUP($B132,'[3]ACT DEN2'!$AB$2:$AN$119,11,FALSE)</f>
        <v>0</v>
      </c>
      <c r="AW132" s="102">
        <f>VLOOKUP($B132,'[3]ACT DEN2'!$AB$2:$AN$119,12,FALSE)</f>
        <v>0</v>
      </c>
      <c r="AX132" s="102"/>
      <c r="AY132" s="6">
        <f t="shared" si="36"/>
        <v>0</v>
      </c>
    </row>
    <row r="133" spans="1:51" s="65" customFormat="1" ht="15" thickBot="1" x14ac:dyDescent="0.25">
      <c r="A133" s="233" t="s">
        <v>208</v>
      </c>
      <c r="B133" s="234"/>
      <c r="C133" s="45">
        <f>+D133/Metas!H112</f>
        <v>1.0784943932576245</v>
      </c>
      <c r="D133" s="19">
        <f>+Q133/R133</f>
        <v>0.28040854224698236</v>
      </c>
      <c r="E133" s="14">
        <f t="shared" ref="E133:P133" si="69">SUM(E120:E132)</f>
        <v>19</v>
      </c>
      <c r="F133" s="14">
        <f t="shared" si="69"/>
        <v>15</v>
      </c>
      <c r="G133" s="14">
        <f t="shared" si="69"/>
        <v>41</v>
      </c>
      <c r="H133" s="14">
        <f t="shared" si="69"/>
        <v>49</v>
      </c>
      <c r="I133" s="14">
        <f t="shared" si="69"/>
        <v>46</v>
      </c>
      <c r="J133" s="14">
        <f t="shared" si="69"/>
        <v>143</v>
      </c>
      <c r="K133" s="14">
        <f t="shared" si="69"/>
        <v>32</v>
      </c>
      <c r="L133" s="14">
        <f t="shared" si="69"/>
        <v>50</v>
      </c>
      <c r="M133" s="14">
        <f t="shared" si="69"/>
        <v>80</v>
      </c>
      <c r="N133" s="14">
        <f t="shared" si="69"/>
        <v>32</v>
      </c>
      <c r="O133" s="14">
        <f t="shared" si="69"/>
        <v>45</v>
      </c>
      <c r="P133" s="182">
        <f t="shared" si="69"/>
        <v>52</v>
      </c>
      <c r="Q133" s="14">
        <f>SUM(Q120:Q132)</f>
        <v>604</v>
      </c>
      <c r="R133" s="15">
        <f>+Y133-X133</f>
        <v>2154</v>
      </c>
      <c r="S133" s="14">
        <f t="shared" ref="S133:X133" si="70">SUM(S120:S132)</f>
        <v>1191</v>
      </c>
      <c r="T133" s="14">
        <f t="shared" si="70"/>
        <v>1219</v>
      </c>
      <c r="U133" s="14">
        <f t="shared" si="70"/>
        <v>1214</v>
      </c>
      <c r="V133" s="13">
        <f t="shared" si="70"/>
        <v>1236</v>
      </c>
      <c r="W133" s="46">
        <f t="shared" si="70"/>
        <v>1250</v>
      </c>
      <c r="X133" s="46">
        <f t="shared" si="70"/>
        <v>1223</v>
      </c>
      <c r="Y133" s="16">
        <v>3377</v>
      </c>
      <c r="Z133" s="13">
        <f>SUM(Z120:Z132)</f>
        <v>8</v>
      </c>
      <c r="AA133" s="13">
        <f t="shared" ref="AA133:AK133" si="71">SUM(AA120:AA132)</f>
        <v>8</v>
      </c>
      <c r="AB133" s="13">
        <f t="shared" si="71"/>
        <v>19</v>
      </c>
      <c r="AC133" s="13">
        <f t="shared" si="71"/>
        <v>2</v>
      </c>
      <c r="AD133" s="13">
        <f t="shared" si="71"/>
        <v>5</v>
      </c>
      <c r="AE133" s="13">
        <f t="shared" si="71"/>
        <v>11</v>
      </c>
      <c r="AF133" s="13">
        <f t="shared" si="71"/>
        <v>11</v>
      </c>
      <c r="AG133" s="13">
        <f t="shared" si="71"/>
        <v>16</v>
      </c>
      <c r="AH133" s="13">
        <f t="shared" si="71"/>
        <v>10</v>
      </c>
      <c r="AI133" s="13">
        <f t="shared" si="71"/>
        <v>5</v>
      </c>
      <c r="AJ133" s="13">
        <f t="shared" si="71"/>
        <v>6</v>
      </c>
      <c r="AK133" s="13">
        <f t="shared" si="71"/>
        <v>0</v>
      </c>
      <c r="AL133" s="13">
        <f t="shared" si="35"/>
        <v>101</v>
      </c>
      <c r="AM133" s="13">
        <f t="shared" ref="AM133:AX133" si="72">SUM(AM120:AM132)</f>
        <v>6</v>
      </c>
      <c r="AN133" s="13">
        <f t="shared" si="72"/>
        <v>0</v>
      </c>
      <c r="AO133" s="13">
        <f t="shared" si="72"/>
        <v>1</v>
      </c>
      <c r="AP133" s="13">
        <f t="shared" si="72"/>
        <v>3</v>
      </c>
      <c r="AQ133" s="13">
        <f t="shared" si="72"/>
        <v>0</v>
      </c>
      <c r="AR133" s="13">
        <f t="shared" si="72"/>
        <v>0</v>
      </c>
      <c r="AS133" s="13">
        <f t="shared" si="72"/>
        <v>5</v>
      </c>
      <c r="AT133" s="13">
        <f t="shared" si="72"/>
        <v>0</v>
      </c>
      <c r="AU133" s="13">
        <f t="shared" si="72"/>
        <v>1</v>
      </c>
      <c r="AV133" s="13">
        <f t="shared" si="72"/>
        <v>0</v>
      </c>
      <c r="AW133" s="13">
        <f t="shared" si="72"/>
        <v>2</v>
      </c>
      <c r="AX133" s="13">
        <f t="shared" si="72"/>
        <v>0</v>
      </c>
      <c r="AY133" s="13">
        <f t="shared" si="36"/>
        <v>18</v>
      </c>
    </row>
    <row r="134" spans="1:51" ht="15" thickBot="1" x14ac:dyDescent="0.25">
      <c r="A134" s="105" t="s">
        <v>191</v>
      </c>
      <c r="B134" s="99" t="s">
        <v>187</v>
      </c>
      <c r="C134" s="63"/>
      <c r="D134" s="63"/>
      <c r="E134" s="97">
        <f>VLOOKUP($B134,[1]NUM2!$G$2:$T$157,2,FALSE)</f>
        <v>0</v>
      </c>
      <c r="F134" s="97">
        <f>VLOOKUP($B134,[1]NUM2!$G$2:$T$157,3,FALSE)</f>
        <v>0</v>
      </c>
      <c r="G134" s="97">
        <f>VLOOKUP($B134,[1]NUM2!$G$2:$T$157,4,FALSE)</f>
        <v>37</v>
      </c>
      <c r="H134" s="97">
        <f>VLOOKUP($B134,[1]NUM2!$G$2:$T$157,5,FALSE)</f>
        <v>10</v>
      </c>
      <c r="I134" s="97">
        <f>VLOOKUP($B134,[1]NUM2!$G$2:$T$157,6,FALSE)</f>
        <v>17</v>
      </c>
      <c r="J134" s="97">
        <f>VLOOKUP($B134,[1]NUM2!$G$2:$T$157,7,FALSE)</f>
        <v>25</v>
      </c>
      <c r="K134" s="97">
        <f>VLOOKUP($B134,[1]NUM2!$G$2:$T$157,8,FALSE)</f>
        <v>0</v>
      </c>
      <c r="L134" s="104">
        <f>VLOOKUP($B134,[1]NUM2!$G$2:$T$157,9,FALSE)</f>
        <v>22</v>
      </c>
      <c r="M134" s="104">
        <f>VLOOKUP($B134,[1]NUM2!$G$2:$T$157,10,FALSE)</f>
        <v>0</v>
      </c>
      <c r="N134" s="104">
        <f>VLOOKUP($B134,[1]NUM2!$G$2:$T$157,11,FALSE)</f>
        <v>28</v>
      </c>
      <c r="O134" s="104">
        <f>VLOOKUP($B134,[1]NUM2!$G$2:$T$157,12,FALSE)</f>
        <v>1</v>
      </c>
      <c r="P134" s="104">
        <f>VLOOKUP($B134,[1]NUM2!$G$2:$T$157,13,FALSE)</f>
        <v>23</v>
      </c>
      <c r="Q134" s="6">
        <f t="shared" ref="Q134:Q145" si="73">SUM(E134:P134)</f>
        <v>163</v>
      </c>
      <c r="S134" s="17">
        <v>548</v>
      </c>
      <c r="T134" s="49">
        <f>+S134+(Z134+AA134+AB134)-(AM134+AN134+AO134)</f>
        <v>565</v>
      </c>
      <c r="U134" s="17">
        <f>VLOOKUP($B134,[2]DEN2!$G$2:$I$157,2,FALSE)</f>
        <v>569</v>
      </c>
      <c r="V134" s="61">
        <f>+U134+(AF134+AG134)-(AS134+AT134)</f>
        <v>586</v>
      </c>
      <c r="W134" s="61">
        <f>+U134+(AF134+AG134+AH134+AI134)-(AS134+AT134+AU134+AV134)</f>
        <v>589</v>
      </c>
      <c r="X134" s="180">
        <f>VLOOKUP($B134,[1]DEN2!$G$2:$I$158,2,FALSE)</f>
        <v>589</v>
      </c>
      <c r="Y134" s="5"/>
      <c r="Z134" s="97">
        <f>VLOOKUP($B134,'[3]ACT DEN2'!$G$2:$S$153,2,FALSE)</f>
        <v>7</v>
      </c>
      <c r="AA134" s="97">
        <f>VLOOKUP($B134,'[3]ACT DEN2'!$G$2:$S$153,3,FALSE)</f>
        <v>3</v>
      </c>
      <c r="AB134" s="97">
        <f>VLOOKUP($B134,'[3]ACT DEN2'!$G$2:$S$153,4,FALSE)</f>
        <v>7</v>
      </c>
      <c r="AC134" s="97">
        <f>VLOOKUP($B134,'[3]ACT DEN2'!$G$2:$S$153,5,FALSE)</f>
        <v>6</v>
      </c>
      <c r="AD134" s="97">
        <f>VLOOKUP($B134,'[3]ACT DEN2'!$G$2:$S$153,6,FALSE)</f>
        <v>4</v>
      </c>
      <c r="AE134" s="97">
        <f>VLOOKUP($B134,'[3]ACT DEN2'!$G$2:$S$153,7,FALSE)</f>
        <v>17</v>
      </c>
      <c r="AF134" s="97">
        <f>VLOOKUP($B134,'[3]ACT DEN2'!$G$2:$S$153,8,FALSE)</f>
        <v>0</v>
      </c>
      <c r="AG134" s="107">
        <f>VLOOKUP($B134,'[3]ACT DEN2'!$G$2:$S$153,9,FALSE)</f>
        <v>17</v>
      </c>
      <c r="AH134" s="107">
        <f>VLOOKUP($B134,'[3]ACT DEN2'!$G$2:$S$153,10,FALSE)</f>
        <v>3</v>
      </c>
      <c r="AI134" s="107">
        <f>VLOOKUP($B134,'[3]ACT DEN2'!$G$2:$S$153,11,FALSE)</f>
        <v>0</v>
      </c>
      <c r="AJ134" s="107">
        <f>VLOOKUP($B134,'[3]ACT DEN2'!$G$2:$S$153,12,FALSE)</f>
        <v>3</v>
      </c>
      <c r="AK134" s="70"/>
      <c r="AL134" s="6">
        <f t="shared" si="35"/>
        <v>67</v>
      </c>
      <c r="AM134" s="97">
        <f>VLOOKUP($B134,'[3]ACT DEN2'!$AB$2:$AN$119,2,FALSE)</f>
        <v>0</v>
      </c>
      <c r="AN134" s="97">
        <f>VLOOKUP($B134,'[3]ACT DEN2'!$AB$2:$AN$119,3,FALSE)</f>
        <v>0</v>
      </c>
      <c r="AO134" s="97">
        <f>VLOOKUP($B134,'[3]ACT DEN2'!$AB$2:$AN$119,4,FALSE)</f>
        <v>0</v>
      </c>
      <c r="AP134" s="97">
        <f>VLOOKUP($B134,'[3]ACT DEN2'!$AB$2:$AN$119,5,FALSE)</f>
        <v>0</v>
      </c>
      <c r="AQ134" s="97">
        <f>VLOOKUP($B134,'[3]ACT DEN2'!$AB$2:$AN$119,6,FALSE)</f>
        <v>0</v>
      </c>
      <c r="AR134" s="97">
        <f>VLOOKUP($B134,'[3]ACT DEN2'!$AB$2:$AN$119,7,FALSE)</f>
        <v>0</v>
      </c>
      <c r="AS134" s="97">
        <f>VLOOKUP($B134,'[3]ACT DEN2'!$AB$2:$AN$119,8,FALSE)</f>
        <v>0</v>
      </c>
      <c r="AT134" s="107">
        <f>VLOOKUP($B134,'[3]ACT DEN2'!$AB$2:$AN$119,9,FALSE)</f>
        <v>0</v>
      </c>
      <c r="AU134" s="107">
        <f>VLOOKUP($B134,'[3]ACT DEN2'!$AB$2:$AN$119,10,FALSE)</f>
        <v>0</v>
      </c>
      <c r="AV134" s="108">
        <f>VLOOKUP($B134,'[3]ACT DEN2'!$AB$2:$AN$119,11,FALSE)</f>
        <v>0</v>
      </c>
      <c r="AW134" s="108">
        <f>VLOOKUP($B134,'[3]ACT DEN2'!$AB$2:$AN$119,12,FALSE)</f>
        <v>0</v>
      </c>
      <c r="AX134" s="108"/>
      <c r="AY134" s="6">
        <f t="shared" si="36"/>
        <v>0</v>
      </c>
    </row>
    <row r="135" spans="1:51" ht="15" thickBot="1" x14ac:dyDescent="0.25">
      <c r="A135" s="105" t="s">
        <v>191</v>
      </c>
      <c r="B135" s="99" t="s">
        <v>188</v>
      </c>
      <c r="C135" s="63"/>
      <c r="D135" s="63"/>
      <c r="E135" s="97">
        <f>VLOOKUP($B135,[1]NUM2!$G$2:$T$157,2,FALSE)</f>
        <v>0</v>
      </c>
      <c r="F135" s="97">
        <f>VLOOKUP($B135,[1]NUM2!$G$2:$T$157,3,FALSE)</f>
        <v>0</v>
      </c>
      <c r="G135" s="97">
        <f>VLOOKUP($B135,[1]NUM2!$G$2:$T$157,4,FALSE)</f>
        <v>0</v>
      </c>
      <c r="H135" s="97">
        <f>VLOOKUP($B135,[1]NUM2!$G$2:$T$157,5,FALSE)</f>
        <v>0</v>
      </c>
      <c r="I135" s="97">
        <f>VLOOKUP($B135,[1]NUM2!$G$2:$T$157,6,FALSE)</f>
        <v>0</v>
      </c>
      <c r="J135" s="97">
        <f>VLOOKUP($B135,[1]NUM2!$G$2:$T$157,7,FALSE)</f>
        <v>0</v>
      </c>
      <c r="K135" s="97">
        <f>VLOOKUP($B135,[1]NUM2!$G$2:$T$157,8,FALSE)</f>
        <v>0</v>
      </c>
      <c r="L135" s="104">
        <f>VLOOKUP($B135,[1]NUM2!$G$2:$T$157,9,FALSE)</f>
        <v>0</v>
      </c>
      <c r="M135" s="104">
        <f>VLOOKUP($B135,[1]NUM2!$G$2:$T$157,10,FALSE)</f>
        <v>0</v>
      </c>
      <c r="N135" s="104">
        <f>VLOOKUP($B135,[1]NUM2!$G$2:$T$157,11,FALSE)</f>
        <v>0</v>
      </c>
      <c r="O135" s="104">
        <f>VLOOKUP($B135,[1]NUM2!$G$2:$T$157,12,FALSE)</f>
        <v>0</v>
      </c>
      <c r="P135" s="104">
        <f>VLOOKUP($B135,[1]NUM2!$G$2:$T$157,13,FALSE)</f>
        <v>0</v>
      </c>
      <c r="Q135" s="6">
        <f t="shared" si="73"/>
        <v>0</v>
      </c>
      <c r="S135" s="51">
        <v>98</v>
      </c>
      <c r="T135" s="49">
        <f>+S135+(Z135+AA135+AB135)-(AM135+AN135+AO135)</f>
        <v>101</v>
      </c>
      <c r="U135" s="17">
        <f>VLOOKUP($B135,[2]DEN2!$G$2:$I$157,2,FALSE)</f>
        <v>20</v>
      </c>
      <c r="V135" s="61">
        <f>+U135+(AF135+AG135)-(AS135+AT135)</f>
        <v>20</v>
      </c>
      <c r="W135" s="61">
        <f>+U135+(AF135+AG135+AH135+AI135)-(AS135+AT135+AU135+AV135)</f>
        <v>20</v>
      </c>
      <c r="X135" s="180">
        <f>VLOOKUP($B135,[1]DEN2!$G$2:$I$158,2,FALSE)</f>
        <v>91</v>
      </c>
      <c r="Y135" s="5"/>
      <c r="Z135" s="97">
        <f>VLOOKUP($B135,'[3]ACT DEN2'!$G$2:$S$153,2,FALSE)</f>
        <v>0</v>
      </c>
      <c r="AA135" s="97">
        <f>VLOOKUP($B135,'[3]ACT DEN2'!$G$2:$S$153,3,FALSE)</f>
        <v>3</v>
      </c>
      <c r="AB135" s="97">
        <f>VLOOKUP($B135,'[3]ACT DEN2'!$G$2:$S$153,4,FALSE)</f>
        <v>0</v>
      </c>
      <c r="AC135" s="97">
        <f>VLOOKUP($B135,'[3]ACT DEN2'!$G$2:$S$153,5,FALSE)</f>
        <v>0</v>
      </c>
      <c r="AD135" s="97">
        <f>VLOOKUP($B135,'[3]ACT DEN2'!$G$2:$S$153,6,FALSE)</f>
        <v>0</v>
      </c>
      <c r="AE135" s="97">
        <f>VLOOKUP($B135,'[3]ACT DEN2'!$G$2:$S$153,7,FALSE)</f>
        <v>0</v>
      </c>
      <c r="AF135" s="97">
        <f>VLOOKUP($B135,'[3]ACT DEN2'!$G$2:$S$153,8,FALSE)</f>
        <v>0</v>
      </c>
      <c r="AG135" s="104">
        <f>VLOOKUP($B135,'[3]ACT DEN2'!$G$2:$S$153,9,FALSE)</f>
        <v>0</v>
      </c>
      <c r="AH135" s="104">
        <f>VLOOKUP($B135,'[3]ACT DEN2'!$G$2:$S$153,10,FALSE)</f>
        <v>0</v>
      </c>
      <c r="AI135" s="104">
        <f>VLOOKUP($B135,'[3]ACT DEN2'!$G$2:$S$153,11,FALSE)</f>
        <v>0</v>
      </c>
      <c r="AJ135" s="104">
        <f>VLOOKUP($B135,'[3]ACT DEN2'!$G$2:$S$153,12,FALSE)</f>
        <v>0</v>
      </c>
      <c r="AL135" s="6">
        <f t="shared" si="35"/>
        <v>3</v>
      </c>
      <c r="AM135" s="97">
        <f>VLOOKUP($B135,'[3]ACT DEN2'!$AB$2:$AN$119,2,FALSE)</f>
        <v>0</v>
      </c>
      <c r="AN135" s="97">
        <f>VLOOKUP($B135,'[3]ACT DEN2'!$AB$2:$AN$119,3,FALSE)</f>
        <v>0</v>
      </c>
      <c r="AO135" s="97">
        <f>VLOOKUP($B135,'[3]ACT DEN2'!$AB$2:$AN$119,4,FALSE)</f>
        <v>0</v>
      </c>
      <c r="AP135" s="97">
        <f>VLOOKUP($B135,'[3]ACT DEN2'!$AB$2:$AN$119,5,FALSE)</f>
        <v>0</v>
      </c>
      <c r="AQ135" s="97">
        <f>VLOOKUP($B135,'[3]ACT DEN2'!$AB$2:$AN$119,6,FALSE)</f>
        <v>0</v>
      </c>
      <c r="AR135" s="97">
        <f>VLOOKUP($B135,'[3]ACT DEN2'!$AB$2:$AN$119,7,FALSE)</f>
        <v>0</v>
      </c>
      <c r="AS135" s="97">
        <f>VLOOKUP($B135,'[3]ACT DEN2'!$AB$2:$AN$119,8,FALSE)</f>
        <v>0</v>
      </c>
      <c r="AT135" s="104">
        <f>VLOOKUP($B135,'[3]ACT DEN2'!$AB$2:$AN$119,9,FALSE)</f>
        <v>0</v>
      </c>
      <c r="AU135" s="104">
        <f>VLOOKUP($B135,'[3]ACT DEN2'!$AB$2:$AN$119,10,FALSE)</f>
        <v>0</v>
      </c>
      <c r="AV135" s="104">
        <f>VLOOKUP($B135,'[3]ACT DEN2'!$AB$2:$AN$119,11,FALSE)</f>
        <v>0</v>
      </c>
      <c r="AW135" s="104">
        <f>VLOOKUP($B135,'[3]ACT DEN2'!$AB$2:$AN$119,12,FALSE)</f>
        <v>0</v>
      </c>
      <c r="AX135" s="104"/>
      <c r="AY135" s="6">
        <f t="shared" si="36"/>
        <v>0</v>
      </c>
    </row>
    <row r="136" spans="1:51" ht="15" thickBot="1" x14ac:dyDescent="0.25">
      <c r="A136" s="105" t="s">
        <v>191</v>
      </c>
      <c r="B136" s="99" t="s">
        <v>189</v>
      </c>
      <c r="C136" s="63"/>
      <c r="D136" s="63"/>
      <c r="E136" s="97">
        <f>VLOOKUP($B136,[1]NUM2!$G$2:$T$157,2,FALSE)</f>
        <v>0</v>
      </c>
      <c r="F136" s="97">
        <f>VLOOKUP($B136,[1]NUM2!$G$2:$T$157,3,FALSE)</f>
        <v>0</v>
      </c>
      <c r="G136" s="97">
        <f>VLOOKUP($B136,[1]NUM2!$G$2:$T$157,4,FALSE)</f>
        <v>0</v>
      </c>
      <c r="H136" s="97">
        <f>VLOOKUP($B136,[1]NUM2!$G$2:$T$157,5,FALSE)</f>
        <v>0</v>
      </c>
      <c r="I136" s="97">
        <f>VLOOKUP($B136,[1]NUM2!$G$2:$T$157,6,FALSE)</f>
        <v>0</v>
      </c>
      <c r="J136" s="97">
        <f>VLOOKUP($B136,[1]NUM2!$G$2:$T$157,7,FALSE)</f>
        <v>0</v>
      </c>
      <c r="K136" s="97">
        <f>VLOOKUP($B136,[1]NUM2!$G$2:$T$157,8,FALSE)</f>
        <v>0</v>
      </c>
      <c r="L136" s="104">
        <f>VLOOKUP($B136,[1]NUM2!$G$2:$T$157,9,FALSE)</f>
        <v>0</v>
      </c>
      <c r="M136" s="104">
        <f>VLOOKUP($B136,[1]NUM2!$G$2:$T$157,10,FALSE)</f>
        <v>0</v>
      </c>
      <c r="N136" s="104">
        <f>VLOOKUP($B136,[1]NUM2!$G$2:$T$157,11,FALSE)</f>
        <v>0</v>
      </c>
      <c r="O136" s="104">
        <f>VLOOKUP($B136,[1]NUM2!$G$2:$T$157,12,FALSE)</f>
        <v>0</v>
      </c>
      <c r="P136" s="104">
        <f>VLOOKUP($B136,[1]NUM2!$G$2:$T$157,13,FALSE)</f>
        <v>0</v>
      </c>
      <c r="Q136" s="6">
        <f t="shared" si="73"/>
        <v>0</v>
      </c>
      <c r="S136" s="51">
        <v>12</v>
      </c>
      <c r="T136" s="49">
        <f>+S136+(Z136+AA136+AB136)-(AM136+AN136+AO136)</f>
        <v>12</v>
      </c>
      <c r="U136" s="17">
        <f>VLOOKUP($B136,[2]DEN2!$G$2:$I$157,2,FALSE)</f>
        <v>12</v>
      </c>
      <c r="V136" s="61">
        <f>+U136+(AF136+AG136)-(AS136+AT136)</f>
        <v>12</v>
      </c>
      <c r="W136" s="61">
        <f>+U136+(AF136+AG136+AH136+AI136)-(AS136+AT136+AU136+AV136)</f>
        <v>12</v>
      </c>
      <c r="X136" s="180">
        <f>VLOOKUP($B136,[1]DEN2!$G$2:$I$158,2,FALSE)</f>
        <v>12</v>
      </c>
      <c r="Y136" s="5"/>
      <c r="Z136" s="97"/>
      <c r="AA136" s="97"/>
      <c r="AB136" s="97"/>
      <c r="AC136" s="97"/>
      <c r="AD136" s="97"/>
      <c r="AE136" s="97"/>
      <c r="AF136" s="97"/>
      <c r="AG136" s="104"/>
      <c r="AH136" s="104"/>
      <c r="AI136" s="104"/>
      <c r="AJ136" s="104"/>
      <c r="AL136" s="6">
        <f t="shared" si="35"/>
        <v>0</v>
      </c>
      <c r="AM136" s="97"/>
      <c r="AN136" s="97"/>
      <c r="AO136" s="97"/>
      <c r="AP136" s="97"/>
      <c r="AQ136" s="97"/>
      <c r="AR136" s="97"/>
      <c r="AS136" s="97"/>
      <c r="AT136" s="104"/>
      <c r="AU136" s="104"/>
      <c r="AV136" s="104"/>
      <c r="AW136" s="104"/>
      <c r="AX136" s="104"/>
      <c r="AY136" s="6">
        <f t="shared" si="36"/>
        <v>0</v>
      </c>
    </row>
    <row r="137" spans="1:51" ht="15" thickBot="1" x14ac:dyDescent="0.25">
      <c r="A137" s="105" t="s">
        <v>191</v>
      </c>
      <c r="B137" s="99" t="s">
        <v>190</v>
      </c>
      <c r="C137" s="63"/>
      <c r="D137" s="63"/>
      <c r="E137" s="97">
        <f>VLOOKUP($B137,[1]NUM2!$G$2:$T$157,2,FALSE)</f>
        <v>0</v>
      </c>
      <c r="F137" s="97">
        <f>VLOOKUP($B137,[1]NUM2!$G$2:$T$157,3,FALSE)</f>
        <v>0</v>
      </c>
      <c r="G137" s="97">
        <f>VLOOKUP($B137,[1]NUM2!$G$2:$T$157,4,FALSE)</f>
        <v>0</v>
      </c>
      <c r="H137" s="97">
        <f>VLOOKUP($B137,[1]NUM2!$G$2:$T$157,5,FALSE)</f>
        <v>0</v>
      </c>
      <c r="I137" s="97">
        <f>VLOOKUP($B137,[1]NUM2!$G$2:$T$157,6,FALSE)</f>
        <v>0</v>
      </c>
      <c r="J137" s="97">
        <f>VLOOKUP($B137,[1]NUM2!$G$2:$T$157,7,FALSE)</f>
        <v>0</v>
      </c>
      <c r="K137" s="97">
        <f>VLOOKUP($B137,[1]NUM2!$G$2:$T$157,8,FALSE)</f>
        <v>0</v>
      </c>
      <c r="L137" s="104">
        <f>VLOOKUP($B137,[1]NUM2!$G$2:$T$157,9,FALSE)</f>
        <v>0</v>
      </c>
      <c r="M137" s="104">
        <f>VLOOKUP($B137,[1]NUM2!$G$2:$T$157,10,FALSE)</f>
        <v>0</v>
      </c>
      <c r="N137" s="104">
        <f>VLOOKUP($B137,[1]NUM2!$G$2:$T$157,11,FALSE)</f>
        <v>0</v>
      </c>
      <c r="O137" s="104">
        <f>VLOOKUP($B137,[1]NUM2!$G$2:$T$157,12,FALSE)</f>
        <v>0</v>
      </c>
      <c r="P137" s="104">
        <f>VLOOKUP($B137,[1]NUM2!$G$2:$T$157,13,FALSE)</f>
        <v>1</v>
      </c>
      <c r="Q137" s="6">
        <f t="shared" si="73"/>
        <v>1</v>
      </c>
      <c r="S137" s="51">
        <v>11</v>
      </c>
      <c r="T137" s="49">
        <f>+S137+(Z137+AA137+AB137)-(AM137+AN137+AO137)</f>
        <v>11</v>
      </c>
      <c r="U137" s="17">
        <f>VLOOKUP($B137,[2]DEN2!$G$2:$I$157,2,FALSE)</f>
        <v>78</v>
      </c>
      <c r="V137" s="61">
        <f>+U137+(AF137+AG137)-(AS137+AT137)</f>
        <v>78</v>
      </c>
      <c r="W137" s="61">
        <f>+U137+(AF137+AG137+AH137+AI137)-(AS137+AT137+AU137+AV137)</f>
        <v>78</v>
      </c>
      <c r="X137" s="180">
        <f>VLOOKUP($B137,[1]DEN2!$G$2:$I$158,2,FALSE)</f>
        <v>11</v>
      </c>
      <c r="Y137" s="5"/>
      <c r="Z137" s="97"/>
      <c r="AA137" s="97"/>
      <c r="AB137" s="97"/>
      <c r="AC137" s="97"/>
      <c r="AD137" s="97"/>
      <c r="AE137" s="97"/>
      <c r="AF137" s="97"/>
      <c r="AG137" s="104"/>
      <c r="AH137" s="104"/>
      <c r="AI137" s="104"/>
      <c r="AJ137" s="104"/>
      <c r="AL137" s="6">
        <f t="shared" si="35"/>
        <v>0</v>
      </c>
      <c r="AM137" s="97">
        <f>VLOOKUP($B137,'[3]ACT DEN2'!$AB$2:$AN$119,2,FALSE)</f>
        <v>0</v>
      </c>
      <c r="AN137" s="97">
        <f>VLOOKUP($B137,'[3]ACT DEN2'!$AB$2:$AN$119,3,FALSE)</f>
        <v>0</v>
      </c>
      <c r="AO137" s="97">
        <f>VLOOKUP($B137,'[3]ACT DEN2'!$AB$2:$AN$119,4,FALSE)</f>
        <v>0</v>
      </c>
      <c r="AP137" s="97">
        <f>VLOOKUP($B137,'[3]ACT DEN2'!$AB$2:$AN$119,5,FALSE)</f>
        <v>0</v>
      </c>
      <c r="AQ137" s="97">
        <f>VLOOKUP($B137,'[3]ACT DEN2'!$AB$2:$AN$119,6,FALSE)</f>
        <v>0</v>
      </c>
      <c r="AR137" s="97">
        <f>VLOOKUP($B137,'[3]ACT DEN2'!$AB$2:$AN$119,7,FALSE)</f>
        <v>0</v>
      </c>
      <c r="AS137" s="97">
        <f>VLOOKUP($B137,'[3]ACT DEN2'!$AB$2:$AN$119,8,FALSE)</f>
        <v>0</v>
      </c>
      <c r="AT137" s="104">
        <f>VLOOKUP($B137,'[3]ACT DEN2'!$AB$2:$AN$119,9,FALSE)</f>
        <v>0</v>
      </c>
      <c r="AU137" s="104">
        <f>VLOOKUP($B137,'[3]ACT DEN2'!$AB$2:$AN$119,10,FALSE)</f>
        <v>0</v>
      </c>
      <c r="AV137" s="104">
        <f>VLOOKUP($B137,'[3]ACT DEN2'!$AB$2:$AN$119,11,FALSE)</f>
        <v>0</v>
      </c>
      <c r="AW137" s="104">
        <f>VLOOKUP($B137,'[3]ACT DEN2'!$AB$2:$AN$119,12,FALSE)</f>
        <v>0</v>
      </c>
      <c r="AX137" s="104"/>
      <c r="AY137" s="6">
        <f t="shared" si="36"/>
        <v>0</v>
      </c>
    </row>
    <row r="138" spans="1:51" s="65" customFormat="1" ht="20.25" customHeight="1" thickBot="1" x14ac:dyDescent="0.25">
      <c r="A138" s="233" t="s">
        <v>209</v>
      </c>
      <c r="B138" s="234"/>
      <c r="C138" s="45">
        <f>+D138/Metas!H114</f>
        <v>1.0588842975206612</v>
      </c>
      <c r="D138" s="19">
        <f>+Q138/R138</f>
        <v>0.33884297520661155</v>
      </c>
      <c r="E138" s="14">
        <f t="shared" ref="E138:P138" si="74">SUM(E134:E137)</f>
        <v>0</v>
      </c>
      <c r="F138" s="14">
        <f t="shared" si="74"/>
        <v>0</v>
      </c>
      <c r="G138" s="14">
        <f t="shared" si="74"/>
        <v>37</v>
      </c>
      <c r="H138" s="14">
        <f t="shared" si="74"/>
        <v>10</v>
      </c>
      <c r="I138" s="14">
        <f t="shared" si="74"/>
        <v>17</v>
      </c>
      <c r="J138" s="14">
        <f t="shared" si="74"/>
        <v>25</v>
      </c>
      <c r="K138" s="14">
        <f t="shared" si="74"/>
        <v>0</v>
      </c>
      <c r="L138" s="14">
        <f t="shared" si="74"/>
        <v>22</v>
      </c>
      <c r="M138" s="14">
        <f t="shared" si="74"/>
        <v>0</v>
      </c>
      <c r="N138" s="14">
        <f t="shared" si="74"/>
        <v>28</v>
      </c>
      <c r="O138" s="14">
        <f t="shared" si="74"/>
        <v>1</v>
      </c>
      <c r="P138" s="182">
        <f t="shared" si="74"/>
        <v>24</v>
      </c>
      <c r="Q138" s="14">
        <f>SUM(Q134:Q137)</f>
        <v>164</v>
      </c>
      <c r="R138" s="15">
        <f>+Y138-X138</f>
        <v>484</v>
      </c>
      <c r="S138" s="14">
        <f t="shared" ref="S138:X138" si="75">SUM(S134:S137)</f>
        <v>669</v>
      </c>
      <c r="T138" s="14">
        <f t="shared" si="75"/>
        <v>689</v>
      </c>
      <c r="U138" s="14">
        <f t="shared" si="75"/>
        <v>679</v>
      </c>
      <c r="V138" s="13">
        <f t="shared" si="75"/>
        <v>696</v>
      </c>
      <c r="W138" s="46">
        <f t="shared" si="75"/>
        <v>699</v>
      </c>
      <c r="X138" s="46">
        <f t="shared" si="75"/>
        <v>703</v>
      </c>
      <c r="Y138" s="16">
        <v>1187</v>
      </c>
      <c r="Z138" s="46">
        <f>SUM(Z134:Z137)</f>
        <v>7</v>
      </c>
      <c r="AA138" s="46">
        <f t="shared" ref="AA138:AK138" si="76">SUM(AA134:AA137)</f>
        <v>6</v>
      </c>
      <c r="AB138" s="46">
        <f t="shared" si="76"/>
        <v>7</v>
      </c>
      <c r="AC138" s="46">
        <f t="shared" si="76"/>
        <v>6</v>
      </c>
      <c r="AD138" s="46">
        <f t="shared" si="76"/>
        <v>4</v>
      </c>
      <c r="AE138" s="46">
        <f t="shared" si="76"/>
        <v>17</v>
      </c>
      <c r="AF138" s="46">
        <f t="shared" si="76"/>
        <v>0</v>
      </c>
      <c r="AG138" s="46">
        <f t="shared" si="76"/>
        <v>17</v>
      </c>
      <c r="AH138" s="46">
        <f t="shared" si="76"/>
        <v>3</v>
      </c>
      <c r="AI138" s="46">
        <f t="shared" si="76"/>
        <v>0</v>
      </c>
      <c r="AJ138" s="46">
        <f t="shared" si="76"/>
        <v>3</v>
      </c>
      <c r="AK138" s="46">
        <f t="shared" si="76"/>
        <v>0</v>
      </c>
      <c r="AL138" s="13">
        <f t="shared" si="35"/>
        <v>70</v>
      </c>
      <c r="AM138" s="46">
        <f t="shared" ref="AM138:AX138" si="77">SUM(AM134:AM137)</f>
        <v>0</v>
      </c>
      <c r="AN138" s="46">
        <f t="shared" si="77"/>
        <v>0</v>
      </c>
      <c r="AO138" s="46">
        <f t="shared" si="77"/>
        <v>0</v>
      </c>
      <c r="AP138" s="46">
        <f t="shared" si="77"/>
        <v>0</v>
      </c>
      <c r="AQ138" s="46">
        <f t="shared" si="77"/>
        <v>0</v>
      </c>
      <c r="AR138" s="46">
        <f t="shared" si="77"/>
        <v>0</v>
      </c>
      <c r="AS138" s="46">
        <f t="shared" si="77"/>
        <v>0</v>
      </c>
      <c r="AT138" s="46">
        <f t="shared" si="77"/>
        <v>0</v>
      </c>
      <c r="AU138" s="46">
        <f t="shared" si="77"/>
        <v>0</v>
      </c>
      <c r="AV138" s="46">
        <f t="shared" si="77"/>
        <v>0</v>
      </c>
      <c r="AW138" s="46">
        <f t="shared" si="77"/>
        <v>0</v>
      </c>
      <c r="AX138" s="46">
        <f t="shared" si="77"/>
        <v>0</v>
      </c>
      <c r="AY138" s="13">
        <f t="shared" si="36"/>
        <v>0</v>
      </c>
    </row>
    <row r="139" spans="1:51" ht="15" thickBot="1" x14ac:dyDescent="0.25">
      <c r="A139" s="105" t="s">
        <v>199</v>
      </c>
      <c r="B139" s="99" t="s">
        <v>192</v>
      </c>
      <c r="C139" s="63"/>
      <c r="D139" s="63"/>
      <c r="E139" s="97">
        <f>VLOOKUP($B139,[1]NUM2!$G$2:$T$157,2,FALSE)</f>
        <v>13</v>
      </c>
      <c r="F139" s="97">
        <f>VLOOKUP($B139,[1]NUM2!$G$2:$T$157,3,FALSE)</f>
        <v>0</v>
      </c>
      <c r="G139" s="97">
        <f>VLOOKUP($B139,[1]NUM2!$G$2:$T$157,4,FALSE)</f>
        <v>1</v>
      </c>
      <c r="H139" s="97">
        <f>VLOOKUP($B139,[1]NUM2!$G$2:$T$157,5,FALSE)</f>
        <v>3</v>
      </c>
      <c r="I139" s="97">
        <f>VLOOKUP($B139,[1]NUM2!$G$2:$T$157,6,FALSE)</f>
        <v>0</v>
      </c>
      <c r="J139" s="97">
        <f>VLOOKUP($B139,[1]NUM2!$G$2:$T$157,7,FALSE)</f>
        <v>4</v>
      </c>
      <c r="K139" s="97">
        <f>VLOOKUP($B139,[1]NUM2!$G$2:$T$157,8,FALSE)</f>
        <v>9</v>
      </c>
      <c r="L139" s="104">
        <f>VLOOKUP($B139,[1]NUM2!$G$2:$T$157,9,FALSE)</f>
        <v>5</v>
      </c>
      <c r="M139" s="104">
        <f>VLOOKUP($B139,[1]NUM2!$G$2:$T$157,10,FALSE)</f>
        <v>0</v>
      </c>
      <c r="N139" s="104">
        <f>VLOOKUP($B139,[1]NUM2!$G$2:$T$157,11,FALSE)</f>
        <v>1</v>
      </c>
      <c r="O139" s="104">
        <f>VLOOKUP($B139,[1]NUM2!$G$2:$T$157,12,FALSE)</f>
        <v>5</v>
      </c>
      <c r="P139" s="104">
        <f>VLOOKUP($B139,[1]NUM2!$G$2:$T$157,13,FALSE)</f>
        <v>9</v>
      </c>
      <c r="Q139" s="6">
        <f t="shared" si="73"/>
        <v>50</v>
      </c>
      <c r="S139" s="51">
        <v>103</v>
      </c>
      <c r="T139" s="49">
        <f t="shared" ref="T139:T144" si="78">+S139+(Z139+AA139+AB139)-(AM139+AN139+AO139)</f>
        <v>103</v>
      </c>
      <c r="U139" s="17">
        <f>VLOOKUP($B139,[2]DEN2!$G$2:$I$157,2,FALSE)</f>
        <v>103</v>
      </c>
      <c r="V139" s="61">
        <f t="shared" ref="V139:V145" si="79">+U139+(AF139+AG139)-(AS139+AT139)</f>
        <v>103</v>
      </c>
      <c r="W139" s="61">
        <f t="shared" ref="W139:W145" si="80">+U139+(AF139+AG139+AH139+AI139)-(AS139+AT139+AU139+AV139)</f>
        <v>103</v>
      </c>
      <c r="X139" s="180">
        <f>VLOOKUP($B139,[1]DEN2!$G$2:$I$158,2,FALSE)</f>
        <v>100</v>
      </c>
      <c r="Y139" s="5"/>
      <c r="Z139" s="97">
        <f>VLOOKUP($B139,'[3]ACT DEN2'!$G$2:$S$153,2,FALSE)</f>
        <v>0</v>
      </c>
      <c r="AA139" s="97">
        <f>VLOOKUP($B139,'[3]ACT DEN2'!$G$2:$S$153,3,FALSE)</f>
        <v>0</v>
      </c>
      <c r="AB139" s="97">
        <f>VLOOKUP($B139,'[3]ACT DEN2'!$G$2:$S$153,4,FALSE)</f>
        <v>0</v>
      </c>
      <c r="AC139" s="97">
        <f>VLOOKUP($B139,'[3]ACT DEN2'!$G$2:$S$153,5,FALSE)</f>
        <v>0</v>
      </c>
      <c r="AD139" s="97">
        <f>VLOOKUP($B139,'[3]ACT DEN2'!$G$2:$S$153,6,FALSE)</f>
        <v>0</v>
      </c>
      <c r="AE139" s="97">
        <f>VLOOKUP($B139,'[3]ACT DEN2'!$G$2:$S$153,7,FALSE)</f>
        <v>0</v>
      </c>
      <c r="AF139" s="97">
        <f>VLOOKUP($B139,'[3]ACT DEN2'!$G$2:$S$153,8,FALSE)</f>
        <v>0</v>
      </c>
      <c r="AG139" s="107">
        <f>VLOOKUP($B139,'[3]ACT DEN2'!$G$2:$S$153,9,FALSE)</f>
        <v>0</v>
      </c>
      <c r="AH139" s="107">
        <f>VLOOKUP($B139,'[3]ACT DEN2'!$G$2:$S$153,10,FALSE)</f>
        <v>0</v>
      </c>
      <c r="AI139" s="97">
        <f>VLOOKUP($B139,'[3]ACT DEN2'!$G$2:$S$153,11,FALSE)</f>
        <v>0</v>
      </c>
      <c r="AJ139" s="104">
        <f>VLOOKUP($B139,'[3]ACT DEN2'!$G$2:$S$153,12,FALSE)</f>
        <v>0</v>
      </c>
      <c r="AL139" s="6">
        <f t="shared" si="35"/>
        <v>0</v>
      </c>
      <c r="AM139" s="97"/>
      <c r="AN139" s="97"/>
      <c r="AO139" s="97"/>
      <c r="AP139" s="97"/>
      <c r="AQ139" s="97"/>
      <c r="AR139" s="97"/>
      <c r="AS139" s="97"/>
      <c r="AT139" s="104"/>
      <c r="AU139" s="104"/>
      <c r="AV139" s="104"/>
      <c r="AW139" s="104"/>
      <c r="AX139" s="104"/>
      <c r="AY139" s="6">
        <f t="shared" si="36"/>
        <v>0</v>
      </c>
    </row>
    <row r="140" spans="1:51" ht="15" thickBot="1" x14ac:dyDescent="0.25">
      <c r="A140" s="105" t="s">
        <v>199</v>
      </c>
      <c r="B140" s="99" t="s">
        <v>193</v>
      </c>
      <c r="C140" s="63"/>
      <c r="D140" s="63"/>
      <c r="E140" s="97">
        <f>VLOOKUP($B140,[1]NUM2!$G$2:$T$157,2,FALSE)</f>
        <v>2</v>
      </c>
      <c r="F140" s="97">
        <f>VLOOKUP($B140,[1]NUM2!$G$2:$T$157,3,FALSE)</f>
        <v>0</v>
      </c>
      <c r="G140" s="97">
        <f>VLOOKUP($B140,[1]NUM2!$G$2:$T$157,4,FALSE)</f>
        <v>0</v>
      </c>
      <c r="H140" s="97">
        <f>VLOOKUP($B140,[1]NUM2!$G$2:$T$157,5,FALSE)</f>
        <v>1</v>
      </c>
      <c r="I140" s="97">
        <f>VLOOKUP($B140,[1]NUM2!$G$2:$T$157,6,FALSE)</f>
        <v>0</v>
      </c>
      <c r="J140" s="97">
        <f>VLOOKUP($B140,[1]NUM2!$G$2:$T$157,7,FALSE)</f>
        <v>2</v>
      </c>
      <c r="K140" s="97">
        <f>VLOOKUP($B140,[1]NUM2!$G$2:$T$157,8,FALSE)</f>
        <v>0</v>
      </c>
      <c r="L140" s="104">
        <f>VLOOKUP($B140,[1]NUM2!$G$2:$T$157,9,FALSE)</f>
        <v>5</v>
      </c>
      <c r="M140" s="104">
        <f>VLOOKUP($B140,[1]NUM2!$G$2:$T$157,10,FALSE)</f>
        <v>1</v>
      </c>
      <c r="N140" s="104">
        <f>VLOOKUP($B140,[1]NUM2!$G$2:$T$157,11,FALSE)</f>
        <v>0</v>
      </c>
      <c r="O140" s="104">
        <f>VLOOKUP($B140,[1]NUM2!$G$2:$T$157,12,FALSE)</f>
        <v>0</v>
      </c>
      <c r="P140" s="104">
        <f>VLOOKUP($B140,[1]NUM2!$G$2:$T$157,13,FALSE)</f>
        <v>1</v>
      </c>
      <c r="Q140" s="6">
        <f t="shared" si="73"/>
        <v>12</v>
      </c>
      <c r="S140" s="51">
        <v>6</v>
      </c>
      <c r="T140" s="49">
        <f t="shared" si="78"/>
        <v>6</v>
      </c>
      <c r="U140" s="17">
        <f>VLOOKUP($B140,[2]DEN2!$G$2:$I$157,2,FALSE)</f>
        <v>7</v>
      </c>
      <c r="V140" s="61">
        <f t="shared" si="79"/>
        <v>7</v>
      </c>
      <c r="W140" s="61">
        <f t="shared" si="80"/>
        <v>7</v>
      </c>
      <c r="X140" s="180">
        <f>VLOOKUP($B140,[1]DEN2!$G$2:$I$158,2,FALSE)</f>
        <v>6</v>
      </c>
      <c r="Y140" s="5"/>
      <c r="Z140" s="97"/>
      <c r="AA140" s="97"/>
      <c r="AB140" s="97"/>
      <c r="AC140" s="97"/>
      <c r="AD140" s="97"/>
      <c r="AE140" s="97"/>
      <c r="AF140" s="97"/>
      <c r="AG140" s="107"/>
      <c r="AH140" s="107"/>
      <c r="AI140" s="97"/>
      <c r="AJ140" s="104"/>
      <c r="AL140" s="6">
        <f t="shared" ref="AL140:AL146" si="81">SUM(Z140:AK140)</f>
        <v>0</v>
      </c>
      <c r="AM140" s="97">
        <f>VLOOKUP($B140,'[3]ACT DEN2'!$AB$2:$AN$119,2,FALSE)</f>
        <v>0</v>
      </c>
      <c r="AN140" s="97">
        <f>VLOOKUP($B140,'[3]ACT DEN2'!$AB$2:$AN$119,3,FALSE)</f>
        <v>0</v>
      </c>
      <c r="AO140" s="97">
        <f>VLOOKUP($B140,'[3]ACT DEN2'!$AB$2:$AN$119,4,FALSE)</f>
        <v>0</v>
      </c>
      <c r="AP140" s="97">
        <f>VLOOKUP($B140,'[3]ACT DEN2'!$AB$2:$AN$119,5,FALSE)</f>
        <v>0</v>
      </c>
      <c r="AQ140" s="97">
        <f>VLOOKUP($B140,'[3]ACT DEN2'!$AB$2:$AN$119,6,FALSE)</f>
        <v>0</v>
      </c>
      <c r="AR140" s="97">
        <f>VLOOKUP($B140,'[3]ACT DEN2'!$AB$2:$AN$119,7,FALSE)</f>
        <v>0</v>
      </c>
      <c r="AS140" s="97">
        <f>VLOOKUP($B140,'[3]ACT DEN2'!$AB$2:$AN$119,8,FALSE)</f>
        <v>0</v>
      </c>
      <c r="AT140" s="104">
        <f>VLOOKUP($B140,'[3]ACT DEN2'!$AB$2:$AN$119,9,FALSE)</f>
        <v>0</v>
      </c>
      <c r="AU140" s="104">
        <f>VLOOKUP($B140,'[3]ACT DEN2'!$AB$2:$AN$119,10,FALSE)</f>
        <v>0</v>
      </c>
      <c r="AV140" s="104">
        <f>VLOOKUP($B140,'[3]ACT DEN2'!$AB$2:$AN$119,11,FALSE)</f>
        <v>0</v>
      </c>
      <c r="AW140" s="104">
        <f>VLOOKUP($B140,'[3]ACT DEN2'!$AB$2:$AN$119,12,FALSE)</f>
        <v>0</v>
      </c>
      <c r="AX140" s="104"/>
      <c r="AY140" s="6">
        <f t="shared" ref="AY140:AY146" si="82">SUM(AM140:AX140)</f>
        <v>0</v>
      </c>
    </row>
    <row r="141" spans="1:51" ht="15" thickBot="1" x14ac:dyDescent="0.25">
      <c r="A141" s="105" t="s">
        <v>199</v>
      </c>
      <c r="B141" s="99" t="s">
        <v>194</v>
      </c>
      <c r="C141" s="63"/>
      <c r="D141" s="63"/>
      <c r="E141" s="97">
        <f>VLOOKUP($B141,[1]NUM2!$G$2:$T$157,2,FALSE)</f>
        <v>9</v>
      </c>
      <c r="F141" s="97">
        <f>VLOOKUP($B141,[1]NUM2!$G$2:$T$157,3,FALSE)</f>
        <v>0</v>
      </c>
      <c r="G141" s="97">
        <f>VLOOKUP($B141,[1]NUM2!$G$2:$T$157,4,FALSE)</f>
        <v>3</v>
      </c>
      <c r="H141" s="97">
        <f>VLOOKUP($B141,[1]NUM2!$G$2:$T$157,5,FALSE)</f>
        <v>6</v>
      </c>
      <c r="I141" s="97">
        <f>VLOOKUP($B141,[1]NUM2!$G$2:$T$157,6,FALSE)</f>
        <v>3</v>
      </c>
      <c r="J141" s="97">
        <f>VLOOKUP($B141,[1]NUM2!$G$2:$T$157,7,FALSE)</f>
        <v>1</v>
      </c>
      <c r="K141" s="97">
        <f>VLOOKUP($B141,[1]NUM2!$G$2:$T$157,8,FALSE)</f>
        <v>0</v>
      </c>
      <c r="L141" s="104">
        <f>VLOOKUP($B141,[1]NUM2!$G$2:$T$157,9,FALSE)</f>
        <v>2</v>
      </c>
      <c r="M141" s="104">
        <f>VLOOKUP($B141,[1]NUM2!$G$2:$T$157,10,FALSE)</f>
        <v>2</v>
      </c>
      <c r="N141" s="104">
        <f>VLOOKUP($B141,[1]NUM2!$G$2:$T$157,11,FALSE)</f>
        <v>1</v>
      </c>
      <c r="O141" s="104">
        <f>VLOOKUP($B141,[1]NUM2!$G$2:$T$157,12,FALSE)</f>
        <v>1</v>
      </c>
      <c r="P141" s="104">
        <f>VLOOKUP($B141,[1]NUM2!$G$2:$T$157,13,FALSE)</f>
        <v>0</v>
      </c>
      <c r="Q141" s="6">
        <f t="shared" si="73"/>
        <v>28</v>
      </c>
      <c r="S141" s="51">
        <v>29</v>
      </c>
      <c r="T141" s="49">
        <f t="shared" si="78"/>
        <v>29</v>
      </c>
      <c r="U141" s="17">
        <f>VLOOKUP($B141,[2]DEN2!$G$2:$I$157,2,FALSE)</f>
        <v>28</v>
      </c>
      <c r="V141" s="61">
        <f t="shared" si="79"/>
        <v>28</v>
      </c>
      <c r="W141" s="61">
        <f t="shared" si="80"/>
        <v>28</v>
      </c>
      <c r="X141" s="180">
        <f>VLOOKUP($B141,[1]DEN2!$G$2:$I$158,2,FALSE)</f>
        <v>30</v>
      </c>
      <c r="Y141" s="5"/>
      <c r="Z141" s="97"/>
      <c r="AA141" s="97"/>
      <c r="AB141" s="97"/>
      <c r="AC141" s="97"/>
      <c r="AD141" s="97"/>
      <c r="AE141" s="97"/>
      <c r="AF141" s="97"/>
      <c r="AG141" s="107"/>
      <c r="AH141" s="107"/>
      <c r="AI141" s="97"/>
      <c r="AJ141" s="104"/>
      <c r="AL141" s="6">
        <f t="shared" si="81"/>
        <v>0</v>
      </c>
      <c r="AM141" s="97"/>
      <c r="AN141" s="97"/>
      <c r="AO141" s="97"/>
      <c r="AP141" s="97"/>
      <c r="AQ141" s="97"/>
      <c r="AR141" s="97"/>
      <c r="AS141" s="97"/>
      <c r="AT141" s="104"/>
      <c r="AU141" s="104"/>
      <c r="AV141" s="104"/>
      <c r="AW141" s="104"/>
      <c r="AX141" s="104"/>
      <c r="AY141" s="6">
        <f t="shared" si="82"/>
        <v>0</v>
      </c>
    </row>
    <row r="142" spans="1:51" ht="15" thickBot="1" x14ac:dyDescent="0.25">
      <c r="A142" s="105" t="s">
        <v>199</v>
      </c>
      <c r="B142" s="99" t="s">
        <v>195</v>
      </c>
      <c r="C142" s="63"/>
      <c r="D142" s="63"/>
      <c r="E142" s="97">
        <f>VLOOKUP($B142,[1]NUM2!$G$2:$T$157,2,FALSE)</f>
        <v>0</v>
      </c>
      <c r="F142" s="97">
        <f>VLOOKUP($B142,[1]NUM2!$G$2:$T$157,3,FALSE)</f>
        <v>0</v>
      </c>
      <c r="G142" s="97">
        <f>VLOOKUP($B142,[1]NUM2!$G$2:$T$157,4,FALSE)</f>
        <v>1</v>
      </c>
      <c r="H142" s="97">
        <f>VLOOKUP($B142,[1]NUM2!$G$2:$T$157,5,FALSE)</f>
        <v>0</v>
      </c>
      <c r="I142" s="97">
        <f>VLOOKUP($B142,[1]NUM2!$G$2:$T$157,6,FALSE)</f>
        <v>0</v>
      </c>
      <c r="J142" s="97">
        <f>VLOOKUP($B142,[1]NUM2!$G$2:$T$157,7,FALSE)</f>
        <v>0</v>
      </c>
      <c r="K142" s="97">
        <f>VLOOKUP($B142,[1]NUM2!$G$2:$T$157,8,FALSE)</f>
        <v>1</v>
      </c>
      <c r="L142" s="104">
        <f>VLOOKUP($B142,[1]NUM2!$G$2:$T$157,9,FALSE)</f>
        <v>0</v>
      </c>
      <c r="M142" s="104">
        <f>VLOOKUP($B142,[1]NUM2!$G$2:$T$157,10,FALSE)</f>
        <v>2</v>
      </c>
      <c r="N142" s="104">
        <f>VLOOKUP($B142,[1]NUM2!$G$2:$T$157,11,FALSE)</f>
        <v>0</v>
      </c>
      <c r="O142" s="104">
        <f>VLOOKUP($B142,[1]NUM2!$G$2:$T$157,12,FALSE)</f>
        <v>3</v>
      </c>
      <c r="P142" s="104">
        <f>VLOOKUP($B142,[1]NUM2!$G$2:$T$157,13,FALSE)</f>
        <v>2</v>
      </c>
      <c r="Q142" s="6">
        <f t="shared" si="73"/>
        <v>9</v>
      </c>
      <c r="S142" s="51">
        <v>13</v>
      </c>
      <c r="T142" s="49">
        <f t="shared" si="78"/>
        <v>13</v>
      </c>
      <c r="U142" s="17">
        <f>VLOOKUP($B142,[2]DEN2!$G$2:$I$157,2,FALSE)</f>
        <v>14</v>
      </c>
      <c r="V142" s="61">
        <f t="shared" si="79"/>
        <v>14</v>
      </c>
      <c r="W142" s="61">
        <f t="shared" si="80"/>
        <v>13</v>
      </c>
      <c r="X142" s="180">
        <f>VLOOKUP($B142,[1]DEN2!$G$2:$I$158,2,FALSE)</f>
        <v>15</v>
      </c>
      <c r="Y142" s="5"/>
      <c r="Z142" s="97"/>
      <c r="AA142" s="97"/>
      <c r="AB142" s="97"/>
      <c r="AC142" s="97"/>
      <c r="AD142" s="97"/>
      <c r="AE142" s="97"/>
      <c r="AF142" s="97"/>
      <c r="AG142" s="107"/>
      <c r="AH142" s="107"/>
      <c r="AI142" s="97"/>
      <c r="AJ142" s="104"/>
      <c r="AL142" s="6">
        <f t="shared" si="81"/>
        <v>0</v>
      </c>
      <c r="AM142" s="97">
        <f>VLOOKUP($B142,'[3]ACT DEN2'!$AB$2:$AN$119,2,FALSE)</f>
        <v>0</v>
      </c>
      <c r="AN142" s="97">
        <f>VLOOKUP($B142,'[3]ACT DEN2'!$AB$2:$AN$119,3,FALSE)</f>
        <v>0</v>
      </c>
      <c r="AO142" s="97">
        <f>VLOOKUP($B142,'[3]ACT DEN2'!$AB$2:$AN$119,4,FALSE)</f>
        <v>0</v>
      </c>
      <c r="AP142" s="97">
        <f>VLOOKUP($B142,'[3]ACT DEN2'!$AB$2:$AN$119,5,FALSE)</f>
        <v>0</v>
      </c>
      <c r="AQ142" s="97">
        <f>VLOOKUP($B142,'[3]ACT DEN2'!$AB$2:$AN$119,6,FALSE)</f>
        <v>0</v>
      </c>
      <c r="AR142" s="97">
        <f>VLOOKUP($B142,'[3]ACT DEN2'!$AB$2:$AN$119,7,FALSE)</f>
        <v>0</v>
      </c>
      <c r="AS142" s="97">
        <f>VLOOKUP($B142,'[3]ACT DEN2'!$AB$2:$AN$119,8,FALSE)</f>
        <v>0</v>
      </c>
      <c r="AT142" s="104">
        <f>VLOOKUP($B142,'[3]ACT DEN2'!$AB$2:$AN$119,9,FALSE)</f>
        <v>0</v>
      </c>
      <c r="AU142" s="104">
        <f>VLOOKUP($B142,'[3]ACT DEN2'!$AB$2:$AN$119,10,FALSE)</f>
        <v>0</v>
      </c>
      <c r="AV142" s="104">
        <f>VLOOKUP($B142,'[3]ACT DEN2'!$AB$2:$AN$119,11,FALSE)</f>
        <v>1</v>
      </c>
      <c r="AW142" s="104">
        <f>VLOOKUP($B142,'[3]ACT DEN2'!$AB$2:$AN$119,12,FALSE)</f>
        <v>0</v>
      </c>
      <c r="AX142" s="104"/>
      <c r="AY142" s="6">
        <f t="shared" si="82"/>
        <v>1</v>
      </c>
    </row>
    <row r="143" spans="1:51" ht="15" thickBot="1" x14ac:dyDescent="0.25">
      <c r="A143" s="105" t="s">
        <v>199</v>
      </c>
      <c r="B143" s="99" t="s">
        <v>196</v>
      </c>
      <c r="C143" s="63"/>
      <c r="D143" s="63"/>
      <c r="E143" s="97">
        <f>VLOOKUP($B143,[1]NUM2!$G$2:$T$157,2,FALSE)</f>
        <v>0</v>
      </c>
      <c r="F143" s="97">
        <f>VLOOKUP($B143,[1]NUM2!$G$2:$T$157,3,FALSE)</f>
        <v>0</v>
      </c>
      <c r="G143" s="97">
        <f>VLOOKUP($B143,[1]NUM2!$G$2:$T$157,4,FALSE)</f>
        <v>3</v>
      </c>
      <c r="H143" s="97">
        <f>VLOOKUP($B143,[1]NUM2!$G$2:$T$157,5,FALSE)</f>
        <v>2</v>
      </c>
      <c r="I143" s="97">
        <f>VLOOKUP($B143,[1]NUM2!$G$2:$T$157,6,FALSE)</f>
        <v>0</v>
      </c>
      <c r="J143" s="97">
        <f>VLOOKUP($B143,[1]NUM2!$G$2:$T$157,7,FALSE)</f>
        <v>0</v>
      </c>
      <c r="K143" s="97">
        <f>VLOOKUP($B143,[1]NUM2!$G$2:$T$157,8,FALSE)</f>
        <v>1</v>
      </c>
      <c r="L143" s="104">
        <f>VLOOKUP($B143,[1]NUM2!$G$2:$T$157,9,FALSE)</f>
        <v>3</v>
      </c>
      <c r="M143" s="104">
        <f>VLOOKUP($B143,[1]NUM2!$G$2:$T$157,10,FALSE)</f>
        <v>2</v>
      </c>
      <c r="N143" s="104">
        <f>VLOOKUP($B143,[1]NUM2!$G$2:$T$157,11,FALSE)</f>
        <v>17</v>
      </c>
      <c r="O143" s="104">
        <f>VLOOKUP($B143,[1]NUM2!$G$2:$T$157,12,FALSE)</f>
        <v>9</v>
      </c>
      <c r="P143" s="104">
        <f>VLOOKUP($B143,[1]NUM2!$G$2:$T$157,13,FALSE)</f>
        <v>1</v>
      </c>
      <c r="Q143" s="6">
        <f t="shared" si="73"/>
        <v>38</v>
      </c>
      <c r="S143" s="51">
        <v>46</v>
      </c>
      <c r="T143" s="49">
        <f t="shared" si="78"/>
        <v>46</v>
      </c>
      <c r="U143" s="17">
        <f>VLOOKUP($B143,[2]DEN2!$G$2:$I$157,2,FALSE)</f>
        <v>39</v>
      </c>
      <c r="V143" s="61">
        <f t="shared" si="79"/>
        <v>39</v>
      </c>
      <c r="W143" s="61">
        <f t="shared" si="80"/>
        <v>39</v>
      </c>
      <c r="X143" s="180">
        <f>VLOOKUP($B143,[1]DEN2!$G$2:$I$158,2,FALSE)</f>
        <v>41</v>
      </c>
      <c r="Y143" s="5"/>
      <c r="Z143" s="97"/>
      <c r="AA143" s="97"/>
      <c r="AB143" s="97"/>
      <c r="AC143" s="97"/>
      <c r="AD143" s="97"/>
      <c r="AE143" s="97"/>
      <c r="AF143" s="97"/>
      <c r="AG143" s="107"/>
      <c r="AH143" s="107"/>
      <c r="AI143" s="97"/>
      <c r="AJ143" s="104"/>
      <c r="AL143" s="6">
        <f t="shared" si="81"/>
        <v>0</v>
      </c>
      <c r="AM143" s="97"/>
      <c r="AN143" s="97"/>
      <c r="AO143" s="97"/>
      <c r="AP143" s="97"/>
      <c r="AQ143" s="97"/>
      <c r="AR143" s="97"/>
      <c r="AS143" s="97"/>
      <c r="AT143" s="104"/>
      <c r="AU143" s="104"/>
      <c r="AV143" s="104"/>
      <c r="AW143" s="104"/>
      <c r="AX143" s="104"/>
      <c r="AY143" s="6">
        <f t="shared" si="82"/>
        <v>0</v>
      </c>
    </row>
    <row r="144" spans="1:51" ht="15" thickBot="1" x14ac:dyDescent="0.25">
      <c r="A144" s="105" t="s">
        <v>199</v>
      </c>
      <c r="B144" s="99" t="s">
        <v>197</v>
      </c>
      <c r="C144" s="63"/>
      <c r="D144" s="63"/>
      <c r="E144" s="97">
        <f>VLOOKUP($B144,[1]NUM2!$G$2:$T$157,2,FALSE)</f>
        <v>1</v>
      </c>
      <c r="F144" s="97">
        <f>VLOOKUP($B144,[1]NUM2!$G$2:$T$157,3,FALSE)</f>
        <v>0</v>
      </c>
      <c r="G144" s="97">
        <f>VLOOKUP($B144,[1]NUM2!$G$2:$T$157,4,FALSE)</f>
        <v>2</v>
      </c>
      <c r="H144" s="97">
        <f>VLOOKUP($B144,[1]NUM2!$G$2:$T$157,5,FALSE)</f>
        <v>0</v>
      </c>
      <c r="I144" s="97">
        <f>VLOOKUP($B144,[1]NUM2!$G$2:$T$157,6,FALSE)</f>
        <v>0</v>
      </c>
      <c r="J144" s="97">
        <f>VLOOKUP($B144,[1]NUM2!$G$2:$T$157,7,FALSE)</f>
        <v>0</v>
      </c>
      <c r="K144" s="97">
        <f>VLOOKUP($B144,[1]NUM2!$G$2:$T$157,8,FALSE)</f>
        <v>1</v>
      </c>
      <c r="L144" s="104">
        <f>VLOOKUP($B144,[1]NUM2!$G$2:$T$157,9,FALSE)</f>
        <v>6</v>
      </c>
      <c r="M144" s="104">
        <f>VLOOKUP($B144,[1]NUM2!$G$2:$T$157,10,FALSE)</f>
        <v>0</v>
      </c>
      <c r="N144" s="104">
        <f>VLOOKUP($B144,[1]NUM2!$G$2:$T$157,11,FALSE)</f>
        <v>7</v>
      </c>
      <c r="O144" s="104">
        <f>VLOOKUP($B144,[1]NUM2!$G$2:$T$157,12,FALSE)</f>
        <v>11</v>
      </c>
      <c r="P144" s="104">
        <f>VLOOKUP($B144,[1]NUM2!$G$2:$T$157,13,FALSE)</f>
        <v>0</v>
      </c>
      <c r="Q144" s="6">
        <f t="shared" si="73"/>
        <v>28</v>
      </c>
      <c r="S144" s="51">
        <v>38</v>
      </c>
      <c r="T144" s="49">
        <f t="shared" si="78"/>
        <v>38</v>
      </c>
      <c r="U144" s="17">
        <f>VLOOKUP($B144,[2]DEN2!$G$2:$I$157,2,FALSE)</f>
        <v>38</v>
      </c>
      <c r="V144" s="61">
        <f t="shared" si="79"/>
        <v>38</v>
      </c>
      <c r="W144" s="61">
        <f t="shared" si="80"/>
        <v>38</v>
      </c>
      <c r="X144" s="180">
        <f>VLOOKUP($B144,[1]DEN2!$G$2:$I$158,2,FALSE)</f>
        <v>37</v>
      </c>
      <c r="Y144" s="5"/>
      <c r="Z144" s="97">
        <f>VLOOKUP($B144,'[3]ACT DEN2'!$G$2:$S$153,2,FALSE)</f>
        <v>0</v>
      </c>
      <c r="AA144" s="97">
        <f>VLOOKUP($B144,'[3]ACT DEN2'!$G$2:$S$153,3,FALSE)</f>
        <v>0</v>
      </c>
      <c r="AB144" s="97">
        <f>VLOOKUP($B144,'[3]ACT DEN2'!$G$2:$S$153,4,FALSE)</f>
        <v>0</v>
      </c>
      <c r="AC144" s="97">
        <f>VLOOKUP($B144,'[3]ACT DEN2'!$G$2:$S$153,5,FALSE)</f>
        <v>0</v>
      </c>
      <c r="AD144" s="97">
        <f>VLOOKUP($B144,'[3]ACT DEN2'!$G$2:$S$153,6,FALSE)</f>
        <v>0</v>
      </c>
      <c r="AE144" s="97">
        <f>VLOOKUP($B144,'[3]ACT DEN2'!$G$2:$S$153,7,FALSE)</f>
        <v>0</v>
      </c>
      <c r="AF144" s="97">
        <f>VLOOKUP($B144,'[3]ACT DEN2'!$G$2:$S$153,8,FALSE)</f>
        <v>0</v>
      </c>
      <c r="AG144" s="107">
        <f>VLOOKUP($B144,'[3]ACT DEN2'!$G$2:$S$153,9,FALSE)</f>
        <v>0</v>
      </c>
      <c r="AH144" s="107">
        <f>VLOOKUP($B144,'[3]ACT DEN2'!$G$2:$S$153,10,FALSE)</f>
        <v>0</v>
      </c>
      <c r="AI144" s="97">
        <f>VLOOKUP($B144,'[3]ACT DEN2'!$G$2:$S$153,11,FALSE)</f>
        <v>0</v>
      </c>
      <c r="AJ144" s="104">
        <f>VLOOKUP($B144,'[3]ACT DEN2'!$G$2:$S$153,12,FALSE)</f>
        <v>0</v>
      </c>
      <c r="AL144" s="6">
        <f t="shared" si="81"/>
        <v>0</v>
      </c>
      <c r="AM144" s="97">
        <f>VLOOKUP($B144,'[3]ACT DEN2'!$AB$2:$AN$119,2,FALSE)</f>
        <v>0</v>
      </c>
      <c r="AN144" s="97">
        <f>VLOOKUP($B144,'[3]ACT DEN2'!$AB$2:$AN$119,3,FALSE)</f>
        <v>0</v>
      </c>
      <c r="AO144" s="97">
        <f>VLOOKUP($B144,'[3]ACT DEN2'!$AB$2:$AN$119,4,FALSE)</f>
        <v>0</v>
      </c>
      <c r="AP144" s="97">
        <f>VLOOKUP($B144,'[3]ACT DEN2'!$AB$2:$AN$119,5,FALSE)</f>
        <v>0</v>
      </c>
      <c r="AQ144" s="97">
        <f>VLOOKUP($B144,'[3]ACT DEN2'!$AB$2:$AN$119,6,FALSE)</f>
        <v>0</v>
      </c>
      <c r="AR144" s="97">
        <f>VLOOKUP($B144,'[3]ACT DEN2'!$AB$2:$AN$119,7,FALSE)</f>
        <v>0</v>
      </c>
      <c r="AS144" s="97">
        <f>VLOOKUP($B144,'[3]ACT DEN2'!$AB$2:$AN$119,8,FALSE)</f>
        <v>0</v>
      </c>
      <c r="AT144" s="104">
        <f>VLOOKUP($B144,'[3]ACT DEN2'!$AB$2:$AN$119,9,FALSE)</f>
        <v>0</v>
      </c>
      <c r="AU144" s="104">
        <f>VLOOKUP($B144,'[3]ACT DEN2'!$AB$2:$AN$119,10,FALSE)</f>
        <v>0</v>
      </c>
      <c r="AV144" s="104">
        <f>VLOOKUP($B144,'[3]ACT DEN2'!$AB$2:$AN$119,11,FALSE)</f>
        <v>0</v>
      </c>
      <c r="AW144" s="104">
        <f>VLOOKUP($B144,'[3]ACT DEN2'!$AB$2:$AN$119,12,FALSE)</f>
        <v>0</v>
      </c>
      <c r="AX144" s="104"/>
      <c r="AY144" s="6">
        <f t="shared" si="82"/>
        <v>0</v>
      </c>
    </row>
    <row r="145" spans="1:51" ht="15" thickBot="1" x14ac:dyDescent="0.25">
      <c r="A145" s="105" t="s">
        <v>199</v>
      </c>
      <c r="B145" s="99" t="s">
        <v>198</v>
      </c>
      <c r="C145" s="63"/>
      <c r="D145" s="63"/>
      <c r="E145" s="97">
        <f>VLOOKUP($B145,[1]NUM2!$G$2:$T$157,2,FALSE)</f>
        <v>0</v>
      </c>
      <c r="F145" s="97">
        <f>VLOOKUP($B145,[1]NUM2!$G$2:$T$157,3,FALSE)</f>
        <v>0</v>
      </c>
      <c r="G145" s="97">
        <f>VLOOKUP($B145,[1]NUM2!$G$2:$T$157,4,FALSE)</f>
        <v>0</v>
      </c>
      <c r="H145" s="97">
        <f>VLOOKUP($B145,[1]NUM2!$G$2:$T$157,5,FALSE)</f>
        <v>0</v>
      </c>
      <c r="I145" s="97">
        <f>VLOOKUP($B145,[1]NUM2!$G$2:$T$157,6,FALSE)</f>
        <v>4</v>
      </c>
      <c r="J145" s="97">
        <f>VLOOKUP($B145,[1]NUM2!$G$2:$T$157,7,FALSE)</f>
        <v>0</v>
      </c>
      <c r="K145" s="97">
        <f>VLOOKUP($B145,[1]NUM2!$G$2:$T$157,8,FALSE)</f>
        <v>4</v>
      </c>
      <c r="L145" s="104">
        <f>VLOOKUP($B145,[1]NUM2!$G$2:$T$157,9,FALSE)</f>
        <v>0</v>
      </c>
      <c r="M145" s="104">
        <f>VLOOKUP($B145,[1]NUM2!$G$2:$T$157,10,FALSE)</f>
        <v>0</v>
      </c>
      <c r="N145" s="104">
        <f>VLOOKUP($B145,[1]NUM2!$G$2:$T$157,11,FALSE)</f>
        <v>1</v>
      </c>
      <c r="O145" s="104">
        <f>VLOOKUP($B145,[1]NUM2!$G$2:$T$157,12,FALSE)</f>
        <v>6</v>
      </c>
      <c r="P145" s="104">
        <f>VLOOKUP($B145,[1]NUM2!$G$2:$T$157,13,FALSE)</f>
        <v>0</v>
      </c>
      <c r="Q145" s="6">
        <f t="shared" si="73"/>
        <v>15</v>
      </c>
      <c r="S145" s="51">
        <v>22</v>
      </c>
      <c r="T145" s="49">
        <f>+S145+(Z145+AA145+AB145)-(AM145+AN145+AO145)</f>
        <v>22</v>
      </c>
      <c r="U145" s="17">
        <f>VLOOKUP($B145,[2]DEN2!$G$2:$I$157,2,FALSE)</f>
        <v>20</v>
      </c>
      <c r="V145" s="61">
        <f t="shared" si="79"/>
        <v>20</v>
      </c>
      <c r="W145" s="61">
        <f t="shared" si="80"/>
        <v>20</v>
      </c>
      <c r="X145" s="180">
        <f>VLOOKUP($B145,[1]DEN2!$G$2:$I$158,2,FALSE)</f>
        <v>23</v>
      </c>
      <c r="Y145" s="5"/>
      <c r="Z145" s="97"/>
      <c r="AA145" s="97"/>
      <c r="AB145" s="97"/>
      <c r="AC145" s="97"/>
      <c r="AD145" s="97"/>
      <c r="AE145" s="97"/>
      <c r="AF145" s="97"/>
      <c r="AG145" s="107"/>
      <c r="AH145" s="107"/>
      <c r="AI145" s="97"/>
      <c r="AJ145" s="104"/>
      <c r="AL145" s="6">
        <f t="shared" si="81"/>
        <v>0</v>
      </c>
      <c r="AM145" s="97"/>
      <c r="AN145" s="97"/>
      <c r="AO145" s="97"/>
      <c r="AP145" s="97"/>
      <c r="AQ145" s="97"/>
      <c r="AR145" s="97"/>
      <c r="AS145" s="97"/>
      <c r="AT145" s="104"/>
      <c r="AU145" s="104"/>
      <c r="AV145" s="104"/>
      <c r="AW145" s="104"/>
      <c r="AX145" s="104"/>
      <c r="AY145" s="6">
        <f t="shared" si="82"/>
        <v>0</v>
      </c>
    </row>
    <row r="146" spans="1:51" s="65" customFormat="1" ht="15" thickBot="1" x14ac:dyDescent="0.25">
      <c r="A146" s="233" t="s">
        <v>210</v>
      </c>
      <c r="B146" s="234"/>
      <c r="C146" s="45">
        <f>+D146/Metas!H115</f>
        <v>1.0026737967914436</v>
      </c>
      <c r="D146" s="19">
        <f>+Q146/R146</f>
        <v>0.68181818181818177</v>
      </c>
      <c r="E146" s="14">
        <f t="shared" ref="E146:P146" si="83">SUM(E139:E145)</f>
        <v>25</v>
      </c>
      <c r="F146" s="14">
        <f t="shared" si="83"/>
        <v>0</v>
      </c>
      <c r="G146" s="14">
        <f t="shared" si="83"/>
        <v>10</v>
      </c>
      <c r="H146" s="14">
        <f t="shared" si="83"/>
        <v>12</v>
      </c>
      <c r="I146" s="14">
        <f t="shared" si="83"/>
        <v>7</v>
      </c>
      <c r="J146" s="14">
        <f>SUM(J139:J145)</f>
        <v>7</v>
      </c>
      <c r="K146" s="14">
        <f t="shared" si="83"/>
        <v>16</v>
      </c>
      <c r="L146" s="14">
        <f t="shared" si="83"/>
        <v>21</v>
      </c>
      <c r="M146" s="14">
        <f t="shared" si="83"/>
        <v>7</v>
      </c>
      <c r="N146" s="14">
        <f t="shared" si="83"/>
        <v>27</v>
      </c>
      <c r="O146" s="14">
        <f t="shared" si="83"/>
        <v>35</v>
      </c>
      <c r="P146" s="182">
        <f t="shared" si="83"/>
        <v>13</v>
      </c>
      <c r="Q146" s="14">
        <f>SUM(Q139:Q145)</f>
        <v>180</v>
      </c>
      <c r="R146" s="15">
        <f>+Y146-X146</f>
        <v>264</v>
      </c>
      <c r="S146" s="14">
        <f t="shared" ref="S146:X146" si="84">SUM(S139:S145)</f>
        <v>257</v>
      </c>
      <c r="T146" s="14">
        <f t="shared" si="84"/>
        <v>257</v>
      </c>
      <c r="U146" s="14">
        <f t="shared" si="84"/>
        <v>249</v>
      </c>
      <c r="V146" s="13">
        <f t="shared" si="84"/>
        <v>249</v>
      </c>
      <c r="W146" s="46">
        <f t="shared" si="84"/>
        <v>248</v>
      </c>
      <c r="X146" s="46">
        <f t="shared" si="84"/>
        <v>252</v>
      </c>
      <c r="Y146" s="16">
        <v>516</v>
      </c>
      <c r="Z146" s="13">
        <f>SUM(Z139:Z145)</f>
        <v>0</v>
      </c>
      <c r="AA146" s="13">
        <f t="shared" ref="AA146:AK146" si="85">SUM(AA139:AA145)</f>
        <v>0</v>
      </c>
      <c r="AB146" s="13">
        <f t="shared" si="85"/>
        <v>0</v>
      </c>
      <c r="AC146" s="13">
        <f t="shared" si="85"/>
        <v>0</v>
      </c>
      <c r="AD146" s="13">
        <f t="shared" si="85"/>
        <v>0</v>
      </c>
      <c r="AE146" s="13">
        <f t="shared" si="85"/>
        <v>0</v>
      </c>
      <c r="AF146" s="13">
        <f t="shared" si="85"/>
        <v>0</v>
      </c>
      <c r="AG146" s="13">
        <f t="shared" si="85"/>
        <v>0</v>
      </c>
      <c r="AH146" s="13">
        <f t="shared" si="85"/>
        <v>0</v>
      </c>
      <c r="AI146" s="13">
        <f t="shared" si="85"/>
        <v>0</v>
      </c>
      <c r="AJ146" s="13">
        <f t="shared" si="85"/>
        <v>0</v>
      </c>
      <c r="AK146" s="13">
        <f t="shared" si="85"/>
        <v>0</v>
      </c>
      <c r="AL146" s="13">
        <f t="shared" si="81"/>
        <v>0</v>
      </c>
      <c r="AM146" s="13">
        <f t="shared" ref="AM146:AX146" si="86">SUM(AM139:AM145)</f>
        <v>0</v>
      </c>
      <c r="AN146" s="13">
        <f t="shared" si="86"/>
        <v>0</v>
      </c>
      <c r="AO146" s="13">
        <f t="shared" si="86"/>
        <v>0</v>
      </c>
      <c r="AP146" s="13">
        <f t="shared" si="86"/>
        <v>0</v>
      </c>
      <c r="AQ146" s="13">
        <f t="shared" si="86"/>
        <v>0</v>
      </c>
      <c r="AR146" s="13">
        <f t="shared" si="86"/>
        <v>0</v>
      </c>
      <c r="AS146" s="13">
        <f t="shared" si="86"/>
        <v>0</v>
      </c>
      <c r="AT146" s="13">
        <f t="shared" si="86"/>
        <v>0</v>
      </c>
      <c r="AU146" s="13">
        <f t="shared" si="86"/>
        <v>0</v>
      </c>
      <c r="AV146" s="13">
        <f t="shared" si="86"/>
        <v>1</v>
      </c>
      <c r="AW146" s="13">
        <f t="shared" si="86"/>
        <v>0</v>
      </c>
      <c r="AX146" s="13">
        <f t="shared" si="86"/>
        <v>0</v>
      </c>
      <c r="AY146" s="13">
        <f t="shared" si="82"/>
        <v>1</v>
      </c>
    </row>
    <row r="147" spans="1:51" s="105" customFormat="1" ht="12.75" x14ac:dyDescent="0.2">
      <c r="B147" s="140" t="s">
        <v>215</v>
      </c>
      <c r="C147" s="185"/>
      <c r="D147" s="179">
        <f>+D25+D36+D47+D61+D72+D78+D89+D106+D119+D133+D138+D146</f>
        <v>4.3306249054987482</v>
      </c>
      <c r="E147" s="187">
        <f t="shared" ref="E147:AY147" si="87">+E25+E36+E47+E61+E72+E78+E89+E106+E119+E133+E138+E146</f>
        <v>822</v>
      </c>
      <c r="F147" s="187">
        <f t="shared" si="87"/>
        <v>728</v>
      </c>
      <c r="G147" s="187">
        <f t="shared" si="87"/>
        <v>1240</v>
      </c>
      <c r="H147" s="187">
        <f t="shared" si="87"/>
        <v>1104</v>
      </c>
      <c r="I147" s="187">
        <f t="shared" si="87"/>
        <v>1039</v>
      </c>
      <c r="J147" s="187">
        <f t="shared" si="87"/>
        <v>1161</v>
      </c>
      <c r="K147" s="187">
        <f t="shared" si="87"/>
        <v>971</v>
      </c>
      <c r="L147" s="187">
        <f t="shared" si="87"/>
        <v>1062</v>
      </c>
      <c r="M147" s="187">
        <f t="shared" si="87"/>
        <v>1077</v>
      </c>
      <c r="N147" s="187">
        <f t="shared" si="87"/>
        <v>962</v>
      </c>
      <c r="O147" s="187">
        <f t="shared" si="87"/>
        <v>657</v>
      </c>
      <c r="P147" s="107">
        <f t="shared" si="87"/>
        <v>1283</v>
      </c>
      <c r="Q147" s="187">
        <f t="shared" si="87"/>
        <v>12106</v>
      </c>
      <c r="R147" s="106">
        <f t="shared" si="87"/>
        <v>45812</v>
      </c>
      <c r="S147" s="175">
        <f t="shared" si="87"/>
        <v>22135</v>
      </c>
      <c r="T147" s="175">
        <f t="shared" si="87"/>
        <v>22643</v>
      </c>
      <c r="U147" s="175">
        <f t="shared" si="87"/>
        <v>22458</v>
      </c>
      <c r="V147" s="106">
        <f t="shared" si="87"/>
        <v>22838</v>
      </c>
      <c r="W147" s="106">
        <f>+W25+W36+W47+W61+W72+W78+W89+W106+W119+W133+W138+W146</f>
        <v>23099</v>
      </c>
      <c r="X147" s="106">
        <f t="shared" si="87"/>
        <v>23556</v>
      </c>
      <c r="Y147" s="106">
        <f t="shared" si="87"/>
        <v>69368</v>
      </c>
      <c r="Z147" s="106">
        <f t="shared" si="87"/>
        <v>195</v>
      </c>
      <c r="AA147" s="106">
        <f t="shared" si="87"/>
        <v>223</v>
      </c>
      <c r="AB147" s="106">
        <f t="shared" si="87"/>
        <v>267</v>
      </c>
      <c r="AC147" s="106">
        <f t="shared" si="87"/>
        <v>246</v>
      </c>
      <c r="AD147" s="106">
        <f t="shared" si="87"/>
        <v>247</v>
      </c>
      <c r="AE147" s="106">
        <f t="shared" si="87"/>
        <v>208</v>
      </c>
      <c r="AF147" s="106">
        <f t="shared" si="87"/>
        <v>239</v>
      </c>
      <c r="AG147" s="106">
        <f t="shared" si="87"/>
        <v>266</v>
      </c>
      <c r="AH147" s="106">
        <f t="shared" si="87"/>
        <v>202</v>
      </c>
      <c r="AI147" s="106">
        <f t="shared" si="87"/>
        <v>148</v>
      </c>
      <c r="AJ147" s="106">
        <f t="shared" si="87"/>
        <v>99</v>
      </c>
      <c r="AK147" s="106">
        <f t="shared" si="87"/>
        <v>0</v>
      </c>
      <c r="AL147" s="106">
        <f t="shared" si="87"/>
        <v>2340</v>
      </c>
      <c r="AM147" s="105">
        <f t="shared" si="87"/>
        <v>40</v>
      </c>
      <c r="AN147" s="105">
        <f t="shared" si="87"/>
        <v>60</v>
      </c>
      <c r="AO147" s="105">
        <f t="shared" si="87"/>
        <v>77</v>
      </c>
      <c r="AP147" s="105">
        <f t="shared" si="87"/>
        <v>54</v>
      </c>
      <c r="AQ147" s="105">
        <f t="shared" si="87"/>
        <v>53</v>
      </c>
      <c r="AR147" s="105">
        <f t="shared" si="87"/>
        <v>147</v>
      </c>
      <c r="AS147" s="105">
        <f t="shared" si="87"/>
        <v>64</v>
      </c>
      <c r="AT147" s="105">
        <f t="shared" si="87"/>
        <v>61</v>
      </c>
      <c r="AU147" s="105">
        <f t="shared" si="87"/>
        <v>42</v>
      </c>
      <c r="AV147" s="105">
        <f t="shared" si="87"/>
        <v>47</v>
      </c>
      <c r="AW147" s="105">
        <f t="shared" si="87"/>
        <v>33</v>
      </c>
      <c r="AX147" s="105">
        <f t="shared" si="87"/>
        <v>0</v>
      </c>
      <c r="AY147" s="106">
        <f t="shared" si="87"/>
        <v>678</v>
      </c>
    </row>
    <row r="148" spans="1:51" x14ac:dyDescent="0.2">
      <c r="C148" s="73"/>
      <c r="D148" s="94"/>
    </row>
    <row r="149" spans="1:51" x14ac:dyDescent="0.2">
      <c r="D149" s="94"/>
      <c r="Q149" s="69"/>
    </row>
  </sheetData>
  <mergeCells count="23">
    <mergeCell ref="AM10:AY10"/>
    <mergeCell ref="D1:D10"/>
    <mergeCell ref="C1:C11"/>
    <mergeCell ref="A61:B61"/>
    <mergeCell ref="A25:B25"/>
    <mergeCell ref="A36:B36"/>
    <mergeCell ref="B1:B10"/>
    <mergeCell ref="E1:AY1"/>
    <mergeCell ref="E2:Q9"/>
    <mergeCell ref="R2:AY9"/>
    <mergeCell ref="E10:Q10"/>
    <mergeCell ref="Z10:AL10"/>
    <mergeCell ref="A1:A10"/>
    <mergeCell ref="A133:B133"/>
    <mergeCell ref="A138:B138"/>
    <mergeCell ref="A47:B47"/>
    <mergeCell ref="S10:X10"/>
    <mergeCell ref="A146:B146"/>
    <mergeCell ref="A72:B72"/>
    <mergeCell ref="A78:B78"/>
    <mergeCell ref="A89:B89"/>
    <mergeCell ref="A106:B106"/>
    <mergeCell ref="A119:B119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9" style="105" customWidth="1"/>
    <col min="2" max="2" width="36.7109375" style="105" bestFit="1" customWidth="1"/>
    <col min="3" max="3" width="14.42578125" style="62" customWidth="1"/>
    <col min="4" max="4" width="12.7109375" style="62" customWidth="1"/>
    <col min="5" max="6" width="9.85546875" style="75" customWidth="1"/>
    <col min="7" max="16" width="9.85546875" style="62" customWidth="1"/>
    <col min="17" max="17" width="11.7109375" style="62" bestFit="1" customWidth="1"/>
    <col min="18" max="18" width="16.28515625" style="62" customWidth="1"/>
    <col min="19" max="19" width="16.7109375" style="62" customWidth="1"/>
    <col min="20" max="16384" width="11.42578125" style="62"/>
  </cols>
  <sheetData>
    <row r="1" spans="1:19" ht="94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54" t="s">
        <v>37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</row>
    <row r="2" spans="1:19" ht="15" customHeight="1" x14ac:dyDescent="0.2">
      <c r="A2" s="216"/>
      <c r="B2" s="219"/>
      <c r="C2" s="236"/>
      <c r="D2" s="242"/>
      <c r="E2" s="223" t="s">
        <v>3</v>
      </c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3" t="s">
        <v>4</v>
      </c>
      <c r="S2" s="220"/>
    </row>
    <row r="3" spans="1:19" ht="15" customHeight="1" x14ac:dyDescent="0.2">
      <c r="A3" s="216"/>
      <c r="B3" s="219"/>
      <c r="C3" s="236"/>
      <c r="D3" s="242"/>
      <c r="E3" s="225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5"/>
      <c r="S3" s="221"/>
    </row>
    <row r="4" spans="1:19" ht="15" customHeight="1" x14ac:dyDescent="0.2">
      <c r="A4" s="216"/>
      <c r="B4" s="219"/>
      <c r="C4" s="236"/>
      <c r="D4" s="242"/>
      <c r="E4" s="225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5"/>
      <c r="S4" s="221"/>
    </row>
    <row r="5" spans="1:19" ht="15" customHeight="1" x14ac:dyDescent="0.2">
      <c r="A5" s="216"/>
      <c r="B5" s="219"/>
      <c r="C5" s="236"/>
      <c r="D5" s="242"/>
      <c r="E5" s="225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5"/>
      <c r="S5" s="221"/>
    </row>
    <row r="6" spans="1:19" ht="15" customHeight="1" x14ac:dyDescent="0.2">
      <c r="A6" s="216"/>
      <c r="B6" s="219"/>
      <c r="C6" s="236"/>
      <c r="D6" s="242"/>
      <c r="E6" s="225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5"/>
      <c r="S6" s="221"/>
    </row>
    <row r="7" spans="1:19" ht="15" customHeight="1" x14ac:dyDescent="0.2">
      <c r="A7" s="216"/>
      <c r="B7" s="219"/>
      <c r="C7" s="236"/>
      <c r="D7" s="242"/>
      <c r="E7" s="225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5"/>
      <c r="S7" s="221"/>
    </row>
    <row r="8" spans="1:19" ht="15" customHeight="1" x14ac:dyDescent="0.2">
      <c r="A8" s="216"/>
      <c r="B8" s="219"/>
      <c r="C8" s="236"/>
      <c r="D8" s="242"/>
      <c r="E8" s="225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5"/>
      <c r="S8" s="221"/>
    </row>
    <row r="9" spans="1:19" ht="15.75" customHeight="1" thickBot="1" x14ac:dyDescent="0.25">
      <c r="A9" s="216"/>
      <c r="B9" s="219"/>
      <c r="C9" s="236"/>
      <c r="D9" s="242"/>
      <c r="E9" s="227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7"/>
      <c r="S9" s="222"/>
    </row>
    <row r="10" spans="1:19" ht="57.75" customHeight="1" thickBot="1" x14ac:dyDescent="0.25">
      <c r="A10" s="217"/>
      <c r="B10" s="237"/>
      <c r="C10" s="236"/>
      <c r="D10" s="243"/>
      <c r="E10" s="213" t="s">
        <v>36</v>
      </c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4"/>
      <c r="R10" s="256" t="s">
        <v>41</v>
      </c>
      <c r="S10" s="256"/>
    </row>
    <row r="11" spans="1:19" ht="15" thickBot="1" x14ac:dyDescent="0.25">
      <c r="A11" s="141"/>
      <c r="B11" s="141"/>
      <c r="C11" s="237"/>
      <c r="D11" s="132" t="s">
        <v>214</v>
      </c>
      <c r="E11" s="136" t="s">
        <v>9</v>
      </c>
      <c r="F11" s="136" t="s">
        <v>10</v>
      </c>
      <c r="G11" s="132" t="s">
        <v>11</v>
      </c>
      <c r="H11" s="132" t="s">
        <v>12</v>
      </c>
      <c r="I11" s="132" t="s">
        <v>13</v>
      </c>
      <c r="J11" s="132" t="s">
        <v>14</v>
      </c>
      <c r="K11" s="132" t="s">
        <v>15</v>
      </c>
      <c r="L11" s="132" t="s">
        <v>16</v>
      </c>
      <c r="M11" s="132" t="s">
        <v>17</v>
      </c>
      <c r="N11" s="132" t="s">
        <v>18</v>
      </c>
      <c r="O11" s="132" t="s">
        <v>19</v>
      </c>
      <c r="P11" s="132" t="s">
        <v>20</v>
      </c>
      <c r="Q11" s="132" t="s">
        <v>21</v>
      </c>
      <c r="R11" s="257"/>
      <c r="S11" s="257"/>
    </row>
    <row r="12" spans="1:19" ht="15" thickBot="1" x14ac:dyDescent="0.25">
      <c r="A12" s="1" t="s">
        <v>78</v>
      </c>
      <c r="B12" s="105" t="s">
        <v>65</v>
      </c>
      <c r="C12" s="63"/>
      <c r="E12" s="97">
        <f>VLOOKUP($B12,[1]NUM3!$G$2:$T$157,2,FALSE)</f>
        <v>58</v>
      </c>
      <c r="F12" s="97">
        <f>VLOOKUP($B12,[1]NUM3!$G$2:$T$157,3,FALSE)</f>
        <v>136</v>
      </c>
      <c r="G12" s="97">
        <f>VLOOKUP($B12,[1]NUM3!$G$2:$T$157,4,FALSE)</f>
        <v>78</v>
      </c>
      <c r="H12" s="97">
        <f>VLOOKUP($B12,[1]NUM3!$G$2:$T$157,5,FALSE)</f>
        <v>83</v>
      </c>
      <c r="I12" s="97">
        <f>VLOOKUP($B12,[1]NUM3!$G$2:$T$157,6,FALSE)</f>
        <v>151</v>
      </c>
      <c r="J12" s="97">
        <f>VLOOKUP($B12,[1]NUM3!$G$2:$T$157,7,FALSE)</f>
        <v>136</v>
      </c>
      <c r="K12" s="97">
        <f>VLOOKUP($B12,[1]NUM3!$G$2:$T$157,8,FALSE)</f>
        <v>229</v>
      </c>
      <c r="L12" s="97">
        <f>VLOOKUP($B12,[1]NUM3!$G$2:$T$157,9,FALSE)</f>
        <v>156</v>
      </c>
      <c r="M12" s="97">
        <f>VLOOKUP($B12,[1]NUM3!$G$2:$T$157,10,FALSE)</f>
        <v>207</v>
      </c>
      <c r="N12" s="97">
        <f>VLOOKUP($B12,[1]NUM3!$G$2:$T$157,11,FALSE)</f>
        <v>137</v>
      </c>
      <c r="O12" s="97">
        <f>VLOOKUP($B12,[1]NUM3!$G$2:$T$157,12,FALSE)</f>
        <v>16</v>
      </c>
      <c r="P12" s="97">
        <f>VLOOKUP($B12,[1]NUM3!$G$2:$T$157,13,FALSE)</f>
        <v>118</v>
      </c>
      <c r="Q12" s="17">
        <f>SUM(E12:P12)</f>
        <v>1505</v>
      </c>
      <c r="R12" s="252"/>
      <c r="S12" s="253"/>
    </row>
    <row r="13" spans="1:19" ht="15" thickBot="1" x14ac:dyDescent="0.25">
      <c r="A13" s="1" t="s">
        <v>78</v>
      </c>
      <c r="B13" s="105" t="s">
        <v>66</v>
      </c>
      <c r="C13" s="63"/>
      <c r="E13" s="97">
        <f>VLOOKUP($B13,[1]NUM3!$G$2:$T$157,2,FALSE)</f>
        <v>87</v>
      </c>
      <c r="F13" s="97">
        <f>VLOOKUP($B13,[1]NUM3!$G$2:$T$157,3,FALSE)</f>
        <v>102</v>
      </c>
      <c r="G13" s="97">
        <f>VLOOKUP($B13,[1]NUM3!$G$2:$T$157,4,FALSE)</f>
        <v>124</v>
      </c>
      <c r="H13" s="97">
        <f>VLOOKUP($B13,[1]NUM3!$G$2:$T$157,5,FALSE)</f>
        <v>120</v>
      </c>
      <c r="I13" s="97">
        <f>VLOOKUP($B13,[1]NUM3!$G$2:$T$157,6,FALSE)</f>
        <v>108</v>
      </c>
      <c r="J13" s="97">
        <f>VLOOKUP($B13,[1]NUM3!$G$2:$T$157,7,FALSE)</f>
        <v>96</v>
      </c>
      <c r="K13" s="97">
        <f>VLOOKUP($B13,[1]NUM3!$G$2:$T$157,8,FALSE)</f>
        <v>148</v>
      </c>
      <c r="L13" s="97">
        <f>VLOOKUP($B13,[1]NUM3!$G$2:$T$157,9,FALSE)</f>
        <v>137</v>
      </c>
      <c r="M13" s="104">
        <f>VLOOKUP($B13,[1]NUM3!$G$2:$T$157,10,FALSE)</f>
        <v>148</v>
      </c>
      <c r="N13" s="104">
        <f>VLOOKUP($B13,[1]NUM3!$G$2:$T$157,11,FALSE)</f>
        <v>49</v>
      </c>
      <c r="O13" s="104">
        <f>VLOOKUP($B13,[1]NUM3!$G$2:$T$157,12,FALSE)</f>
        <v>29</v>
      </c>
      <c r="P13" s="62">
        <f>VLOOKUP($B13,[1]NUM3!$G$2:$T$157,13,FALSE)</f>
        <v>173</v>
      </c>
      <c r="Q13" s="17">
        <f t="shared" ref="Q13:Q24" si="0">SUM(E13:P13)</f>
        <v>1321</v>
      </c>
      <c r="R13" s="252"/>
      <c r="S13" s="253"/>
    </row>
    <row r="14" spans="1:19" ht="15" thickBot="1" x14ac:dyDescent="0.25">
      <c r="A14" s="1" t="s">
        <v>78</v>
      </c>
      <c r="B14" s="105" t="s">
        <v>67</v>
      </c>
      <c r="C14" s="63"/>
      <c r="E14" s="97">
        <f>VLOOKUP($B14,[1]NUM3!$G$2:$T$157,2,FALSE)</f>
        <v>69</v>
      </c>
      <c r="F14" s="97">
        <f>VLOOKUP($B14,[1]NUM3!$G$2:$T$157,3,FALSE)</f>
        <v>101</v>
      </c>
      <c r="G14" s="97">
        <f>VLOOKUP($B14,[1]NUM3!$G$2:$T$157,4,FALSE)</f>
        <v>95</v>
      </c>
      <c r="H14" s="97">
        <f>VLOOKUP($B14,[1]NUM3!$G$2:$T$157,5,FALSE)</f>
        <v>93</v>
      </c>
      <c r="I14" s="97">
        <f>VLOOKUP($B14,[1]NUM3!$G$2:$T$157,6,FALSE)</f>
        <v>76</v>
      </c>
      <c r="J14" s="97">
        <f>VLOOKUP($B14,[1]NUM3!$G$2:$T$157,7,FALSE)</f>
        <v>240</v>
      </c>
      <c r="K14" s="97">
        <f>VLOOKUP($B14,[1]NUM3!$G$2:$T$157,8,FALSE)</f>
        <v>110</v>
      </c>
      <c r="L14" s="97">
        <f>VLOOKUP($B14,[1]NUM3!$G$2:$T$157,9,FALSE)</f>
        <v>171</v>
      </c>
      <c r="M14" s="104">
        <f>VLOOKUP($B14,[1]NUM3!$G$2:$T$157,10,FALSE)</f>
        <v>269</v>
      </c>
      <c r="N14" s="104">
        <f>VLOOKUP($B14,[1]NUM3!$G$2:$T$157,11,FALSE)</f>
        <v>120</v>
      </c>
      <c r="O14" s="104">
        <f>VLOOKUP($B14,[1]NUM3!$G$2:$T$157,12,FALSE)</f>
        <v>24</v>
      </c>
      <c r="P14" s="62">
        <f>VLOOKUP($B14,[1]NUM3!$G$2:$T$157,13,FALSE)</f>
        <v>118</v>
      </c>
      <c r="Q14" s="17">
        <f t="shared" si="0"/>
        <v>1486</v>
      </c>
      <c r="R14" s="252"/>
      <c r="S14" s="253"/>
    </row>
    <row r="15" spans="1:19" ht="15" thickBot="1" x14ac:dyDescent="0.25">
      <c r="A15" s="1" t="s">
        <v>78</v>
      </c>
      <c r="B15" s="105" t="s">
        <v>68</v>
      </c>
      <c r="C15" s="63"/>
      <c r="E15" s="97">
        <f>VLOOKUP($B15,[1]NUM3!$G$2:$T$157,2,FALSE)</f>
        <v>43</v>
      </c>
      <c r="F15" s="97">
        <f>VLOOKUP($B15,[1]NUM3!$G$2:$T$157,3,FALSE)</f>
        <v>209</v>
      </c>
      <c r="G15" s="97">
        <f>VLOOKUP($B15,[1]NUM3!$G$2:$T$157,4,FALSE)</f>
        <v>316</v>
      </c>
      <c r="H15" s="97">
        <f>VLOOKUP($B15,[1]NUM3!$G$2:$T$157,5,FALSE)</f>
        <v>173</v>
      </c>
      <c r="I15" s="97">
        <f>VLOOKUP($B15,[1]NUM3!$G$2:$T$157,6,FALSE)</f>
        <v>169</v>
      </c>
      <c r="J15" s="97">
        <f>VLOOKUP($B15,[1]NUM3!$G$2:$T$157,7,FALSE)</f>
        <v>343</v>
      </c>
      <c r="K15" s="97">
        <f>VLOOKUP($B15,[1]NUM3!$G$2:$T$157,8,FALSE)</f>
        <v>182</v>
      </c>
      <c r="L15" s="97">
        <f>VLOOKUP($B15,[1]NUM3!$G$2:$T$157,9,FALSE)</f>
        <v>336</v>
      </c>
      <c r="M15" s="104">
        <f>VLOOKUP($B15,[1]NUM3!$G$2:$T$157,10,FALSE)</f>
        <v>294</v>
      </c>
      <c r="N15" s="104">
        <f>VLOOKUP($B15,[1]NUM3!$G$2:$T$157,11,FALSE)</f>
        <v>218</v>
      </c>
      <c r="O15" s="104">
        <f>VLOOKUP($B15,[1]NUM3!$G$2:$T$157,12,FALSE)</f>
        <v>46</v>
      </c>
      <c r="P15" s="62">
        <f>VLOOKUP($B15,[1]NUM3!$G$2:$T$157,13,FALSE)</f>
        <v>252</v>
      </c>
      <c r="Q15" s="17">
        <f t="shared" si="0"/>
        <v>2581</v>
      </c>
      <c r="R15" s="252"/>
      <c r="S15" s="253"/>
    </row>
    <row r="16" spans="1:19" ht="15" thickBot="1" x14ac:dyDescent="0.25">
      <c r="A16" s="1" t="s">
        <v>78</v>
      </c>
      <c r="B16" s="105" t="s">
        <v>69</v>
      </c>
      <c r="C16" s="66"/>
      <c r="E16" s="97">
        <f>VLOOKUP($B16,[1]NUM3!$G$2:$T$157,2,FALSE)</f>
        <v>57</v>
      </c>
      <c r="F16" s="97">
        <f>VLOOKUP($B16,[1]NUM3!$G$2:$T$157,3,FALSE)</f>
        <v>32</v>
      </c>
      <c r="G16" s="97">
        <f>VLOOKUP($B16,[1]NUM3!$G$2:$T$157,4,FALSE)</f>
        <v>110</v>
      </c>
      <c r="H16" s="97">
        <f>VLOOKUP($B16,[1]NUM3!$G$2:$T$157,5,FALSE)</f>
        <v>98</v>
      </c>
      <c r="I16" s="97">
        <f>VLOOKUP($B16,[1]NUM3!$G$2:$T$157,6,FALSE)</f>
        <v>70</v>
      </c>
      <c r="J16" s="97">
        <f>VLOOKUP($B16,[1]NUM3!$G$2:$T$157,7,FALSE)</f>
        <v>133</v>
      </c>
      <c r="K16" s="97">
        <f>VLOOKUP($B16,[1]NUM3!$G$2:$T$157,8,FALSE)</f>
        <v>65</v>
      </c>
      <c r="L16" s="97">
        <f>VLOOKUP($B16,[1]NUM3!$G$2:$T$157,9,FALSE)</f>
        <v>68</v>
      </c>
      <c r="M16" s="104">
        <f>VLOOKUP($B16,[1]NUM3!$G$2:$T$157,10,FALSE)</f>
        <v>76</v>
      </c>
      <c r="N16" s="104">
        <f>VLOOKUP($B16,[1]NUM3!$G$2:$T$157,11,FALSE)</f>
        <v>45</v>
      </c>
      <c r="O16" s="104">
        <f>VLOOKUP($B16,[1]NUM3!$G$2:$T$157,12,FALSE)</f>
        <v>41</v>
      </c>
      <c r="P16" s="62">
        <f>VLOOKUP($B16,[1]NUM3!$G$2:$T$157,13,FALSE)</f>
        <v>116</v>
      </c>
      <c r="Q16" s="17">
        <f t="shared" si="0"/>
        <v>911</v>
      </c>
      <c r="R16" s="252"/>
      <c r="S16" s="253"/>
    </row>
    <row r="17" spans="1:19" ht="15" thickBot="1" x14ac:dyDescent="0.25">
      <c r="A17" s="1" t="s">
        <v>78</v>
      </c>
      <c r="B17" s="105" t="s">
        <v>70</v>
      </c>
      <c r="C17" s="63"/>
      <c r="E17" s="97">
        <f>VLOOKUP($B17,[1]NUM3!$G$2:$T$157,2,FALSE)</f>
        <v>35</v>
      </c>
      <c r="F17" s="97">
        <f>VLOOKUP($B17,[1]NUM3!$G$2:$T$157,3,FALSE)</f>
        <v>8</v>
      </c>
      <c r="G17" s="97">
        <f>VLOOKUP($B17,[1]NUM3!$G$2:$T$157,4,FALSE)</f>
        <v>65</v>
      </c>
      <c r="H17" s="97">
        <f>VLOOKUP($B17,[1]NUM3!$G$2:$T$157,5,FALSE)</f>
        <v>151</v>
      </c>
      <c r="I17" s="97">
        <f>VLOOKUP($B17,[1]NUM3!$G$2:$T$157,6,FALSE)</f>
        <v>47</v>
      </c>
      <c r="J17" s="97">
        <f>VLOOKUP($B17,[1]NUM3!$G$2:$T$157,7,FALSE)</f>
        <v>87</v>
      </c>
      <c r="K17" s="97">
        <f>VLOOKUP($B17,[1]NUM3!$G$2:$T$157,8,FALSE)</f>
        <v>20</v>
      </c>
      <c r="L17" s="97">
        <f>VLOOKUP($B17,[1]NUM3!$G$2:$T$157,9,FALSE)</f>
        <v>39</v>
      </c>
      <c r="M17" s="104">
        <f>VLOOKUP($B17,[1]NUM3!$G$2:$T$157,10,FALSE)</f>
        <v>29</v>
      </c>
      <c r="N17" s="104">
        <f>VLOOKUP($B17,[1]NUM3!$G$2:$T$157,11,FALSE)</f>
        <v>21</v>
      </c>
      <c r="O17" s="104">
        <f>VLOOKUP($B17,[1]NUM3!$G$2:$T$157,12,FALSE)</f>
        <v>6</v>
      </c>
      <c r="P17" s="62">
        <f>VLOOKUP($B17,[1]NUM3!$G$2:$T$157,13,FALSE)</f>
        <v>3</v>
      </c>
      <c r="Q17" s="17">
        <f t="shared" si="0"/>
        <v>511</v>
      </c>
      <c r="R17" s="252"/>
      <c r="S17" s="253"/>
    </row>
    <row r="18" spans="1:19" ht="15" thickBot="1" x14ac:dyDescent="0.25">
      <c r="A18" s="1" t="s">
        <v>78</v>
      </c>
      <c r="B18" s="105" t="s">
        <v>71</v>
      </c>
      <c r="C18" s="63"/>
      <c r="E18" s="97">
        <f>VLOOKUP($B18,[1]NUM3!$G$2:$T$157,2,FALSE)</f>
        <v>21</v>
      </c>
      <c r="F18" s="97">
        <f>VLOOKUP($B18,[1]NUM3!$G$2:$T$157,3,FALSE)</f>
        <v>28</v>
      </c>
      <c r="G18" s="97">
        <f>VLOOKUP($B18,[1]NUM3!$G$2:$T$157,4,FALSE)</f>
        <v>17</v>
      </c>
      <c r="H18" s="97">
        <f>VLOOKUP($B18,[1]NUM3!$G$2:$T$157,5,FALSE)</f>
        <v>22</v>
      </c>
      <c r="I18" s="97">
        <f>VLOOKUP($B18,[1]NUM3!$G$2:$T$157,6,FALSE)</f>
        <v>40</v>
      </c>
      <c r="J18" s="97">
        <f>VLOOKUP($B18,[1]NUM3!$G$2:$T$157,7,FALSE)</f>
        <v>21</v>
      </c>
      <c r="K18" s="97">
        <f>VLOOKUP($B18,[1]NUM3!$G$2:$T$157,8,FALSE)</f>
        <v>28</v>
      </c>
      <c r="L18" s="97">
        <f>VLOOKUP($B18,[1]NUM3!$G$2:$T$157,9,FALSE)</f>
        <v>35</v>
      </c>
      <c r="M18" s="104">
        <f>VLOOKUP($B18,[1]NUM3!$G$2:$T$157,10,FALSE)</f>
        <v>24</v>
      </c>
      <c r="N18" s="104">
        <f>VLOOKUP($B18,[1]NUM3!$G$2:$T$157,11,FALSE)</f>
        <v>21</v>
      </c>
      <c r="O18" s="104">
        <f>VLOOKUP($B18,[1]NUM3!$G$2:$T$157,12,FALSE)</f>
        <v>8</v>
      </c>
      <c r="P18" s="62">
        <f>VLOOKUP($B18,[1]NUM3!$G$2:$T$157,13,FALSE)</f>
        <v>18</v>
      </c>
      <c r="Q18" s="17">
        <f t="shared" si="0"/>
        <v>283</v>
      </c>
      <c r="R18" s="252"/>
      <c r="S18" s="253"/>
    </row>
    <row r="19" spans="1:19" ht="15" thickBot="1" x14ac:dyDescent="0.25">
      <c r="A19" s="1" t="s">
        <v>78</v>
      </c>
      <c r="B19" s="105" t="s">
        <v>72</v>
      </c>
      <c r="C19" s="63"/>
      <c r="E19" s="97">
        <f>VLOOKUP($B19,[1]NUM3!$G$2:$T$157,2,FALSE)</f>
        <v>8</v>
      </c>
      <c r="F19" s="97">
        <f>VLOOKUP($B19,[1]NUM3!$G$2:$T$157,3,FALSE)</f>
        <v>4</v>
      </c>
      <c r="G19" s="97">
        <f>VLOOKUP($B19,[1]NUM3!$G$2:$T$157,4,FALSE)</f>
        <v>4</v>
      </c>
      <c r="H19" s="97">
        <f>VLOOKUP($B19,[1]NUM3!$G$2:$T$157,5,FALSE)</f>
        <v>3</v>
      </c>
      <c r="I19" s="97">
        <f>VLOOKUP($B19,[1]NUM3!$G$2:$T$157,6,FALSE)</f>
        <v>5</v>
      </c>
      <c r="J19" s="97">
        <f>VLOOKUP($B19,[1]NUM3!$G$2:$T$157,7,FALSE)</f>
        <v>13</v>
      </c>
      <c r="K19" s="97">
        <f>VLOOKUP($B19,[1]NUM3!$G$2:$T$157,8,FALSE)</f>
        <v>3</v>
      </c>
      <c r="L19" s="97">
        <f>VLOOKUP($B19,[1]NUM3!$G$2:$T$157,9,FALSE)</f>
        <v>5</v>
      </c>
      <c r="M19" s="104">
        <f>VLOOKUP($B19,[1]NUM3!$G$2:$T$157,10,FALSE)</f>
        <v>6</v>
      </c>
      <c r="N19" s="104">
        <f>VLOOKUP($B19,[1]NUM3!$G$2:$T$157,11,FALSE)</f>
        <v>6</v>
      </c>
      <c r="O19" s="104">
        <f>VLOOKUP($B19,[1]NUM3!$G$2:$T$157,12,FALSE)</f>
        <v>0</v>
      </c>
      <c r="P19" s="62">
        <f>VLOOKUP($B19,[1]NUM3!$G$2:$T$157,13,FALSE)</f>
        <v>3</v>
      </c>
      <c r="Q19" s="17">
        <f t="shared" si="0"/>
        <v>60</v>
      </c>
      <c r="R19" s="252"/>
      <c r="S19" s="253"/>
    </row>
    <row r="20" spans="1:19" ht="15" thickBot="1" x14ac:dyDescent="0.25">
      <c r="A20" s="1" t="s">
        <v>78</v>
      </c>
      <c r="B20" s="105" t="s">
        <v>73</v>
      </c>
      <c r="C20" s="63"/>
      <c r="E20" s="97">
        <f>VLOOKUP($B20,[1]NUM3!$G$2:$T$157,2,FALSE)</f>
        <v>1</v>
      </c>
      <c r="F20" s="97">
        <f>VLOOKUP($B20,[1]NUM3!$G$2:$T$157,3,FALSE)</f>
        <v>4</v>
      </c>
      <c r="G20" s="97">
        <f>VLOOKUP($B20,[1]NUM3!$G$2:$T$157,4,FALSE)</f>
        <v>0</v>
      </c>
      <c r="H20" s="97">
        <f>VLOOKUP($B20,[1]NUM3!$G$2:$T$157,5,FALSE)</f>
        <v>4</v>
      </c>
      <c r="I20" s="97">
        <f>VLOOKUP($B20,[1]NUM3!$G$2:$T$157,6,FALSE)</f>
        <v>23</v>
      </c>
      <c r="J20" s="97">
        <f>VLOOKUP($B20,[1]NUM3!$G$2:$T$157,7,FALSE)</f>
        <v>3</v>
      </c>
      <c r="K20" s="97">
        <f>VLOOKUP($B20,[1]NUM3!$G$2:$T$157,8,FALSE)</f>
        <v>7</v>
      </c>
      <c r="L20" s="97">
        <f>VLOOKUP($B20,[1]NUM3!$G$2:$T$157,9,FALSE)</f>
        <v>2</v>
      </c>
      <c r="M20" s="104">
        <f>VLOOKUP($B20,[1]NUM3!$G$2:$T$157,10,FALSE)</f>
        <v>2</v>
      </c>
      <c r="N20" s="104">
        <f>VLOOKUP($B20,[1]NUM3!$G$2:$T$157,11,FALSE)</f>
        <v>0</v>
      </c>
      <c r="O20" s="104">
        <f>VLOOKUP($B20,[1]NUM3!$G$2:$T$157,12,FALSE)</f>
        <v>0</v>
      </c>
      <c r="P20" s="62">
        <f>VLOOKUP($B20,[1]NUM3!$G$2:$T$157,13,FALSE)</f>
        <v>4</v>
      </c>
      <c r="Q20" s="17">
        <f t="shared" si="0"/>
        <v>50</v>
      </c>
      <c r="R20" s="252"/>
      <c r="S20" s="253"/>
    </row>
    <row r="21" spans="1:19" ht="15" thickBot="1" x14ac:dyDescent="0.25">
      <c r="A21" s="1" t="s">
        <v>78</v>
      </c>
      <c r="B21" s="105" t="s">
        <v>74</v>
      </c>
      <c r="C21" s="67"/>
      <c r="E21" s="97">
        <f>VLOOKUP($B21,[1]NUM3!$G$2:$T$157,2,FALSE)</f>
        <v>1</v>
      </c>
      <c r="F21" s="97">
        <f>VLOOKUP($B21,[1]NUM3!$G$2:$T$157,3,FALSE)</f>
        <v>5</v>
      </c>
      <c r="G21" s="97">
        <f>VLOOKUP($B21,[1]NUM3!$G$2:$T$157,4,FALSE)</f>
        <v>0</v>
      </c>
      <c r="H21" s="97">
        <f>VLOOKUP($B21,[1]NUM3!$G$2:$T$157,5,FALSE)</f>
        <v>0</v>
      </c>
      <c r="I21" s="97">
        <f>VLOOKUP($B21,[1]NUM3!$G$2:$T$157,6,FALSE)</f>
        <v>3</v>
      </c>
      <c r="J21" s="97">
        <f>VLOOKUP($B21,[1]NUM3!$G$2:$T$157,7,FALSE)</f>
        <v>4</v>
      </c>
      <c r="K21" s="97">
        <f>VLOOKUP($B21,[1]NUM3!$G$2:$T$157,8,FALSE)</f>
        <v>17</v>
      </c>
      <c r="L21" s="97">
        <f>VLOOKUP($B21,[1]NUM3!$G$2:$T$157,9,FALSE)</f>
        <v>2</v>
      </c>
      <c r="M21" s="104">
        <f>VLOOKUP($B21,[1]NUM3!$G$2:$T$157,10,FALSE)</f>
        <v>1</v>
      </c>
      <c r="N21" s="104">
        <f>VLOOKUP($B21,[1]NUM3!$G$2:$T$157,11,FALSE)</f>
        <v>0</v>
      </c>
      <c r="O21" s="104">
        <f>VLOOKUP($B21,[1]NUM3!$G$2:$T$157,12,FALSE)</f>
        <v>0</v>
      </c>
      <c r="P21" s="62">
        <f>VLOOKUP($B21,[1]NUM3!$G$2:$T$157,13,FALSE)</f>
        <v>2</v>
      </c>
      <c r="Q21" s="17">
        <f t="shared" si="0"/>
        <v>35</v>
      </c>
      <c r="R21" s="252"/>
      <c r="S21" s="253"/>
    </row>
    <row r="22" spans="1:19" ht="15" thickBot="1" x14ac:dyDescent="0.25">
      <c r="A22" s="1" t="s">
        <v>78</v>
      </c>
      <c r="B22" s="105" t="s">
        <v>75</v>
      </c>
      <c r="C22" s="63"/>
      <c r="E22" s="97">
        <f>VLOOKUP($B22,[1]NUM3!$G$2:$T$157,2,FALSE)</f>
        <v>17</v>
      </c>
      <c r="F22" s="97">
        <f>VLOOKUP($B22,[1]NUM3!$G$2:$T$157,3,FALSE)</f>
        <v>17</v>
      </c>
      <c r="G22" s="97">
        <f>VLOOKUP($B22,[1]NUM3!$G$2:$T$157,4,FALSE)</f>
        <v>28</v>
      </c>
      <c r="H22" s="97">
        <f>VLOOKUP($B22,[1]NUM3!$G$2:$T$157,5,FALSE)</f>
        <v>13</v>
      </c>
      <c r="I22" s="97">
        <f>VLOOKUP($B22,[1]NUM3!$G$2:$T$157,6,FALSE)</f>
        <v>17</v>
      </c>
      <c r="J22" s="97">
        <f>VLOOKUP($B22,[1]NUM3!$G$2:$T$157,7,FALSE)</f>
        <v>9</v>
      </c>
      <c r="K22" s="97">
        <f>VLOOKUP($B22,[1]NUM3!$G$2:$T$157,8,FALSE)</f>
        <v>14</v>
      </c>
      <c r="L22" s="97">
        <f>VLOOKUP($B22,[1]NUM3!$G$2:$T$157,9,FALSE)</f>
        <v>10</v>
      </c>
      <c r="M22" s="104">
        <f>VLOOKUP($B22,[1]NUM3!$G$2:$T$157,10,FALSE)</f>
        <v>14</v>
      </c>
      <c r="N22" s="104">
        <f>VLOOKUP($B22,[1]NUM3!$G$2:$T$157,11,FALSE)</f>
        <v>15</v>
      </c>
      <c r="O22" s="104">
        <f>VLOOKUP($B22,[1]NUM3!$G$2:$T$157,12,FALSE)</f>
        <v>11</v>
      </c>
      <c r="P22" s="62">
        <f>VLOOKUP($B22,[1]NUM3!$G$2:$T$157,13,FALSE)</f>
        <v>12</v>
      </c>
      <c r="Q22" s="17">
        <f t="shared" si="0"/>
        <v>177</v>
      </c>
      <c r="R22" s="252"/>
      <c r="S22" s="253"/>
    </row>
    <row r="23" spans="1:19" ht="15" thickBot="1" x14ac:dyDescent="0.25">
      <c r="A23" s="1" t="s">
        <v>78</v>
      </c>
      <c r="B23" s="105" t="s">
        <v>76</v>
      </c>
      <c r="C23" s="63"/>
      <c r="E23" s="97">
        <f>VLOOKUP($B23,[1]NUM3!$G$2:$T$157,2,FALSE)</f>
        <v>3</v>
      </c>
      <c r="F23" s="97">
        <f>VLOOKUP($B23,[1]NUM3!$G$2:$T$157,3,FALSE)</f>
        <v>4</v>
      </c>
      <c r="G23" s="97">
        <f>VLOOKUP($B23,[1]NUM3!$G$2:$T$157,4,FALSE)</f>
        <v>2</v>
      </c>
      <c r="H23" s="97">
        <f>VLOOKUP($B23,[1]NUM3!$G$2:$T$157,5,FALSE)</f>
        <v>8</v>
      </c>
      <c r="I23" s="97">
        <f>VLOOKUP($B23,[1]NUM3!$G$2:$T$157,6,FALSE)</f>
        <v>4</v>
      </c>
      <c r="J23" s="97">
        <f>VLOOKUP($B23,[1]NUM3!$G$2:$T$157,7,FALSE)</f>
        <v>2</v>
      </c>
      <c r="K23" s="97">
        <f>VLOOKUP($B23,[1]NUM3!$G$2:$T$157,8,FALSE)</f>
        <v>2</v>
      </c>
      <c r="L23" s="97">
        <f>VLOOKUP($B23,[1]NUM3!$G$2:$T$157,9,FALSE)</f>
        <v>8</v>
      </c>
      <c r="M23" s="104">
        <f>VLOOKUP($B23,[1]NUM3!$G$2:$T$157,10,FALSE)</f>
        <v>4</v>
      </c>
      <c r="N23" s="104">
        <f>VLOOKUP($B23,[1]NUM3!$G$2:$T$157,11,FALSE)</f>
        <v>5</v>
      </c>
      <c r="O23" s="104">
        <f>VLOOKUP($B23,[1]NUM3!$G$2:$T$157,12,FALSE)</f>
        <v>7</v>
      </c>
      <c r="P23" s="62">
        <f>VLOOKUP($B23,[1]NUM3!$G$2:$T$157,13,FALSE)</f>
        <v>2</v>
      </c>
      <c r="Q23" s="17">
        <f t="shared" si="0"/>
        <v>51</v>
      </c>
      <c r="R23" s="252"/>
      <c r="S23" s="253"/>
    </row>
    <row r="24" spans="1:19" ht="15" thickBot="1" x14ac:dyDescent="0.25">
      <c r="A24" s="1" t="s">
        <v>78</v>
      </c>
      <c r="B24" s="105" t="s">
        <v>77</v>
      </c>
      <c r="C24" s="63"/>
      <c r="E24" s="97">
        <f>VLOOKUP($B24,[1]NUM3!$G$2:$T$157,2,FALSE)</f>
        <v>3</v>
      </c>
      <c r="F24" s="97">
        <f>VLOOKUP($B24,[1]NUM3!$G$2:$T$157,3,FALSE)</f>
        <v>3</v>
      </c>
      <c r="G24" s="97">
        <f>VLOOKUP($B24,[1]NUM3!$G$2:$T$157,4,FALSE)</f>
        <v>5</v>
      </c>
      <c r="H24" s="97">
        <f>VLOOKUP($B24,[1]NUM3!$G$2:$T$157,5,FALSE)</f>
        <v>4</v>
      </c>
      <c r="I24" s="97">
        <f>VLOOKUP($B24,[1]NUM3!$G$2:$T$157,6,FALSE)</f>
        <v>4</v>
      </c>
      <c r="J24" s="97">
        <f>VLOOKUP($B24,[1]NUM3!$G$2:$T$157,7,FALSE)</f>
        <v>11</v>
      </c>
      <c r="K24" s="97">
        <f>VLOOKUP($B24,[1]NUM3!$G$2:$T$157,8,FALSE)</f>
        <v>15</v>
      </c>
      <c r="L24" s="97">
        <f>VLOOKUP($B24,[1]NUM3!$G$2:$T$157,9,FALSE)</f>
        <v>6</v>
      </c>
      <c r="M24" s="104">
        <f>VLOOKUP($B24,[1]NUM3!$G$2:$T$157,10,FALSE)</f>
        <v>13</v>
      </c>
      <c r="N24" s="104">
        <f>VLOOKUP($B24,[1]NUM3!$G$2:$T$157,11,FALSE)</f>
        <v>9</v>
      </c>
      <c r="O24" s="104">
        <f>VLOOKUP($B24,[1]NUM3!$G$2:$T$157,12,FALSE)</f>
        <v>2</v>
      </c>
      <c r="P24" s="62">
        <f>VLOOKUP($B24,[1]NUM3!$G$2:$T$157,13,FALSE)</f>
        <v>21</v>
      </c>
      <c r="Q24" s="17">
        <f t="shared" si="0"/>
        <v>96</v>
      </c>
      <c r="R24" s="252"/>
      <c r="S24" s="253"/>
    </row>
    <row r="25" spans="1:19" s="65" customFormat="1" ht="15" thickBot="1" x14ac:dyDescent="0.25">
      <c r="A25" s="233" t="s">
        <v>200</v>
      </c>
      <c r="B25" s="234"/>
      <c r="C25" s="45">
        <f>+D25/Metas!I110</f>
        <v>0.84797755436053313</v>
      </c>
      <c r="D25" s="19">
        <f>+Q25/R25</f>
        <v>0.39854945054945057</v>
      </c>
      <c r="E25" s="78">
        <f>SUM(E12:E24)</f>
        <v>403</v>
      </c>
      <c r="F25" s="78">
        <f t="shared" ref="F25:P25" si="1">SUM(F12:F24)</f>
        <v>653</v>
      </c>
      <c r="G25" s="79">
        <f t="shared" si="1"/>
        <v>844</v>
      </c>
      <c r="H25" s="74">
        <f t="shared" si="1"/>
        <v>772</v>
      </c>
      <c r="I25" s="74">
        <f t="shared" si="1"/>
        <v>717</v>
      </c>
      <c r="J25" s="74">
        <f t="shared" si="1"/>
        <v>1098</v>
      </c>
      <c r="K25" s="74">
        <f t="shared" si="1"/>
        <v>840</v>
      </c>
      <c r="L25" s="74">
        <f t="shared" si="1"/>
        <v>975</v>
      </c>
      <c r="M25" s="74">
        <f t="shared" si="1"/>
        <v>1087</v>
      </c>
      <c r="N25" s="74">
        <f t="shared" si="1"/>
        <v>646</v>
      </c>
      <c r="O25" s="74">
        <f t="shared" si="1"/>
        <v>190</v>
      </c>
      <c r="P25" s="74">
        <f t="shared" si="1"/>
        <v>842</v>
      </c>
      <c r="Q25" s="14">
        <f>SUM(Q12:Q24)</f>
        <v>9067</v>
      </c>
      <c r="R25" s="250">
        <v>22750</v>
      </c>
      <c r="S25" s="251"/>
    </row>
    <row r="26" spans="1:19" ht="15" thickBot="1" x14ac:dyDescent="0.25">
      <c r="A26" s="1" t="s">
        <v>79</v>
      </c>
      <c r="B26" s="99" t="s">
        <v>80</v>
      </c>
      <c r="C26" s="63"/>
      <c r="D26" s="63"/>
      <c r="E26" s="112">
        <f>VLOOKUP($B26,[1]NUM3!$G$2:$T$157,2,FALSE)</f>
        <v>104</v>
      </c>
      <c r="F26" s="112">
        <f>VLOOKUP($B26,[1]NUM3!$G$2:$T$157,3,FALSE)</f>
        <v>112</v>
      </c>
      <c r="G26" s="113">
        <f>VLOOKUP($B26,[1]NUM3!$G$2:$T$157,4,FALSE)</f>
        <v>156</v>
      </c>
      <c r="H26" s="97">
        <f>VLOOKUP($B26,[1]NUM3!$G$2:$T$157,5,FALSE)</f>
        <v>119</v>
      </c>
      <c r="I26" s="97">
        <f>VLOOKUP($B26,[1]NUM3!$G$2:$T$157,6,FALSE)</f>
        <v>122</v>
      </c>
      <c r="J26" s="97">
        <f>VLOOKUP($B26,[1]NUM3!$G$2:$T$157,7,FALSE)</f>
        <v>114</v>
      </c>
      <c r="K26" s="97">
        <f>VLOOKUP($B26,[1]NUM3!$G$2:$T$157,8,FALSE)</f>
        <v>138</v>
      </c>
      <c r="L26" s="104">
        <f>VLOOKUP($B26,[1]NUM3!$G$2:$T$157,9,FALSE)</f>
        <v>185</v>
      </c>
      <c r="M26" s="104">
        <f>VLOOKUP($B26,[1]NUM3!$G$2:$T$157,10,FALSE)</f>
        <v>139</v>
      </c>
      <c r="N26" s="104">
        <f>VLOOKUP($B26,[1]NUM3!$G$2:$T$157,11,FALSE)</f>
        <v>104</v>
      </c>
      <c r="O26" s="104">
        <f>VLOOKUP($B26,[1]NUM3!$G$2:$T$157,12,FALSE)</f>
        <v>148</v>
      </c>
      <c r="P26" s="62">
        <f>VLOOKUP($B26,[1]NUM3!$G$2:$T$157,13,FALSE)</f>
        <v>222</v>
      </c>
      <c r="Q26" s="17">
        <f t="shared" ref="Q26:Q59" si="2">SUM(E26:P26)</f>
        <v>1663</v>
      </c>
      <c r="R26" s="248"/>
      <c r="S26" s="249"/>
    </row>
    <row r="27" spans="1:19" ht="15" thickBot="1" x14ac:dyDescent="0.25">
      <c r="A27" s="1" t="s">
        <v>79</v>
      </c>
      <c r="B27" s="99" t="s">
        <v>81</v>
      </c>
      <c r="C27" s="63"/>
      <c r="D27" s="63"/>
      <c r="E27" s="112">
        <f>VLOOKUP($B27,[1]NUM3!$G$2:$T$157,2,FALSE)</f>
        <v>113</v>
      </c>
      <c r="F27" s="112">
        <f>VLOOKUP($B27,[1]NUM3!$G$2:$T$157,3,FALSE)</f>
        <v>161</v>
      </c>
      <c r="G27" s="113">
        <f>VLOOKUP($B27,[1]NUM3!$G$2:$T$157,4,FALSE)</f>
        <v>198</v>
      </c>
      <c r="H27" s="97">
        <f>VLOOKUP($B27,[1]NUM3!$G$2:$T$157,5,FALSE)</f>
        <v>145</v>
      </c>
      <c r="I27" s="97">
        <f>VLOOKUP($B27,[1]NUM3!$G$2:$T$157,6,FALSE)</f>
        <v>143</v>
      </c>
      <c r="J27" s="97">
        <f>VLOOKUP($B27,[1]NUM3!$G$2:$T$157,7,FALSE)</f>
        <v>116</v>
      </c>
      <c r="K27" s="97">
        <f>VLOOKUP($B27,[1]NUM3!$G$2:$T$157,8,FALSE)</f>
        <v>103</v>
      </c>
      <c r="L27" s="104">
        <f>VLOOKUP($B27,[1]NUM3!$G$2:$T$157,9,FALSE)</f>
        <v>196</v>
      </c>
      <c r="M27" s="104">
        <f>VLOOKUP($B27,[1]NUM3!$G$2:$T$157,10,FALSE)</f>
        <v>158</v>
      </c>
      <c r="N27" s="104">
        <f>VLOOKUP($B27,[1]NUM3!$G$2:$T$157,11,FALSE)</f>
        <v>79</v>
      </c>
      <c r="O27" s="104">
        <f>VLOOKUP($B27,[1]NUM3!$G$2:$T$157,12,FALSE)</f>
        <v>28</v>
      </c>
      <c r="P27" s="62">
        <f>VLOOKUP($B27,[1]NUM3!$G$2:$T$157,13,FALSE)</f>
        <v>99</v>
      </c>
      <c r="Q27" s="17">
        <f t="shared" si="2"/>
        <v>1539</v>
      </c>
      <c r="R27" s="248"/>
      <c r="S27" s="249"/>
    </row>
    <row r="28" spans="1:19" ht="15" thickBot="1" x14ac:dyDescent="0.25">
      <c r="A28" s="1" t="s">
        <v>79</v>
      </c>
      <c r="B28" s="99" t="s">
        <v>82</v>
      </c>
      <c r="C28" s="63"/>
      <c r="D28" s="63"/>
      <c r="E28" s="112">
        <f>VLOOKUP($B28,[1]NUM3!$G$2:$T$157,2,FALSE)</f>
        <v>189</v>
      </c>
      <c r="F28" s="112">
        <f>VLOOKUP($B28,[1]NUM3!$G$2:$T$157,3,FALSE)</f>
        <v>169</v>
      </c>
      <c r="G28" s="113">
        <f>VLOOKUP($B28,[1]NUM3!$G$2:$T$157,4,FALSE)</f>
        <v>223</v>
      </c>
      <c r="H28" s="97">
        <f>VLOOKUP($B28,[1]NUM3!$G$2:$T$157,5,FALSE)</f>
        <v>202</v>
      </c>
      <c r="I28" s="97">
        <f>VLOOKUP($B28,[1]NUM3!$G$2:$T$157,6,FALSE)</f>
        <v>228</v>
      </c>
      <c r="J28" s="97">
        <f>VLOOKUP($B28,[1]NUM3!$G$2:$T$157,7,FALSE)</f>
        <v>162</v>
      </c>
      <c r="K28" s="97">
        <f>VLOOKUP($B28,[1]NUM3!$G$2:$T$157,8,FALSE)</f>
        <v>248</v>
      </c>
      <c r="L28" s="104">
        <f>VLOOKUP($B28,[1]NUM3!$G$2:$T$157,9,FALSE)</f>
        <v>264</v>
      </c>
      <c r="M28" s="104">
        <f>VLOOKUP($B28,[1]NUM3!$G$2:$T$157,10,FALSE)</f>
        <v>180</v>
      </c>
      <c r="N28" s="104">
        <f>VLOOKUP($B28,[1]NUM3!$G$2:$T$157,11,FALSE)</f>
        <v>136</v>
      </c>
      <c r="O28" s="104">
        <f>VLOOKUP($B28,[1]NUM3!$G$2:$T$157,12,FALSE)</f>
        <v>81</v>
      </c>
      <c r="P28" s="62">
        <f>VLOOKUP($B28,[1]NUM3!$G$2:$T$157,13,FALSE)</f>
        <v>157</v>
      </c>
      <c r="Q28" s="17">
        <f t="shared" si="2"/>
        <v>2239</v>
      </c>
      <c r="R28" s="248"/>
      <c r="S28" s="249"/>
    </row>
    <row r="29" spans="1:19" ht="15" thickBot="1" x14ac:dyDescent="0.25">
      <c r="A29" s="1" t="s">
        <v>79</v>
      </c>
      <c r="B29" s="99" t="s">
        <v>83</v>
      </c>
      <c r="C29" s="63"/>
      <c r="D29" s="63"/>
      <c r="E29" s="112">
        <f>VLOOKUP($B29,[1]NUM3!$G$2:$T$157,2,FALSE)</f>
        <v>8</v>
      </c>
      <c r="F29" s="112">
        <f>VLOOKUP($B29,[1]NUM3!$G$2:$T$157,3,FALSE)</f>
        <v>15</v>
      </c>
      <c r="G29" s="113">
        <f>VLOOKUP($B29,[1]NUM3!$G$2:$T$157,4,FALSE)</f>
        <v>30</v>
      </c>
      <c r="H29" s="97">
        <f>VLOOKUP($B29,[1]NUM3!$G$2:$T$157,5,FALSE)</f>
        <v>34</v>
      </c>
      <c r="I29" s="97">
        <f>VLOOKUP($B29,[1]NUM3!$G$2:$T$157,6,FALSE)</f>
        <v>45</v>
      </c>
      <c r="J29" s="97">
        <f>VLOOKUP($B29,[1]NUM3!$G$2:$T$157,7,FALSE)</f>
        <v>21</v>
      </c>
      <c r="K29" s="97">
        <f>VLOOKUP($B29,[1]NUM3!$G$2:$T$157,8,FALSE)</f>
        <v>30</v>
      </c>
      <c r="L29" s="104">
        <f>VLOOKUP($B29,[1]NUM3!$G$2:$T$157,9,FALSE)</f>
        <v>30</v>
      </c>
      <c r="M29" s="104">
        <f>VLOOKUP($B29,[1]NUM3!$G$2:$T$157,10,FALSE)</f>
        <v>36</v>
      </c>
      <c r="N29" s="104">
        <f>VLOOKUP($B29,[1]NUM3!$G$2:$T$157,11,FALSE)</f>
        <v>32</v>
      </c>
      <c r="O29" s="104">
        <f>VLOOKUP($B29,[1]NUM3!$G$2:$T$157,12,FALSE)</f>
        <v>30</v>
      </c>
      <c r="P29" s="62">
        <f>VLOOKUP($B29,[1]NUM3!$G$2:$T$157,13,FALSE)</f>
        <v>35</v>
      </c>
      <c r="Q29" s="17">
        <f t="shared" si="2"/>
        <v>346</v>
      </c>
      <c r="R29" s="248"/>
      <c r="S29" s="249"/>
    </row>
    <row r="30" spans="1:19" ht="15" thickBot="1" x14ac:dyDescent="0.25">
      <c r="A30" s="1" t="s">
        <v>79</v>
      </c>
      <c r="B30" s="99" t="s">
        <v>84</v>
      </c>
      <c r="C30" s="63"/>
      <c r="D30" s="63"/>
      <c r="E30" s="112">
        <f>VLOOKUP($B30,[1]NUM3!$G$2:$T$157,2,FALSE)</f>
        <v>248</v>
      </c>
      <c r="F30" s="112">
        <f>VLOOKUP($B30,[1]NUM3!$G$2:$T$157,3,FALSE)</f>
        <v>165</v>
      </c>
      <c r="G30" s="113">
        <f>VLOOKUP($B30,[1]NUM3!$G$2:$T$157,4,FALSE)</f>
        <v>252</v>
      </c>
      <c r="H30" s="97">
        <f>VLOOKUP($B30,[1]NUM3!$G$2:$T$157,5,FALSE)</f>
        <v>166</v>
      </c>
      <c r="I30" s="97">
        <f>VLOOKUP($B30,[1]NUM3!$G$2:$T$157,6,FALSE)</f>
        <v>277</v>
      </c>
      <c r="J30" s="97">
        <f>VLOOKUP($B30,[1]NUM3!$G$2:$T$157,7,FALSE)</f>
        <v>192</v>
      </c>
      <c r="K30" s="97">
        <f>VLOOKUP($B30,[1]NUM3!$G$2:$T$157,8,FALSE)</f>
        <v>245</v>
      </c>
      <c r="L30" s="104">
        <f>VLOOKUP($B30,[1]NUM3!$G$2:$T$157,9,FALSE)</f>
        <v>284</v>
      </c>
      <c r="M30" s="104">
        <f>VLOOKUP($B30,[1]NUM3!$G$2:$T$157,10,FALSE)</f>
        <v>191</v>
      </c>
      <c r="N30" s="104">
        <f>VLOOKUP($B30,[1]NUM3!$G$2:$T$157,11,FALSE)</f>
        <v>188</v>
      </c>
      <c r="O30" s="104">
        <f>VLOOKUP($B30,[1]NUM3!$G$2:$T$157,12,FALSE)</f>
        <v>154</v>
      </c>
      <c r="P30" s="62">
        <f>VLOOKUP($B30,[1]NUM3!$G$2:$T$157,13,FALSE)</f>
        <v>284</v>
      </c>
      <c r="Q30" s="17">
        <f t="shared" si="2"/>
        <v>2646</v>
      </c>
      <c r="R30" s="248"/>
      <c r="S30" s="249"/>
    </row>
    <row r="31" spans="1:19" ht="15" thickBot="1" x14ac:dyDescent="0.25">
      <c r="A31" s="1" t="s">
        <v>79</v>
      </c>
      <c r="B31" s="99" t="s">
        <v>85</v>
      </c>
      <c r="C31" s="63"/>
      <c r="D31" s="63"/>
      <c r="E31" s="112">
        <f>VLOOKUP($B31,[1]NUM3!$G$2:$T$157,2,FALSE)</f>
        <v>9</v>
      </c>
      <c r="F31" s="112">
        <f>VLOOKUP($B31,[1]NUM3!$G$2:$T$157,3,FALSE)</f>
        <v>11</v>
      </c>
      <c r="G31" s="113">
        <f>VLOOKUP($B31,[1]NUM3!$G$2:$T$157,4,FALSE)</f>
        <v>7</v>
      </c>
      <c r="H31" s="97">
        <f>VLOOKUP($B31,[1]NUM3!$G$2:$T$157,5,FALSE)</f>
        <v>6</v>
      </c>
      <c r="I31" s="97">
        <f>VLOOKUP($B31,[1]NUM3!$G$2:$T$157,6,FALSE)</f>
        <v>9</v>
      </c>
      <c r="J31" s="97">
        <f>VLOOKUP($B31,[1]NUM3!$G$2:$T$157,7,FALSE)</f>
        <v>13</v>
      </c>
      <c r="K31" s="97">
        <f>VLOOKUP($B31,[1]NUM3!$G$2:$T$157,8,FALSE)</f>
        <v>15</v>
      </c>
      <c r="L31" s="104">
        <f>VLOOKUP($B31,[1]NUM3!$G$2:$T$157,9,FALSE)</f>
        <v>5</v>
      </c>
      <c r="M31" s="104">
        <f>VLOOKUP($B31,[1]NUM3!$G$2:$T$157,10,FALSE)</f>
        <v>15</v>
      </c>
      <c r="N31" s="104">
        <f>VLOOKUP($B31,[1]NUM3!$G$2:$T$157,11,FALSE)</f>
        <v>10</v>
      </c>
      <c r="O31" s="104">
        <f>VLOOKUP($B31,[1]NUM3!$G$2:$T$157,12,FALSE)</f>
        <v>31</v>
      </c>
      <c r="P31" s="62">
        <f>VLOOKUP($B31,[1]NUM3!$G$2:$T$157,13,FALSE)</f>
        <v>28</v>
      </c>
      <c r="Q31" s="17">
        <f t="shared" si="2"/>
        <v>159</v>
      </c>
      <c r="R31" s="248"/>
      <c r="S31" s="249"/>
    </row>
    <row r="32" spans="1:19" ht="15" thickBot="1" x14ac:dyDescent="0.25">
      <c r="A32" s="1" t="s">
        <v>79</v>
      </c>
      <c r="B32" s="99" t="s">
        <v>86</v>
      </c>
      <c r="C32" s="63"/>
      <c r="D32" s="63"/>
      <c r="E32" s="112">
        <f>VLOOKUP($B32,[1]NUM3!$G$2:$T$157,2,FALSE)</f>
        <v>2</v>
      </c>
      <c r="F32" s="112">
        <f>VLOOKUP($B32,[1]NUM3!$G$2:$T$157,3,FALSE)</f>
        <v>3</v>
      </c>
      <c r="G32" s="113">
        <f>VLOOKUP($B32,[1]NUM3!$G$2:$T$157,4,FALSE)</f>
        <v>9</v>
      </c>
      <c r="H32" s="97">
        <f>VLOOKUP($B32,[1]NUM3!$G$2:$T$157,5,FALSE)</f>
        <v>9</v>
      </c>
      <c r="I32" s="97">
        <f>VLOOKUP($B32,[1]NUM3!$G$2:$T$157,6,FALSE)</f>
        <v>4</v>
      </c>
      <c r="J32" s="97">
        <f>VLOOKUP($B32,[1]NUM3!$G$2:$T$157,7,FALSE)</f>
        <v>5</v>
      </c>
      <c r="K32" s="97">
        <f>VLOOKUP($B32,[1]NUM3!$G$2:$T$157,8,FALSE)</f>
        <v>14</v>
      </c>
      <c r="L32" s="104">
        <f>VLOOKUP($B32,[1]NUM3!$G$2:$T$157,9,FALSE)</f>
        <v>16</v>
      </c>
      <c r="M32" s="104">
        <f>VLOOKUP($B32,[1]NUM3!$G$2:$T$157,10,FALSE)</f>
        <v>13</v>
      </c>
      <c r="N32" s="104">
        <f>VLOOKUP($B32,[1]NUM3!$G$2:$T$157,11,FALSE)</f>
        <v>5</v>
      </c>
      <c r="O32" s="104">
        <f>VLOOKUP($B32,[1]NUM3!$G$2:$T$157,12,FALSE)</f>
        <v>1</v>
      </c>
      <c r="P32" s="62">
        <f>VLOOKUP($B32,[1]NUM3!$G$2:$T$157,13,FALSE)</f>
        <v>14</v>
      </c>
      <c r="Q32" s="17">
        <f t="shared" si="2"/>
        <v>95</v>
      </c>
      <c r="R32" s="248"/>
      <c r="S32" s="249"/>
    </row>
    <row r="33" spans="1:19" ht="15" thickBot="1" x14ac:dyDescent="0.25">
      <c r="A33" s="1" t="s">
        <v>79</v>
      </c>
      <c r="B33" s="99" t="s">
        <v>87</v>
      </c>
      <c r="C33" s="63"/>
      <c r="D33" s="63"/>
      <c r="E33" s="112">
        <f>VLOOKUP($B33,[1]NUM3!$G$2:$T$157,2,FALSE)</f>
        <v>15</v>
      </c>
      <c r="F33" s="112">
        <f>VLOOKUP($B33,[1]NUM3!$G$2:$T$157,3,FALSE)</f>
        <v>7</v>
      </c>
      <c r="G33" s="113">
        <f>VLOOKUP($B33,[1]NUM3!$G$2:$T$157,4,FALSE)</f>
        <v>23</v>
      </c>
      <c r="H33" s="97">
        <f>VLOOKUP($B33,[1]NUM3!$G$2:$T$157,5,FALSE)</f>
        <v>16</v>
      </c>
      <c r="I33" s="97">
        <f>VLOOKUP($B33,[1]NUM3!$G$2:$T$157,6,FALSE)</f>
        <v>22</v>
      </c>
      <c r="J33" s="97">
        <f>VLOOKUP($B33,[1]NUM3!$G$2:$T$157,7,FALSE)</f>
        <v>38</v>
      </c>
      <c r="K33" s="97">
        <f>VLOOKUP($B33,[1]NUM3!$G$2:$T$157,8,FALSE)</f>
        <v>21</v>
      </c>
      <c r="L33" s="104">
        <f>VLOOKUP($B33,[1]NUM3!$G$2:$T$157,9,FALSE)</f>
        <v>15</v>
      </c>
      <c r="M33" s="104">
        <f>VLOOKUP($B33,[1]NUM3!$G$2:$T$157,10,FALSE)</f>
        <v>17</v>
      </c>
      <c r="N33" s="104">
        <f>VLOOKUP($B33,[1]NUM3!$G$2:$T$157,11,FALSE)</f>
        <v>20</v>
      </c>
      <c r="O33" s="104">
        <f>VLOOKUP($B33,[1]NUM3!$G$2:$T$157,12,FALSE)</f>
        <v>27</v>
      </c>
      <c r="P33" s="62">
        <f>VLOOKUP($B33,[1]NUM3!$G$2:$T$157,13,FALSE)</f>
        <v>38</v>
      </c>
      <c r="Q33" s="17">
        <f t="shared" si="2"/>
        <v>259</v>
      </c>
      <c r="R33" s="248"/>
      <c r="S33" s="249"/>
    </row>
    <row r="34" spans="1:19" ht="15" thickBot="1" x14ac:dyDescent="0.25">
      <c r="A34" s="1" t="s">
        <v>79</v>
      </c>
      <c r="B34" s="99" t="s">
        <v>88</v>
      </c>
      <c r="C34" s="63"/>
      <c r="D34" s="63"/>
      <c r="E34" s="112">
        <f>VLOOKUP($B34,[1]NUM3!$G$2:$T$157,2,FALSE)</f>
        <v>6</v>
      </c>
      <c r="F34" s="112">
        <f>VLOOKUP($B34,[1]NUM3!$G$2:$T$157,3,FALSE)</f>
        <v>2</v>
      </c>
      <c r="G34" s="113">
        <f>VLOOKUP($B34,[1]NUM3!$G$2:$T$157,4,FALSE)</f>
        <v>3</v>
      </c>
      <c r="H34" s="97">
        <f>VLOOKUP($B34,[1]NUM3!$G$2:$T$157,5,FALSE)</f>
        <v>11</v>
      </c>
      <c r="I34" s="97">
        <f>VLOOKUP($B34,[1]NUM3!$G$2:$T$157,6,FALSE)</f>
        <v>1</v>
      </c>
      <c r="J34" s="97">
        <f>VLOOKUP($B34,[1]NUM3!$G$2:$T$157,7,FALSE)</f>
        <v>11</v>
      </c>
      <c r="K34" s="97">
        <f>VLOOKUP($B34,[1]NUM3!$G$2:$T$157,8,FALSE)</f>
        <v>4</v>
      </c>
      <c r="L34" s="104">
        <f>VLOOKUP($B34,[1]NUM3!$G$2:$T$157,9,FALSE)</f>
        <v>3</v>
      </c>
      <c r="M34" s="104">
        <f>VLOOKUP($B34,[1]NUM3!$G$2:$T$157,10,FALSE)</f>
        <v>11</v>
      </c>
      <c r="N34" s="104">
        <f>VLOOKUP($B34,[1]NUM3!$G$2:$T$157,11,FALSE)</f>
        <v>1</v>
      </c>
      <c r="O34" s="104">
        <f>VLOOKUP($B34,[1]NUM3!$G$2:$T$157,12,FALSE)</f>
        <v>5</v>
      </c>
      <c r="P34" s="62">
        <f>VLOOKUP($B34,[1]NUM3!$G$2:$T$157,13,FALSE)</f>
        <v>18</v>
      </c>
      <c r="Q34" s="17">
        <f>SUM(E34:P34)</f>
        <v>76</v>
      </c>
      <c r="R34" s="248"/>
      <c r="S34" s="249"/>
    </row>
    <row r="35" spans="1:19" ht="15" thickBot="1" x14ac:dyDescent="0.25">
      <c r="A35" s="1" t="s">
        <v>79</v>
      </c>
      <c r="B35" s="99" t="s">
        <v>89</v>
      </c>
      <c r="C35" s="63"/>
      <c r="D35" s="63"/>
      <c r="E35" s="112">
        <f>VLOOKUP($B35,[1]NUM3!$G$2:$T$157,2,FALSE)</f>
        <v>0</v>
      </c>
      <c r="F35" s="112">
        <f>VLOOKUP($B35,[1]NUM3!$G$2:$T$157,3,FALSE)</f>
        <v>3</v>
      </c>
      <c r="G35" s="113">
        <f>VLOOKUP($B35,[1]NUM3!$G$2:$T$157,4,FALSE)</f>
        <v>4</v>
      </c>
      <c r="H35" s="97">
        <f>VLOOKUP($B35,[1]NUM3!$G$2:$T$157,5,FALSE)</f>
        <v>4</v>
      </c>
      <c r="I35" s="97">
        <f>VLOOKUP($B35,[1]NUM3!$G$2:$T$157,6,FALSE)</f>
        <v>8</v>
      </c>
      <c r="J35" s="97">
        <f>VLOOKUP($B35,[1]NUM3!$G$2:$T$157,7,FALSE)</f>
        <v>11</v>
      </c>
      <c r="K35" s="97">
        <f>VLOOKUP($B35,[1]NUM3!$G$2:$T$157,8,FALSE)</f>
        <v>7</v>
      </c>
      <c r="L35" s="104">
        <f>VLOOKUP($B35,[1]NUM3!$G$2:$T$157,9,FALSE)</f>
        <v>6</v>
      </c>
      <c r="M35" s="104">
        <f>VLOOKUP($B35,[1]NUM3!$G$2:$T$157,10,FALSE)</f>
        <v>1</v>
      </c>
      <c r="N35" s="104">
        <f>VLOOKUP($B35,[1]NUM3!$G$2:$T$157,11,FALSE)</f>
        <v>6</v>
      </c>
      <c r="O35" s="104">
        <f>VLOOKUP($B35,[1]NUM3!$G$2:$T$157,12,FALSE)</f>
        <v>5</v>
      </c>
      <c r="P35" s="62">
        <f>VLOOKUP($B35,[1]NUM3!$G$2:$T$157,13,FALSE)</f>
        <v>0</v>
      </c>
      <c r="Q35" s="17">
        <f>SUM(E35:P35)</f>
        <v>55</v>
      </c>
      <c r="R35" s="248"/>
      <c r="S35" s="249"/>
    </row>
    <row r="36" spans="1:19" s="65" customFormat="1" ht="15" thickBot="1" x14ac:dyDescent="0.25">
      <c r="A36" s="233" t="s">
        <v>201</v>
      </c>
      <c r="B36" s="234"/>
      <c r="C36" s="45">
        <f>+D36/Metas!I108</f>
        <v>0.95691812694108791</v>
      </c>
      <c r="D36" s="19">
        <f>+Q36/R36</f>
        <v>0.44018233839290044</v>
      </c>
      <c r="E36" s="54">
        <f t="shared" ref="E36:Q36" si="3">SUM(E26:E35)</f>
        <v>694</v>
      </c>
      <c r="F36" s="54">
        <f t="shared" si="3"/>
        <v>648</v>
      </c>
      <c r="G36" s="54">
        <f t="shared" si="3"/>
        <v>905</v>
      </c>
      <c r="H36" s="14">
        <f t="shared" si="3"/>
        <v>712</v>
      </c>
      <c r="I36" s="14">
        <f t="shared" si="3"/>
        <v>859</v>
      </c>
      <c r="J36" s="14">
        <f t="shared" si="3"/>
        <v>683</v>
      </c>
      <c r="K36" s="14">
        <f t="shared" si="3"/>
        <v>825</v>
      </c>
      <c r="L36" s="14">
        <f t="shared" si="3"/>
        <v>1004</v>
      </c>
      <c r="M36" s="14">
        <f t="shared" si="3"/>
        <v>761</v>
      </c>
      <c r="N36" s="14">
        <f t="shared" si="3"/>
        <v>581</v>
      </c>
      <c r="O36" s="14">
        <f t="shared" si="3"/>
        <v>510</v>
      </c>
      <c r="P36" s="14">
        <f t="shared" si="3"/>
        <v>895</v>
      </c>
      <c r="Q36" s="14">
        <f t="shared" si="3"/>
        <v>9077</v>
      </c>
      <c r="R36" s="246">
        <v>20621</v>
      </c>
      <c r="S36" s="247"/>
    </row>
    <row r="37" spans="1:19" ht="15" thickBot="1" x14ac:dyDescent="0.25">
      <c r="A37" s="1" t="s">
        <v>100</v>
      </c>
      <c r="B37" s="99" t="s">
        <v>90</v>
      </c>
      <c r="C37" s="63"/>
      <c r="D37" s="63"/>
      <c r="E37" s="112">
        <f>VLOOKUP($B37,[1]NUM3!$G$2:$T$157,2,FALSE)</f>
        <v>5</v>
      </c>
      <c r="F37" s="112">
        <f>VLOOKUP($B37,[1]NUM3!$G$2:$T$157,3,FALSE)</f>
        <v>4</v>
      </c>
      <c r="G37" s="113">
        <f>VLOOKUP($B37,[1]NUM3!$G$2:$T$157,4,FALSE)</f>
        <v>1</v>
      </c>
      <c r="H37" s="97">
        <f>VLOOKUP($B37,[1]NUM3!$G$2:$T$157,5,FALSE)</f>
        <v>8</v>
      </c>
      <c r="I37" s="97">
        <f>VLOOKUP($B37,[1]NUM3!$G$2:$T$157,6,FALSE)</f>
        <v>6</v>
      </c>
      <c r="J37" s="97">
        <f>VLOOKUP($B37,[1]NUM3!$G$2:$T$157,7,FALSE)</f>
        <v>2</v>
      </c>
      <c r="K37" s="97">
        <f>VLOOKUP($B37,[1]NUM3!$G$2:$T$157,8,FALSE)</f>
        <v>3</v>
      </c>
      <c r="L37" s="104">
        <f>VLOOKUP($B37,[1]NUM3!$G$2:$T$157,9,FALSE)</f>
        <v>8</v>
      </c>
      <c r="M37" s="104">
        <f>VLOOKUP($B37,[1]NUM3!$G$2:$T$157,10,FALSE)</f>
        <v>3</v>
      </c>
      <c r="N37" s="104">
        <f>VLOOKUP($B37,[1]NUM3!$G$2:$T$157,11,FALSE)</f>
        <v>9</v>
      </c>
      <c r="O37" s="104">
        <f>VLOOKUP($B37,[1]NUM3!$G$2:$T$157,12,FALSE)</f>
        <v>1</v>
      </c>
      <c r="P37" s="104">
        <f>VLOOKUP($B37,[1]NUM3!$G$2:$T$157,13,FALSE)</f>
        <v>6</v>
      </c>
      <c r="Q37" s="17">
        <f t="shared" si="2"/>
        <v>56</v>
      </c>
      <c r="R37" s="248"/>
      <c r="S37" s="249"/>
    </row>
    <row r="38" spans="1:19" ht="15" thickBot="1" x14ac:dyDescent="0.25">
      <c r="A38" s="1" t="s">
        <v>100</v>
      </c>
      <c r="B38" s="99" t="s">
        <v>91</v>
      </c>
      <c r="C38" s="63"/>
      <c r="D38" s="63"/>
      <c r="E38" s="112">
        <f>VLOOKUP($B38,[1]NUM3!$G$2:$T$157,2,FALSE)</f>
        <v>3</v>
      </c>
      <c r="F38" s="112">
        <f>VLOOKUP($B38,[1]NUM3!$G$2:$T$157,3,FALSE)</f>
        <v>1</v>
      </c>
      <c r="G38" s="113">
        <f>VLOOKUP($B38,[1]NUM3!$G$2:$T$157,4,FALSE)</f>
        <v>9</v>
      </c>
      <c r="H38" s="97">
        <f>VLOOKUP($B38,[1]NUM3!$G$2:$T$157,5,FALSE)</f>
        <v>4</v>
      </c>
      <c r="I38" s="97">
        <f>VLOOKUP($B38,[1]NUM3!$G$2:$T$157,6,FALSE)</f>
        <v>21</v>
      </c>
      <c r="J38" s="97">
        <f>VLOOKUP($B38,[1]NUM3!$G$2:$T$157,7,FALSE)</f>
        <v>5</v>
      </c>
      <c r="K38" s="97">
        <f>VLOOKUP($B38,[1]NUM3!$G$2:$T$157,8,FALSE)</f>
        <v>10</v>
      </c>
      <c r="L38" s="104">
        <f>VLOOKUP($B38,[1]NUM3!$G$2:$T$157,9,FALSE)</f>
        <v>5</v>
      </c>
      <c r="M38" s="104">
        <f>VLOOKUP($B38,[1]NUM3!$G$2:$T$157,10,FALSE)</f>
        <v>1</v>
      </c>
      <c r="N38" s="104">
        <f>VLOOKUP($B38,[1]NUM3!$G$2:$T$157,11,FALSE)</f>
        <v>2</v>
      </c>
      <c r="O38" s="104">
        <f>VLOOKUP($B38,[1]NUM3!$G$2:$T$157,12,FALSE)</f>
        <v>8</v>
      </c>
      <c r="P38" s="104">
        <f>VLOOKUP($B38,[1]NUM3!$G$2:$T$157,13,FALSE)</f>
        <v>8</v>
      </c>
      <c r="Q38" s="17">
        <f t="shared" si="2"/>
        <v>77</v>
      </c>
      <c r="R38" s="248"/>
      <c r="S38" s="249"/>
    </row>
    <row r="39" spans="1:19" ht="15" thickBot="1" x14ac:dyDescent="0.25">
      <c r="A39" s="1" t="s">
        <v>100</v>
      </c>
      <c r="B39" s="99" t="s">
        <v>92</v>
      </c>
      <c r="C39" s="63"/>
      <c r="D39" s="63"/>
      <c r="E39" s="112">
        <f>VLOOKUP($B39,[1]NUM3!$G$2:$T$157,2,FALSE)</f>
        <v>5</v>
      </c>
      <c r="F39" s="112">
        <f>VLOOKUP($B39,[1]NUM3!$G$2:$T$157,3,FALSE)</f>
        <v>10</v>
      </c>
      <c r="G39" s="113">
        <f>VLOOKUP($B39,[1]NUM3!$G$2:$T$157,4,FALSE)</f>
        <v>5</v>
      </c>
      <c r="H39" s="97">
        <f>VLOOKUP($B39,[1]NUM3!$G$2:$T$157,5,FALSE)</f>
        <v>6</v>
      </c>
      <c r="I39" s="97">
        <f>VLOOKUP($B39,[1]NUM3!$G$2:$T$157,6,FALSE)</f>
        <v>6</v>
      </c>
      <c r="J39" s="97">
        <f>VLOOKUP($B39,[1]NUM3!$G$2:$T$157,7,FALSE)</f>
        <v>4</v>
      </c>
      <c r="K39" s="97">
        <f>VLOOKUP($B39,[1]NUM3!$G$2:$T$157,8,FALSE)</f>
        <v>0</v>
      </c>
      <c r="L39" s="104">
        <f>VLOOKUP($B39,[1]NUM3!$G$2:$T$157,9,FALSE)</f>
        <v>3</v>
      </c>
      <c r="M39" s="104">
        <f>VLOOKUP($B39,[1]NUM3!$G$2:$T$157,10,FALSE)</f>
        <v>12</v>
      </c>
      <c r="N39" s="104">
        <f>VLOOKUP($B39,[1]NUM3!$G$2:$T$157,11,FALSE)</f>
        <v>6</v>
      </c>
      <c r="O39" s="104">
        <f>VLOOKUP($B39,[1]NUM3!$G$2:$T$157,12,FALSE)</f>
        <v>0</v>
      </c>
      <c r="P39" s="104">
        <f>VLOOKUP($B39,[1]NUM3!$G$2:$T$157,13,FALSE)</f>
        <v>0</v>
      </c>
      <c r="Q39" s="17">
        <f t="shared" si="2"/>
        <v>57</v>
      </c>
      <c r="R39" s="248"/>
      <c r="S39" s="249"/>
    </row>
    <row r="40" spans="1:19" ht="15" thickBot="1" x14ac:dyDescent="0.25">
      <c r="A40" s="1" t="s">
        <v>100</v>
      </c>
      <c r="B40" s="99" t="s">
        <v>93</v>
      </c>
      <c r="C40" s="63"/>
      <c r="D40" s="63"/>
      <c r="E40" s="112">
        <f>VLOOKUP($B40,[1]NUM3!$G$2:$T$157,2,FALSE)</f>
        <v>0</v>
      </c>
      <c r="F40" s="112">
        <f>VLOOKUP($B40,[1]NUM3!$G$2:$T$157,3,FALSE)</f>
        <v>0</v>
      </c>
      <c r="G40" s="113">
        <f>VLOOKUP($B40,[1]NUM3!$G$2:$T$157,4,FALSE)</f>
        <v>2</v>
      </c>
      <c r="H40" s="97">
        <f>VLOOKUP($B40,[1]NUM3!$G$2:$T$157,5,FALSE)</f>
        <v>0</v>
      </c>
      <c r="I40" s="97">
        <f>VLOOKUP($B40,[1]NUM3!$G$2:$T$157,6,FALSE)</f>
        <v>0</v>
      </c>
      <c r="J40" s="97">
        <f>VLOOKUP($B40,[1]NUM3!$G$2:$T$157,7,FALSE)</f>
        <v>0</v>
      </c>
      <c r="K40" s="97">
        <f>VLOOKUP($B40,[1]NUM3!$G$2:$T$157,8,FALSE)</f>
        <v>0</v>
      </c>
      <c r="L40" s="104">
        <f>VLOOKUP($B40,[1]NUM3!$G$2:$T$157,9,FALSE)</f>
        <v>3</v>
      </c>
      <c r="M40" s="104">
        <f>VLOOKUP($B40,[1]NUM3!$G$2:$T$157,10,FALSE)</f>
        <v>2</v>
      </c>
      <c r="N40" s="104">
        <f>VLOOKUP($B40,[1]NUM3!$G$2:$T$157,11,FALSE)</f>
        <v>1</v>
      </c>
      <c r="O40" s="104">
        <f>VLOOKUP($B40,[1]NUM3!$G$2:$T$157,12,FALSE)</f>
        <v>0</v>
      </c>
      <c r="P40" s="104">
        <f>VLOOKUP($B40,[1]NUM3!$G$2:$T$157,13,FALSE)</f>
        <v>9</v>
      </c>
      <c r="Q40" s="17">
        <f t="shared" si="2"/>
        <v>17</v>
      </c>
      <c r="R40" s="248"/>
      <c r="S40" s="249"/>
    </row>
    <row r="41" spans="1:19" ht="15" thickBot="1" x14ac:dyDescent="0.25">
      <c r="A41" s="1" t="s">
        <v>100</v>
      </c>
      <c r="B41" s="99" t="s">
        <v>94</v>
      </c>
      <c r="C41" s="63"/>
      <c r="D41" s="63"/>
      <c r="E41" s="112">
        <f>VLOOKUP($B41,[1]NUM3!$G$2:$T$157,2,FALSE)</f>
        <v>3</v>
      </c>
      <c r="F41" s="112">
        <f>VLOOKUP($B41,[1]NUM3!$G$2:$T$157,3,FALSE)</f>
        <v>3</v>
      </c>
      <c r="G41" s="113">
        <f>VLOOKUP($B41,[1]NUM3!$G$2:$T$157,4,FALSE)</f>
        <v>29</v>
      </c>
      <c r="H41" s="97">
        <f>VLOOKUP($B41,[1]NUM3!$G$2:$T$157,5,FALSE)</f>
        <v>11</v>
      </c>
      <c r="I41" s="97">
        <f>VLOOKUP($B41,[1]NUM3!$G$2:$T$157,6,FALSE)</f>
        <v>13</v>
      </c>
      <c r="J41" s="97">
        <f>VLOOKUP($B41,[1]NUM3!$G$2:$T$157,7,FALSE)</f>
        <v>19</v>
      </c>
      <c r="K41" s="97">
        <f>VLOOKUP($B41,[1]NUM3!$G$2:$T$157,8,FALSE)</f>
        <v>3</v>
      </c>
      <c r="L41" s="104">
        <f>VLOOKUP($B41,[1]NUM3!$G$2:$T$157,9,FALSE)</f>
        <v>8</v>
      </c>
      <c r="M41" s="104">
        <f>VLOOKUP($B41,[1]NUM3!$G$2:$T$157,10,FALSE)</f>
        <v>5</v>
      </c>
      <c r="N41" s="104">
        <f>VLOOKUP($B41,[1]NUM3!$G$2:$T$157,11,FALSE)</f>
        <v>7</v>
      </c>
      <c r="O41" s="104">
        <f>VLOOKUP($B41,[1]NUM3!$G$2:$T$157,12,FALSE)</f>
        <v>0</v>
      </c>
      <c r="P41" s="104">
        <f>VLOOKUP($B41,[1]NUM3!$G$2:$T$157,13,FALSE)</f>
        <v>2</v>
      </c>
      <c r="Q41" s="17">
        <f t="shared" si="2"/>
        <v>103</v>
      </c>
      <c r="R41" s="248"/>
      <c r="S41" s="249"/>
    </row>
    <row r="42" spans="1:19" ht="15" thickBot="1" x14ac:dyDescent="0.25">
      <c r="A42" s="1" t="s">
        <v>100</v>
      </c>
      <c r="B42" s="99" t="s">
        <v>95</v>
      </c>
      <c r="C42" s="63"/>
      <c r="D42" s="63"/>
      <c r="E42" s="112">
        <f>VLOOKUP($B42,[1]NUM3!$G$2:$T$157,2,FALSE)</f>
        <v>11</v>
      </c>
      <c r="F42" s="112">
        <f>VLOOKUP($B42,[1]NUM3!$G$2:$T$157,3,FALSE)</f>
        <v>8</v>
      </c>
      <c r="G42" s="113">
        <f>VLOOKUP($B42,[1]NUM3!$G$2:$T$157,4,FALSE)</f>
        <v>1</v>
      </c>
      <c r="H42" s="97">
        <f>VLOOKUP($B42,[1]NUM3!$G$2:$T$157,5,FALSE)</f>
        <v>14</v>
      </c>
      <c r="I42" s="97">
        <f>VLOOKUP($B42,[1]NUM3!$G$2:$T$157,6,FALSE)</f>
        <v>4</v>
      </c>
      <c r="J42" s="97">
        <f>VLOOKUP($B42,[1]NUM3!$G$2:$T$157,7,FALSE)</f>
        <v>11</v>
      </c>
      <c r="K42" s="97">
        <f>VLOOKUP($B42,[1]NUM3!$G$2:$T$157,8,FALSE)</f>
        <v>9</v>
      </c>
      <c r="L42" s="104">
        <f>VLOOKUP($B42,[1]NUM3!$G$2:$T$157,9,FALSE)</f>
        <v>5</v>
      </c>
      <c r="M42" s="104">
        <f>VLOOKUP($B42,[1]NUM3!$G$2:$T$157,10,FALSE)</f>
        <v>6</v>
      </c>
      <c r="N42" s="104">
        <f>VLOOKUP($B42,[1]NUM3!$G$2:$T$157,11,FALSE)</f>
        <v>4</v>
      </c>
      <c r="O42" s="104">
        <f>VLOOKUP($B42,[1]NUM3!$G$2:$T$157,12,FALSE)</f>
        <v>8</v>
      </c>
      <c r="P42" s="104">
        <f>VLOOKUP($B42,[1]NUM3!$G$2:$T$157,13,FALSE)</f>
        <v>4</v>
      </c>
      <c r="Q42" s="17">
        <f t="shared" si="2"/>
        <v>85</v>
      </c>
      <c r="R42" s="248"/>
      <c r="S42" s="249"/>
    </row>
    <row r="43" spans="1:19" ht="15" thickBot="1" x14ac:dyDescent="0.25">
      <c r="A43" s="1" t="s">
        <v>100</v>
      </c>
      <c r="B43" s="99" t="s">
        <v>96</v>
      </c>
      <c r="C43" s="63"/>
      <c r="D43" s="63"/>
      <c r="E43" s="112">
        <f>VLOOKUP($B43,[1]NUM3!$G$2:$T$157,2,FALSE)</f>
        <v>9</v>
      </c>
      <c r="F43" s="112">
        <f>VLOOKUP($B43,[1]NUM3!$G$2:$T$157,3,FALSE)</f>
        <v>10</v>
      </c>
      <c r="G43" s="113">
        <f>VLOOKUP($B43,[1]NUM3!$G$2:$T$157,4,FALSE)</f>
        <v>6</v>
      </c>
      <c r="H43" s="97">
        <f>VLOOKUP($B43,[1]NUM3!$G$2:$T$157,5,FALSE)</f>
        <v>10</v>
      </c>
      <c r="I43" s="97">
        <f>VLOOKUP($B43,[1]NUM3!$G$2:$T$157,6,FALSE)</f>
        <v>5</v>
      </c>
      <c r="J43" s="97">
        <f>VLOOKUP($B43,[1]NUM3!$G$2:$T$157,7,FALSE)</f>
        <v>7</v>
      </c>
      <c r="K43" s="97">
        <f>VLOOKUP($B43,[1]NUM3!$G$2:$T$157,8,FALSE)</f>
        <v>0</v>
      </c>
      <c r="L43" s="104">
        <f>VLOOKUP($B43,[1]NUM3!$G$2:$T$157,9,FALSE)</f>
        <v>5</v>
      </c>
      <c r="M43" s="104">
        <f>VLOOKUP($B43,[1]NUM3!$G$2:$T$157,10,FALSE)</f>
        <v>15</v>
      </c>
      <c r="N43" s="104">
        <f>VLOOKUP($B43,[1]NUM3!$G$2:$T$157,11,FALSE)</f>
        <v>1</v>
      </c>
      <c r="O43" s="104">
        <f>VLOOKUP($B43,[1]NUM3!$G$2:$T$157,12,FALSE)</f>
        <v>0</v>
      </c>
      <c r="P43" s="104">
        <f>VLOOKUP($B43,[1]NUM3!$G$2:$T$157,13,FALSE)</f>
        <v>8</v>
      </c>
      <c r="Q43" s="17">
        <f t="shared" si="2"/>
        <v>76</v>
      </c>
      <c r="R43" s="248"/>
      <c r="S43" s="249"/>
    </row>
    <row r="44" spans="1:19" ht="15" thickBot="1" x14ac:dyDescent="0.25">
      <c r="A44" s="1" t="s">
        <v>100</v>
      </c>
      <c r="B44" s="99" t="s">
        <v>97</v>
      </c>
      <c r="C44" s="63"/>
      <c r="D44" s="63"/>
      <c r="E44" s="112">
        <f>VLOOKUP($B44,[1]NUM3!$G$2:$T$157,2,FALSE)</f>
        <v>5</v>
      </c>
      <c r="F44" s="112">
        <f>VLOOKUP($B44,[1]NUM3!$G$2:$T$157,3,FALSE)</f>
        <v>0</v>
      </c>
      <c r="G44" s="113">
        <f>VLOOKUP($B44,[1]NUM3!$G$2:$T$157,4,FALSE)</f>
        <v>0</v>
      </c>
      <c r="H44" s="97">
        <f>VLOOKUP($B44,[1]NUM3!$G$2:$T$157,5,FALSE)</f>
        <v>8</v>
      </c>
      <c r="I44" s="97">
        <f>VLOOKUP($B44,[1]NUM3!$G$2:$T$157,6,FALSE)</f>
        <v>3</v>
      </c>
      <c r="J44" s="97">
        <f>VLOOKUP($B44,[1]NUM3!$G$2:$T$157,7,FALSE)</f>
        <v>4</v>
      </c>
      <c r="K44" s="97">
        <f>VLOOKUP($B44,[1]NUM3!$G$2:$T$157,8,FALSE)</f>
        <v>2</v>
      </c>
      <c r="L44" s="104">
        <f>VLOOKUP($B44,[1]NUM3!$G$2:$T$157,9,FALSE)</f>
        <v>1</v>
      </c>
      <c r="M44" s="104">
        <f>VLOOKUP($B44,[1]NUM3!$G$2:$T$157,10,FALSE)</f>
        <v>0</v>
      </c>
      <c r="N44" s="104">
        <f>VLOOKUP($B44,[1]NUM3!$G$2:$T$157,11,FALSE)</f>
        <v>3</v>
      </c>
      <c r="O44" s="104">
        <f>VLOOKUP($B44,[1]NUM3!$G$2:$T$157,12,FALSE)</f>
        <v>1</v>
      </c>
      <c r="P44" s="104">
        <f>VLOOKUP($B44,[1]NUM3!$G$2:$T$157,13,FALSE)</f>
        <v>3</v>
      </c>
      <c r="Q44" s="17">
        <f t="shared" si="2"/>
        <v>30</v>
      </c>
      <c r="R44" s="248"/>
      <c r="S44" s="249"/>
    </row>
    <row r="45" spans="1:19" ht="15" thickBot="1" x14ac:dyDescent="0.25">
      <c r="A45" s="1" t="s">
        <v>100</v>
      </c>
      <c r="B45" s="99" t="s">
        <v>98</v>
      </c>
      <c r="C45" s="63"/>
      <c r="D45" s="63"/>
      <c r="E45" s="112">
        <f>VLOOKUP($B45,[1]NUM3!$G$2:$T$157,2,FALSE)</f>
        <v>14</v>
      </c>
      <c r="F45" s="112">
        <f>VLOOKUP($B45,[1]NUM3!$G$2:$T$157,3,FALSE)</f>
        <v>2</v>
      </c>
      <c r="G45" s="113">
        <f>VLOOKUP($B45,[1]NUM3!$G$2:$T$157,4,FALSE)</f>
        <v>23</v>
      </c>
      <c r="H45" s="97">
        <f>VLOOKUP($B45,[1]NUM3!$G$2:$T$157,5,FALSE)</f>
        <v>20</v>
      </c>
      <c r="I45" s="97">
        <f>VLOOKUP($B45,[1]NUM3!$G$2:$T$157,6,FALSE)</f>
        <v>27</v>
      </c>
      <c r="J45" s="97">
        <f>VLOOKUP($B45,[1]NUM3!$G$2:$T$157,7,FALSE)</f>
        <v>15</v>
      </c>
      <c r="K45" s="97">
        <f>VLOOKUP($B45,[1]NUM3!$G$2:$T$157,8,FALSE)</f>
        <v>11</v>
      </c>
      <c r="L45" s="104">
        <f>VLOOKUP($B45,[1]NUM3!$G$2:$T$157,9,FALSE)</f>
        <v>8</v>
      </c>
      <c r="M45" s="104">
        <f>VLOOKUP($B45,[1]NUM3!$G$2:$T$157,10,FALSE)</f>
        <v>5</v>
      </c>
      <c r="N45" s="104">
        <f>VLOOKUP($B45,[1]NUM3!$G$2:$T$157,11,FALSE)</f>
        <v>1</v>
      </c>
      <c r="O45" s="104">
        <f>VLOOKUP($B45,[1]NUM3!$G$2:$T$157,12,FALSE)</f>
        <v>2</v>
      </c>
      <c r="P45" s="104">
        <f>VLOOKUP($B45,[1]NUM3!$G$2:$T$157,13,FALSE)</f>
        <v>5</v>
      </c>
      <c r="Q45" s="17">
        <f t="shared" si="2"/>
        <v>133</v>
      </c>
      <c r="R45" s="248"/>
      <c r="S45" s="249"/>
    </row>
    <row r="46" spans="1:19" ht="15" thickBot="1" x14ac:dyDescent="0.25">
      <c r="A46" s="1" t="s">
        <v>100</v>
      </c>
      <c r="B46" s="99" t="s">
        <v>99</v>
      </c>
      <c r="C46" s="63"/>
      <c r="D46" s="63"/>
      <c r="E46" s="112">
        <f>VLOOKUP($B46,[1]NUM3!$G$2:$T$157,2,FALSE)</f>
        <v>7</v>
      </c>
      <c r="F46" s="112">
        <f>VLOOKUP($B46,[1]NUM3!$G$2:$T$157,3,FALSE)</f>
        <v>3</v>
      </c>
      <c r="G46" s="113">
        <f>VLOOKUP($B46,[1]NUM3!$G$2:$T$157,4,FALSE)</f>
        <v>6</v>
      </c>
      <c r="H46" s="97">
        <f>VLOOKUP($B46,[1]NUM3!$G$2:$T$157,5,FALSE)</f>
        <v>16</v>
      </c>
      <c r="I46" s="97">
        <f>VLOOKUP($B46,[1]NUM3!$G$2:$T$157,6,FALSE)</f>
        <v>0</v>
      </c>
      <c r="J46" s="97">
        <f>VLOOKUP($B46,[1]NUM3!$G$2:$T$157,7,FALSE)</f>
        <v>4</v>
      </c>
      <c r="K46" s="97">
        <f>VLOOKUP($B46,[1]NUM3!$G$2:$T$157,8,FALSE)</f>
        <v>7</v>
      </c>
      <c r="L46" s="104">
        <f>VLOOKUP($B46,[1]NUM3!$G$2:$T$157,9,FALSE)</f>
        <v>4</v>
      </c>
      <c r="M46" s="104">
        <f>VLOOKUP($B46,[1]NUM3!$G$2:$T$157,10,FALSE)</f>
        <v>7</v>
      </c>
      <c r="N46" s="104">
        <f>VLOOKUP($B46,[1]NUM3!$G$2:$T$157,11,FALSE)</f>
        <v>2</v>
      </c>
      <c r="O46" s="104">
        <f>VLOOKUP($B46,[1]NUM3!$G$2:$T$157,12,FALSE)</f>
        <v>0</v>
      </c>
      <c r="P46" s="104">
        <f>VLOOKUP($B46,[1]NUM3!$G$2:$T$157,13,FALSE)</f>
        <v>1</v>
      </c>
      <c r="Q46" s="17">
        <f t="shared" si="2"/>
        <v>57</v>
      </c>
      <c r="R46" s="248"/>
      <c r="S46" s="249"/>
    </row>
    <row r="47" spans="1:19" s="65" customFormat="1" ht="15" thickBot="1" x14ac:dyDescent="0.25">
      <c r="A47" s="233" t="s">
        <v>202</v>
      </c>
      <c r="B47" s="234"/>
      <c r="C47" s="45">
        <f>+D47/Metas!I117</f>
        <v>0.8041429070173397</v>
      </c>
      <c r="D47" s="19">
        <f>+Q47/R47</f>
        <v>0.5226928895612708</v>
      </c>
      <c r="E47" s="54">
        <f>SUM(E37:E46)</f>
        <v>62</v>
      </c>
      <c r="F47" s="54">
        <f t="shared" ref="F47:P47" si="4">SUM(F37:F46)</f>
        <v>41</v>
      </c>
      <c r="G47" s="54">
        <f t="shared" si="4"/>
        <v>82</v>
      </c>
      <c r="H47" s="14">
        <f t="shared" si="4"/>
        <v>97</v>
      </c>
      <c r="I47" s="14">
        <f t="shared" si="4"/>
        <v>85</v>
      </c>
      <c r="J47" s="14">
        <f t="shared" si="4"/>
        <v>71</v>
      </c>
      <c r="K47" s="14">
        <f t="shared" si="4"/>
        <v>45</v>
      </c>
      <c r="L47" s="14">
        <f t="shared" si="4"/>
        <v>50</v>
      </c>
      <c r="M47" s="14">
        <f t="shared" si="4"/>
        <v>56</v>
      </c>
      <c r="N47" s="14">
        <f t="shared" si="4"/>
        <v>36</v>
      </c>
      <c r="O47" s="14">
        <f t="shared" si="4"/>
        <v>20</v>
      </c>
      <c r="P47" s="14">
        <f t="shared" si="4"/>
        <v>46</v>
      </c>
      <c r="Q47" s="14">
        <f>SUM(Q37:Q46)</f>
        <v>691</v>
      </c>
      <c r="R47" s="246">
        <v>1322</v>
      </c>
      <c r="S47" s="247"/>
    </row>
    <row r="48" spans="1:19" ht="15" thickBot="1" x14ac:dyDescent="0.25">
      <c r="A48" s="1" t="s">
        <v>114</v>
      </c>
      <c r="B48" s="99" t="s">
        <v>101</v>
      </c>
      <c r="C48" s="63"/>
      <c r="D48" s="63"/>
      <c r="E48" s="112">
        <f>VLOOKUP($B48,[1]NUM3!$G$2:$T$157,2,FALSE)</f>
        <v>25</v>
      </c>
      <c r="F48" s="112">
        <f>VLOOKUP($B48,[1]NUM3!$G$2:$T$157,3,FALSE)</f>
        <v>0</v>
      </c>
      <c r="G48" s="113">
        <f>VLOOKUP($B48,[1]NUM3!$G$2:$T$157,4,FALSE)</f>
        <v>20</v>
      </c>
      <c r="H48" s="97">
        <f>VLOOKUP($B48,[1]NUM3!$G$2:$T$157,5,FALSE)</f>
        <v>22</v>
      </c>
      <c r="I48" s="97">
        <f>VLOOKUP($B48,[1]NUM3!$G$2:$T$157,6,FALSE)</f>
        <v>37</v>
      </c>
      <c r="J48" s="97">
        <f>VLOOKUP($B48,[1]NUM3!$G$2:$T$157,7,FALSE)</f>
        <v>39</v>
      </c>
      <c r="K48" s="97">
        <f>VLOOKUP($B48,[1]NUM3!$G$2:$T$157,8,FALSE)</f>
        <v>43</v>
      </c>
      <c r="L48" s="104">
        <f>VLOOKUP($B48,[1]NUM3!$G$2:$T$157,9,FALSE)</f>
        <v>30</v>
      </c>
      <c r="M48" s="104">
        <f>VLOOKUP($B48,[1]NUM3!$G$2:$T$157,10,FALSE)</f>
        <v>22</v>
      </c>
      <c r="N48" s="104">
        <f>VLOOKUP($B48,[1]NUM3!$G$2:$T$157,11,FALSE)</f>
        <v>21</v>
      </c>
      <c r="O48" s="104">
        <f>VLOOKUP($B48,[1]NUM3!$G$2:$T$157,12,FALSE)</f>
        <v>11</v>
      </c>
      <c r="P48" s="105">
        <f>VLOOKUP($B48,[1]NUM3!$G$2:$T$157,13,FALSE)</f>
        <v>0</v>
      </c>
      <c r="Q48" s="17">
        <f t="shared" si="2"/>
        <v>270</v>
      </c>
      <c r="R48" s="248"/>
      <c r="S48" s="249"/>
    </row>
    <row r="49" spans="1:19" ht="15" thickBot="1" x14ac:dyDescent="0.25">
      <c r="A49" s="1" t="s">
        <v>114</v>
      </c>
      <c r="B49" s="99" t="s">
        <v>102</v>
      </c>
      <c r="C49" s="63"/>
      <c r="D49" s="63"/>
      <c r="E49" s="112">
        <f>VLOOKUP($B49,[1]NUM3!$G$2:$T$157,2,FALSE)</f>
        <v>0</v>
      </c>
      <c r="F49" s="112">
        <f>VLOOKUP($B49,[1]NUM3!$G$2:$T$157,3,FALSE)</f>
        <v>0</v>
      </c>
      <c r="G49" s="113">
        <f>VLOOKUP($B49,[1]NUM3!$G$2:$T$157,4,FALSE)</f>
        <v>18</v>
      </c>
      <c r="H49" s="97">
        <f>VLOOKUP($B49,[1]NUM3!$G$2:$T$157,5,FALSE)</f>
        <v>20</v>
      </c>
      <c r="I49" s="97">
        <f>VLOOKUP($B49,[1]NUM3!$G$2:$T$157,6,FALSE)</f>
        <v>18</v>
      </c>
      <c r="J49" s="97">
        <f>VLOOKUP($B49,[1]NUM3!$G$2:$T$157,7,FALSE)</f>
        <v>13</v>
      </c>
      <c r="K49" s="97">
        <f>VLOOKUP($B49,[1]NUM3!$G$2:$T$157,8,FALSE)</f>
        <v>13</v>
      </c>
      <c r="L49" s="104">
        <f>VLOOKUP($B49,[1]NUM3!$G$2:$T$157,9,FALSE)</f>
        <v>17</v>
      </c>
      <c r="M49" s="104">
        <f>VLOOKUP($B49,[1]NUM3!$G$2:$T$157,10,FALSE)</f>
        <v>0</v>
      </c>
      <c r="N49" s="104">
        <f>VLOOKUP($B49,[1]NUM3!$G$2:$T$157,11,FALSE)</f>
        <v>0</v>
      </c>
      <c r="O49" s="104">
        <f>VLOOKUP($B49,[1]NUM3!$G$2:$T$157,12,FALSE)</f>
        <v>0</v>
      </c>
      <c r="P49" s="105">
        <f>VLOOKUP($B49,[1]NUM3!$G$2:$T$157,13,FALSE)</f>
        <v>0</v>
      </c>
      <c r="Q49" s="17">
        <f t="shared" si="2"/>
        <v>99</v>
      </c>
      <c r="R49" s="248"/>
      <c r="S49" s="249"/>
    </row>
    <row r="50" spans="1:19" ht="15" thickBot="1" x14ac:dyDescent="0.25">
      <c r="A50" s="1" t="s">
        <v>114</v>
      </c>
      <c r="B50" s="99" t="s">
        <v>103</v>
      </c>
      <c r="C50" s="63"/>
      <c r="D50" s="63"/>
      <c r="E50" s="112">
        <f>VLOOKUP($B50,[1]NUM3!$G$2:$T$157,2,FALSE)</f>
        <v>1</v>
      </c>
      <c r="F50" s="112">
        <f>VLOOKUP($B50,[1]NUM3!$G$2:$T$157,3,FALSE)</f>
        <v>5</v>
      </c>
      <c r="G50" s="113">
        <f>VLOOKUP($B50,[1]NUM3!$G$2:$T$157,4,FALSE)</f>
        <v>8</v>
      </c>
      <c r="H50" s="97">
        <f>VLOOKUP($B50,[1]NUM3!$G$2:$T$157,5,FALSE)</f>
        <v>4</v>
      </c>
      <c r="I50" s="97">
        <f>VLOOKUP($B50,[1]NUM3!$G$2:$T$157,6,FALSE)</f>
        <v>7</v>
      </c>
      <c r="J50" s="97">
        <f>VLOOKUP($B50,[1]NUM3!$G$2:$T$157,7,FALSE)</f>
        <v>8</v>
      </c>
      <c r="K50" s="97">
        <f>VLOOKUP($B50,[1]NUM3!$G$2:$T$157,8,FALSE)</f>
        <v>5</v>
      </c>
      <c r="L50" s="104">
        <f>VLOOKUP($B50,[1]NUM3!$G$2:$T$157,9,FALSE)</f>
        <v>2</v>
      </c>
      <c r="M50" s="104">
        <f>VLOOKUP($B50,[1]NUM3!$G$2:$T$157,10,FALSE)</f>
        <v>1</v>
      </c>
      <c r="N50" s="104">
        <f>VLOOKUP($B50,[1]NUM3!$G$2:$T$157,11,FALSE)</f>
        <v>2</v>
      </c>
      <c r="O50" s="104">
        <f>VLOOKUP($B50,[1]NUM3!$G$2:$T$157,12,FALSE)</f>
        <v>0</v>
      </c>
      <c r="P50" s="105">
        <f>VLOOKUP($B50,[1]NUM3!$G$2:$T$157,13,FALSE)</f>
        <v>0</v>
      </c>
      <c r="Q50" s="17">
        <f t="shared" si="2"/>
        <v>43</v>
      </c>
      <c r="R50" s="248"/>
      <c r="S50" s="249"/>
    </row>
    <row r="51" spans="1:19" ht="15" thickBot="1" x14ac:dyDescent="0.25">
      <c r="A51" s="1" t="s">
        <v>114</v>
      </c>
      <c r="B51" s="99" t="s">
        <v>104</v>
      </c>
      <c r="C51" s="63"/>
      <c r="D51" s="63"/>
      <c r="E51" s="112">
        <f>VLOOKUP($B51,[1]NUM3!$G$2:$T$157,2,FALSE)</f>
        <v>2</v>
      </c>
      <c r="F51" s="112">
        <f>VLOOKUP($B51,[1]NUM3!$G$2:$T$157,3,FALSE)</f>
        <v>3</v>
      </c>
      <c r="G51" s="113">
        <f>VLOOKUP($B51,[1]NUM3!$G$2:$T$157,4,FALSE)</f>
        <v>5</v>
      </c>
      <c r="H51" s="97">
        <f>VLOOKUP($B51,[1]NUM3!$G$2:$T$157,5,FALSE)</f>
        <v>0</v>
      </c>
      <c r="I51" s="97">
        <f>VLOOKUP($B51,[1]NUM3!$G$2:$T$157,6,FALSE)</f>
        <v>8</v>
      </c>
      <c r="J51" s="97">
        <f>VLOOKUP($B51,[1]NUM3!$G$2:$T$157,7,FALSE)</f>
        <v>7</v>
      </c>
      <c r="K51" s="97">
        <f>VLOOKUP($B51,[1]NUM3!$G$2:$T$157,8,FALSE)</f>
        <v>2</v>
      </c>
      <c r="L51" s="104">
        <f>VLOOKUP($B51,[1]NUM3!$G$2:$T$157,9,FALSE)</f>
        <v>5</v>
      </c>
      <c r="M51" s="104">
        <f>VLOOKUP($B51,[1]NUM3!$G$2:$T$157,10,FALSE)</f>
        <v>1</v>
      </c>
      <c r="N51" s="104">
        <f>VLOOKUP($B51,[1]NUM3!$G$2:$T$157,11,FALSE)</f>
        <v>1</v>
      </c>
      <c r="O51" s="104">
        <f>VLOOKUP($B51,[1]NUM3!$G$2:$T$157,12,FALSE)</f>
        <v>0</v>
      </c>
      <c r="P51" s="105">
        <f>VLOOKUP($B51,[1]NUM3!$G$2:$T$157,13,FALSE)</f>
        <v>0</v>
      </c>
      <c r="Q51" s="17">
        <f t="shared" si="2"/>
        <v>34</v>
      </c>
      <c r="R51" s="248"/>
      <c r="S51" s="249"/>
    </row>
    <row r="52" spans="1:19" ht="15" thickBot="1" x14ac:dyDescent="0.25">
      <c r="A52" s="1" t="s">
        <v>114</v>
      </c>
      <c r="B52" s="99" t="s">
        <v>105</v>
      </c>
      <c r="C52" s="63"/>
      <c r="D52" s="63"/>
      <c r="E52" s="112">
        <f>VLOOKUP($B52,[1]NUM3!$G$2:$T$157,2,FALSE)</f>
        <v>0</v>
      </c>
      <c r="F52" s="112">
        <f>VLOOKUP($B52,[1]NUM3!$G$2:$T$157,3,FALSE)</f>
        <v>0</v>
      </c>
      <c r="G52" s="113">
        <f>VLOOKUP($B52,[1]NUM3!$G$2:$T$157,4,FALSE)</f>
        <v>1</v>
      </c>
      <c r="H52" s="97">
        <f>VLOOKUP($B52,[1]NUM3!$G$2:$T$157,5,FALSE)</f>
        <v>0</v>
      </c>
      <c r="I52" s="97">
        <f>VLOOKUP($B52,[1]NUM3!$G$2:$T$157,6,FALSE)</f>
        <v>0</v>
      </c>
      <c r="J52" s="97">
        <f>VLOOKUP($B52,[1]NUM3!$G$2:$T$157,7,FALSE)</f>
        <v>2</v>
      </c>
      <c r="K52" s="97">
        <f>VLOOKUP($B52,[1]NUM3!$G$2:$T$157,8,FALSE)</f>
        <v>5</v>
      </c>
      <c r="L52" s="104">
        <f>VLOOKUP($B52,[1]NUM3!$G$2:$T$157,9,FALSE)</f>
        <v>0</v>
      </c>
      <c r="M52" s="104">
        <f>VLOOKUP($B52,[1]NUM3!$G$2:$T$157,10,FALSE)</f>
        <v>0</v>
      </c>
      <c r="N52" s="104">
        <f>VLOOKUP($B52,[1]NUM3!$G$2:$T$157,11,FALSE)</f>
        <v>0</v>
      </c>
      <c r="O52" s="104">
        <f>VLOOKUP($B52,[1]NUM3!$G$2:$T$157,12,FALSE)</f>
        <v>1</v>
      </c>
      <c r="P52" s="105">
        <f>VLOOKUP($B52,[1]NUM3!$G$2:$T$157,13,FALSE)</f>
        <v>0</v>
      </c>
      <c r="Q52" s="17">
        <f t="shared" si="2"/>
        <v>9</v>
      </c>
      <c r="R52" s="248"/>
      <c r="S52" s="249"/>
    </row>
    <row r="53" spans="1:19" ht="15" thickBot="1" x14ac:dyDescent="0.25">
      <c r="A53" s="1" t="s">
        <v>114</v>
      </c>
      <c r="B53" s="99" t="s">
        <v>106</v>
      </c>
      <c r="C53" s="63"/>
      <c r="D53" s="63"/>
      <c r="E53" s="112">
        <f>VLOOKUP($B53,[1]NUM3!$G$2:$T$157,2,FALSE)</f>
        <v>2</v>
      </c>
      <c r="F53" s="112">
        <f>VLOOKUP($B53,[1]NUM3!$G$2:$T$157,3,FALSE)</f>
        <v>0</v>
      </c>
      <c r="G53" s="113">
        <f>VLOOKUP($B53,[1]NUM3!$G$2:$T$157,4,FALSE)</f>
        <v>6</v>
      </c>
      <c r="H53" s="97">
        <f>VLOOKUP($B53,[1]NUM3!$G$2:$T$157,5,FALSE)</f>
        <v>5</v>
      </c>
      <c r="I53" s="97">
        <f>VLOOKUP($B53,[1]NUM3!$G$2:$T$157,6,FALSE)</f>
        <v>2</v>
      </c>
      <c r="J53" s="97">
        <f>VLOOKUP($B53,[1]NUM3!$G$2:$T$157,7,FALSE)</f>
        <v>0</v>
      </c>
      <c r="K53" s="97">
        <f>VLOOKUP($B53,[1]NUM3!$G$2:$T$157,8,FALSE)</f>
        <v>11</v>
      </c>
      <c r="L53" s="104">
        <f>VLOOKUP($B53,[1]NUM3!$G$2:$T$157,9,FALSE)</f>
        <v>0</v>
      </c>
      <c r="M53" s="104">
        <f>VLOOKUP($B53,[1]NUM3!$G$2:$T$157,10,FALSE)</f>
        <v>0</v>
      </c>
      <c r="N53" s="104">
        <f>VLOOKUP($B53,[1]NUM3!$G$2:$T$157,11,FALSE)</f>
        <v>2</v>
      </c>
      <c r="O53" s="104">
        <f>VLOOKUP($B53,[1]NUM3!$G$2:$T$157,12,FALSE)</f>
        <v>10</v>
      </c>
      <c r="P53" s="105">
        <f>VLOOKUP($B53,[1]NUM3!$G$2:$T$157,13,FALSE)</f>
        <v>0</v>
      </c>
      <c r="Q53" s="17">
        <f t="shared" si="2"/>
        <v>38</v>
      </c>
      <c r="R53" s="248"/>
      <c r="S53" s="249"/>
    </row>
    <row r="54" spans="1:19" ht="15" thickBot="1" x14ac:dyDescent="0.25">
      <c r="A54" s="1" t="s">
        <v>114</v>
      </c>
      <c r="B54" s="99" t="s">
        <v>107</v>
      </c>
      <c r="C54" s="63"/>
      <c r="D54" s="63"/>
      <c r="E54" s="112">
        <f>VLOOKUP($B54,[1]NUM3!$G$2:$T$157,2,FALSE)</f>
        <v>0</v>
      </c>
      <c r="F54" s="112">
        <f>VLOOKUP($B54,[1]NUM3!$G$2:$T$157,3,FALSE)</f>
        <v>0</v>
      </c>
      <c r="G54" s="113">
        <f>VLOOKUP($B54,[1]NUM3!$G$2:$T$157,4,FALSE)</f>
        <v>6</v>
      </c>
      <c r="H54" s="97">
        <f>VLOOKUP($B54,[1]NUM3!$G$2:$T$157,5,FALSE)</f>
        <v>6</v>
      </c>
      <c r="I54" s="97">
        <f>VLOOKUP($B54,[1]NUM3!$G$2:$T$157,6,FALSE)</f>
        <v>10</v>
      </c>
      <c r="J54" s="97">
        <f>VLOOKUP($B54,[1]NUM3!$G$2:$T$157,7,FALSE)</f>
        <v>4</v>
      </c>
      <c r="K54" s="97">
        <f>VLOOKUP($B54,[1]NUM3!$G$2:$T$157,8,FALSE)</f>
        <v>2</v>
      </c>
      <c r="L54" s="104">
        <f>VLOOKUP($B54,[1]NUM3!$G$2:$T$157,9,FALSE)</f>
        <v>1</v>
      </c>
      <c r="M54" s="104">
        <f>VLOOKUP($B54,[1]NUM3!$G$2:$T$157,10,FALSE)</f>
        <v>0</v>
      </c>
      <c r="N54" s="104">
        <f>VLOOKUP($B54,[1]NUM3!$G$2:$T$157,11,FALSE)</f>
        <v>0</v>
      </c>
      <c r="O54" s="104">
        <f>VLOOKUP($B54,[1]NUM3!$G$2:$T$157,12,FALSE)</f>
        <v>0</v>
      </c>
      <c r="P54" s="105">
        <f>VLOOKUP($B54,[1]NUM3!$G$2:$T$157,13,FALSE)</f>
        <v>0</v>
      </c>
      <c r="Q54" s="17">
        <f t="shared" si="2"/>
        <v>29</v>
      </c>
      <c r="R54" s="248"/>
      <c r="S54" s="249"/>
    </row>
    <row r="55" spans="1:19" ht="15" thickBot="1" x14ac:dyDescent="0.25">
      <c r="A55" s="1" t="s">
        <v>114</v>
      </c>
      <c r="B55" s="99" t="s">
        <v>108</v>
      </c>
      <c r="C55" s="63"/>
      <c r="D55" s="63"/>
      <c r="E55" s="112">
        <f>VLOOKUP($B55,[1]NUM3!$G$2:$T$157,2,FALSE)</f>
        <v>0</v>
      </c>
      <c r="F55" s="112">
        <f>VLOOKUP($B55,[1]NUM3!$G$2:$T$157,3,FALSE)</f>
        <v>2</v>
      </c>
      <c r="G55" s="113">
        <f>VLOOKUP($B55,[1]NUM3!$G$2:$T$157,4,FALSE)</f>
        <v>2</v>
      </c>
      <c r="H55" s="97">
        <f>VLOOKUP($B55,[1]NUM3!$G$2:$T$157,5,FALSE)</f>
        <v>2</v>
      </c>
      <c r="I55" s="97">
        <f>VLOOKUP($B55,[1]NUM3!$G$2:$T$157,6,FALSE)</f>
        <v>16</v>
      </c>
      <c r="J55" s="97">
        <f>VLOOKUP($B55,[1]NUM3!$G$2:$T$157,7,FALSE)</f>
        <v>1</v>
      </c>
      <c r="K55" s="97">
        <f>VLOOKUP($B55,[1]NUM3!$G$2:$T$157,8,FALSE)</f>
        <v>0</v>
      </c>
      <c r="L55" s="104">
        <f>VLOOKUP($B55,[1]NUM3!$G$2:$T$157,9,FALSE)</f>
        <v>4</v>
      </c>
      <c r="M55" s="104">
        <f>VLOOKUP($B55,[1]NUM3!$G$2:$T$157,10,FALSE)</f>
        <v>3</v>
      </c>
      <c r="N55" s="104">
        <f>VLOOKUP($B55,[1]NUM3!$G$2:$T$157,11,FALSE)</f>
        <v>5</v>
      </c>
      <c r="O55" s="104">
        <f>VLOOKUP($B55,[1]NUM3!$G$2:$T$157,12,FALSE)</f>
        <v>0</v>
      </c>
      <c r="P55" s="105">
        <f>VLOOKUP($B55,[1]NUM3!$G$2:$T$157,13,FALSE)</f>
        <v>0</v>
      </c>
      <c r="Q55" s="17">
        <f t="shared" si="2"/>
        <v>35</v>
      </c>
      <c r="R55" s="248"/>
      <c r="S55" s="249"/>
    </row>
    <row r="56" spans="1:19" ht="15" thickBot="1" x14ac:dyDescent="0.25">
      <c r="A56" s="1" t="s">
        <v>114</v>
      </c>
      <c r="B56" s="99" t="s">
        <v>109</v>
      </c>
      <c r="C56" s="63"/>
      <c r="D56" s="63"/>
      <c r="E56" s="112">
        <f>VLOOKUP($B56,[1]NUM3!$G$2:$T$157,2,FALSE)</f>
        <v>6</v>
      </c>
      <c r="F56" s="112">
        <f>VLOOKUP($B56,[1]NUM3!$G$2:$T$157,3,FALSE)</f>
        <v>3</v>
      </c>
      <c r="G56" s="113">
        <f>VLOOKUP($B56,[1]NUM3!$G$2:$T$157,4,FALSE)</f>
        <v>11</v>
      </c>
      <c r="H56" s="97">
        <f>VLOOKUP($B56,[1]NUM3!$G$2:$T$157,5,FALSE)</f>
        <v>6</v>
      </c>
      <c r="I56" s="97">
        <f>VLOOKUP($B56,[1]NUM3!$G$2:$T$157,6,FALSE)</f>
        <v>6</v>
      </c>
      <c r="J56" s="97">
        <f>VLOOKUP($B56,[1]NUM3!$G$2:$T$157,7,FALSE)</f>
        <v>1</v>
      </c>
      <c r="K56" s="97">
        <f>VLOOKUP($B56,[1]NUM3!$G$2:$T$157,8,FALSE)</f>
        <v>1</v>
      </c>
      <c r="L56" s="104">
        <f>VLOOKUP($B56,[1]NUM3!$G$2:$T$157,9,FALSE)</f>
        <v>5</v>
      </c>
      <c r="M56" s="104">
        <f>VLOOKUP($B56,[1]NUM3!$G$2:$T$157,10,FALSE)</f>
        <v>1</v>
      </c>
      <c r="N56" s="104">
        <f>VLOOKUP($B56,[1]NUM3!$G$2:$T$157,11,FALSE)</f>
        <v>2</v>
      </c>
      <c r="O56" s="104">
        <f>VLOOKUP($B56,[1]NUM3!$G$2:$T$157,12,FALSE)</f>
        <v>0</v>
      </c>
      <c r="P56" s="105">
        <f>VLOOKUP($B56,[1]NUM3!$G$2:$T$157,13,FALSE)</f>
        <v>0</v>
      </c>
      <c r="Q56" s="17">
        <f t="shared" si="2"/>
        <v>42</v>
      </c>
      <c r="R56" s="248"/>
      <c r="S56" s="249"/>
    </row>
    <row r="57" spans="1:19" ht="15" thickBot="1" x14ac:dyDescent="0.25">
      <c r="A57" s="1" t="s">
        <v>114</v>
      </c>
      <c r="B57" s="99" t="s">
        <v>110</v>
      </c>
      <c r="C57" s="63"/>
      <c r="D57" s="63"/>
      <c r="E57" s="112">
        <f>VLOOKUP($B57,[1]NUM3!$G$2:$T$157,2,FALSE)</f>
        <v>0</v>
      </c>
      <c r="F57" s="112">
        <f>VLOOKUP($B57,[1]NUM3!$G$2:$T$157,3,FALSE)</f>
        <v>3</v>
      </c>
      <c r="G57" s="113">
        <f>VLOOKUP($B57,[1]NUM3!$G$2:$T$157,4,FALSE)</f>
        <v>0</v>
      </c>
      <c r="H57" s="97">
        <f>VLOOKUP($B57,[1]NUM3!$G$2:$T$157,5,FALSE)</f>
        <v>0</v>
      </c>
      <c r="I57" s="97">
        <f>VLOOKUP($B57,[1]NUM3!$G$2:$T$157,6,FALSE)</f>
        <v>1</v>
      </c>
      <c r="J57" s="97">
        <f>VLOOKUP($B57,[1]NUM3!$G$2:$T$157,7,FALSE)</f>
        <v>8</v>
      </c>
      <c r="K57" s="97">
        <f>VLOOKUP($B57,[1]NUM3!$G$2:$T$157,8,FALSE)</f>
        <v>6</v>
      </c>
      <c r="L57" s="104">
        <f>VLOOKUP($B57,[1]NUM3!$G$2:$T$157,9,FALSE)</f>
        <v>10</v>
      </c>
      <c r="M57" s="104">
        <f>VLOOKUP($B57,[1]NUM3!$G$2:$T$157,10,FALSE)</f>
        <v>7</v>
      </c>
      <c r="N57" s="104">
        <f>VLOOKUP($B57,[1]NUM3!$G$2:$T$157,11,FALSE)</f>
        <v>6</v>
      </c>
      <c r="O57" s="104">
        <f>VLOOKUP($B57,[1]NUM3!$G$2:$T$157,12,FALSE)</f>
        <v>0</v>
      </c>
      <c r="P57" s="105">
        <f>VLOOKUP($B57,[1]NUM3!$G$2:$T$157,13,FALSE)</f>
        <v>0</v>
      </c>
      <c r="Q57" s="17">
        <f t="shared" si="2"/>
        <v>41</v>
      </c>
      <c r="R57" s="248"/>
      <c r="S57" s="249"/>
    </row>
    <row r="58" spans="1:19" ht="15" thickBot="1" x14ac:dyDescent="0.25">
      <c r="A58" s="1" t="s">
        <v>114</v>
      </c>
      <c r="B58" s="99" t="s">
        <v>111</v>
      </c>
      <c r="C58" s="63"/>
      <c r="D58" s="63"/>
      <c r="E58" s="112">
        <f>VLOOKUP($B58,[1]NUM3!$G$2:$T$157,2,FALSE)</f>
        <v>14</v>
      </c>
      <c r="F58" s="112">
        <f>VLOOKUP($B58,[1]NUM3!$G$2:$T$157,3,FALSE)</f>
        <v>5</v>
      </c>
      <c r="G58" s="113">
        <f>VLOOKUP($B58,[1]NUM3!$G$2:$T$157,4,FALSE)</f>
        <v>8</v>
      </c>
      <c r="H58" s="97">
        <f>VLOOKUP($B58,[1]NUM3!$G$2:$T$157,5,FALSE)</f>
        <v>9</v>
      </c>
      <c r="I58" s="97">
        <f>VLOOKUP($B58,[1]NUM3!$G$2:$T$157,6,FALSE)</f>
        <v>14</v>
      </c>
      <c r="J58" s="97">
        <f>VLOOKUP($B58,[1]NUM3!$G$2:$T$157,7,FALSE)</f>
        <v>3</v>
      </c>
      <c r="K58" s="97">
        <f>VLOOKUP($B58,[1]NUM3!$G$2:$T$157,8,FALSE)</f>
        <v>13</v>
      </c>
      <c r="L58" s="104">
        <f>VLOOKUP($B58,[1]NUM3!$G$2:$T$157,9,FALSE)</f>
        <v>15</v>
      </c>
      <c r="M58" s="104">
        <f>VLOOKUP($B58,[1]NUM3!$G$2:$T$157,10,FALSE)</f>
        <v>8</v>
      </c>
      <c r="N58" s="104">
        <f>VLOOKUP($B58,[1]NUM3!$G$2:$T$157,11,FALSE)</f>
        <v>2</v>
      </c>
      <c r="O58" s="104">
        <f>VLOOKUP($B58,[1]NUM3!$G$2:$T$157,12,FALSE)</f>
        <v>11</v>
      </c>
      <c r="P58" s="105">
        <f>VLOOKUP($B58,[1]NUM3!$G$2:$T$157,13,FALSE)</f>
        <v>0</v>
      </c>
      <c r="Q58" s="17">
        <f t="shared" si="2"/>
        <v>102</v>
      </c>
      <c r="R58" s="248"/>
      <c r="S58" s="249"/>
    </row>
    <row r="59" spans="1:19" ht="15" thickBot="1" x14ac:dyDescent="0.25">
      <c r="A59" s="1" t="s">
        <v>114</v>
      </c>
      <c r="B59" s="99" t="s">
        <v>112</v>
      </c>
      <c r="C59" s="63"/>
      <c r="D59" s="63"/>
      <c r="E59" s="112">
        <f>VLOOKUP($B59,[1]NUM3!$G$2:$T$157,2,FALSE)</f>
        <v>1</v>
      </c>
      <c r="F59" s="112">
        <f>VLOOKUP($B59,[1]NUM3!$G$2:$T$157,3,FALSE)</f>
        <v>0</v>
      </c>
      <c r="G59" s="113">
        <f>VLOOKUP($B59,[1]NUM3!$G$2:$T$157,4,FALSE)</f>
        <v>0</v>
      </c>
      <c r="H59" s="97">
        <f>VLOOKUP($B59,[1]NUM3!$G$2:$T$157,5,FALSE)</f>
        <v>8</v>
      </c>
      <c r="I59" s="97">
        <f>VLOOKUP($B59,[1]NUM3!$G$2:$T$157,6,FALSE)</f>
        <v>6</v>
      </c>
      <c r="J59" s="97">
        <f>VLOOKUP($B59,[1]NUM3!$G$2:$T$157,7,FALSE)</f>
        <v>7</v>
      </c>
      <c r="K59" s="97">
        <f>VLOOKUP($B59,[1]NUM3!$G$2:$T$157,8,FALSE)</f>
        <v>4</v>
      </c>
      <c r="L59" s="104">
        <f>VLOOKUP($B59,[1]NUM3!$G$2:$T$157,9,FALSE)</f>
        <v>3</v>
      </c>
      <c r="M59" s="104">
        <f>VLOOKUP($B59,[1]NUM3!$G$2:$T$157,10,FALSE)</f>
        <v>4</v>
      </c>
      <c r="N59" s="104">
        <f>VLOOKUP($B59,[1]NUM3!$G$2:$T$157,11,FALSE)</f>
        <v>0</v>
      </c>
      <c r="O59" s="104">
        <f>VLOOKUP($B59,[1]NUM3!$G$2:$T$157,12,FALSE)</f>
        <v>1</v>
      </c>
      <c r="P59" s="105">
        <f>VLOOKUP($B59,[1]NUM3!$G$2:$T$157,13,FALSE)</f>
        <v>0</v>
      </c>
      <c r="Q59" s="17">
        <f t="shared" si="2"/>
        <v>34</v>
      </c>
      <c r="R59" s="248"/>
      <c r="S59" s="249"/>
    </row>
    <row r="60" spans="1:19" ht="15" thickBot="1" x14ac:dyDescent="0.25">
      <c r="A60" s="1" t="s">
        <v>114</v>
      </c>
      <c r="B60" s="99" t="s">
        <v>113</v>
      </c>
      <c r="C60" s="63"/>
      <c r="D60" s="63"/>
      <c r="E60" s="112">
        <f>VLOOKUP($B60,[1]NUM3!$G$2:$T$157,2,FALSE)</f>
        <v>0</v>
      </c>
      <c r="F60" s="112">
        <f>VLOOKUP($B60,[1]NUM3!$G$2:$T$157,3,FALSE)</f>
        <v>0</v>
      </c>
      <c r="G60" s="113">
        <f>VLOOKUP($B60,[1]NUM3!$G$2:$T$157,4,FALSE)</f>
        <v>0</v>
      </c>
      <c r="H60" s="97">
        <f>VLOOKUP($B60,[1]NUM3!$G$2:$T$157,5,FALSE)</f>
        <v>2</v>
      </c>
      <c r="I60" s="97">
        <f>VLOOKUP($B60,[1]NUM3!$G$2:$T$157,6,FALSE)</f>
        <v>4</v>
      </c>
      <c r="J60" s="97">
        <f>VLOOKUP($B60,[1]NUM3!$G$2:$T$157,7,FALSE)</f>
        <v>4</v>
      </c>
      <c r="K60" s="97">
        <f>VLOOKUP($B60,[1]NUM3!$G$2:$T$157,8,FALSE)</f>
        <v>1</v>
      </c>
      <c r="L60" s="104">
        <f>VLOOKUP($B60,[1]NUM3!$G$2:$T$157,9,FALSE)</f>
        <v>2</v>
      </c>
      <c r="M60" s="104">
        <f>VLOOKUP($B60,[1]NUM3!$G$2:$T$157,10,FALSE)</f>
        <v>0</v>
      </c>
      <c r="N60" s="104">
        <f>VLOOKUP($B60,[1]NUM3!$G$2:$T$157,11,FALSE)</f>
        <v>0</v>
      </c>
      <c r="O60" s="104">
        <f>VLOOKUP($B60,[1]NUM3!$G$2:$T$157,12,FALSE)</f>
        <v>0</v>
      </c>
      <c r="P60" s="105">
        <f>VLOOKUP($B60,[1]NUM3!$G$2:$T$157,13,FALSE)</f>
        <v>0</v>
      </c>
      <c r="Q60" s="17">
        <f>SUM(E60:P60)</f>
        <v>13</v>
      </c>
      <c r="R60" s="248"/>
      <c r="S60" s="249"/>
    </row>
    <row r="61" spans="1:19" s="65" customFormat="1" ht="15" thickBot="1" x14ac:dyDescent="0.25">
      <c r="A61" s="233" t="s">
        <v>203</v>
      </c>
      <c r="B61" s="234"/>
      <c r="C61" s="45">
        <f>+D61/Metas!I109</f>
        <v>1.0540378064257563</v>
      </c>
      <c r="D61" s="19">
        <f>+Q61/R61</f>
        <v>0.57972079353416606</v>
      </c>
      <c r="E61" s="54">
        <f>SUM(E48:E60)</f>
        <v>51</v>
      </c>
      <c r="F61" s="54">
        <f t="shared" ref="F61:P61" si="5">SUM(F48:F60)</f>
        <v>21</v>
      </c>
      <c r="G61" s="54">
        <f t="shared" si="5"/>
        <v>85</v>
      </c>
      <c r="H61" s="14">
        <f t="shared" si="5"/>
        <v>84</v>
      </c>
      <c r="I61" s="14">
        <f t="shared" si="5"/>
        <v>129</v>
      </c>
      <c r="J61" s="14">
        <f t="shared" si="5"/>
        <v>97</v>
      </c>
      <c r="K61" s="14">
        <f t="shared" si="5"/>
        <v>106</v>
      </c>
      <c r="L61" s="14">
        <f t="shared" si="5"/>
        <v>94</v>
      </c>
      <c r="M61" s="14">
        <f t="shared" si="5"/>
        <v>47</v>
      </c>
      <c r="N61" s="14">
        <f t="shared" si="5"/>
        <v>41</v>
      </c>
      <c r="O61" s="14">
        <f t="shared" si="5"/>
        <v>34</v>
      </c>
      <c r="P61" s="14">
        <f t="shared" si="5"/>
        <v>0</v>
      </c>
      <c r="Q61" s="14">
        <f>SUM(Q48:Q60)</f>
        <v>789</v>
      </c>
      <c r="R61" s="246">
        <v>1361</v>
      </c>
      <c r="S61" s="247"/>
    </row>
    <row r="62" spans="1:19" ht="15" thickBot="1" x14ac:dyDescent="0.25">
      <c r="A62" s="1" t="s">
        <v>125</v>
      </c>
      <c r="B62" s="99" t="s">
        <v>115</v>
      </c>
      <c r="C62" s="63"/>
      <c r="D62" s="63"/>
      <c r="E62" s="112">
        <f>VLOOKUP($B62,[1]NUM3!$G$2:$T$157,2,FALSE)</f>
        <v>8</v>
      </c>
      <c r="F62" s="112">
        <f>VLOOKUP($B62,[1]NUM3!$G$2:$T$157,3,FALSE)</f>
        <v>10</v>
      </c>
      <c r="G62" s="113">
        <f>VLOOKUP($B62,[1]NUM3!$G$2:$T$157,4,FALSE)</f>
        <v>18</v>
      </c>
      <c r="H62" s="97">
        <f>VLOOKUP($B62,[1]NUM3!$G$2:$T$157,5,FALSE)</f>
        <v>11</v>
      </c>
      <c r="I62" s="97">
        <f>VLOOKUP($B62,[1]NUM3!$G$2:$T$157,6,FALSE)</f>
        <v>5</v>
      </c>
      <c r="J62" s="97">
        <f>VLOOKUP($B62,[1]NUM3!$G$2:$T$157,7,FALSE)</f>
        <v>36</v>
      </c>
      <c r="K62" s="97">
        <f>VLOOKUP($B62,[1]NUM3!$G$2:$T$157,8,FALSE)</f>
        <v>4</v>
      </c>
      <c r="L62" s="104">
        <f>VLOOKUP($B62,[1]NUM3!$G$2:$T$157,9,FALSE)</f>
        <v>99</v>
      </c>
      <c r="M62" s="104">
        <f>VLOOKUP($B62,[1]NUM3!$G$2:$T$157,10,FALSE)</f>
        <v>103</v>
      </c>
      <c r="N62" s="104">
        <f>VLOOKUP($B62,[1]NUM3!$G$2:$T$157,11,FALSE)</f>
        <v>46</v>
      </c>
      <c r="O62" s="104">
        <f>VLOOKUP($B62,[1]NUM3!$G$2:$T$157,12,FALSE)</f>
        <v>46</v>
      </c>
      <c r="P62" s="105">
        <f>VLOOKUP($B62,[1]NUM3!$G$2:$T$157,13,FALSE)</f>
        <v>88</v>
      </c>
      <c r="Q62" s="17">
        <f t="shared" ref="Q62:Q71" si="6">SUM(E62:P62)</f>
        <v>474</v>
      </c>
      <c r="R62" s="248"/>
      <c r="S62" s="249"/>
    </row>
    <row r="63" spans="1:19" ht="15" thickBot="1" x14ac:dyDescent="0.25">
      <c r="A63" s="1" t="s">
        <v>125</v>
      </c>
      <c r="B63" s="99" t="s">
        <v>116</v>
      </c>
      <c r="C63" s="63"/>
      <c r="D63" s="63"/>
      <c r="E63" s="112">
        <f>VLOOKUP($B63,[1]NUM3!$G$2:$T$157,2,FALSE)</f>
        <v>4</v>
      </c>
      <c r="F63" s="112">
        <f>VLOOKUP($B63,[1]NUM3!$G$2:$T$157,3,FALSE)</f>
        <v>4</v>
      </c>
      <c r="G63" s="113">
        <f>VLOOKUP($B63,[1]NUM3!$G$2:$T$157,4,FALSE)</f>
        <v>3</v>
      </c>
      <c r="H63" s="97">
        <f>VLOOKUP($B63,[1]NUM3!$G$2:$T$157,5,FALSE)</f>
        <v>7</v>
      </c>
      <c r="I63" s="97">
        <f>VLOOKUP($B63,[1]NUM3!$G$2:$T$157,6,FALSE)</f>
        <v>2</v>
      </c>
      <c r="J63" s="97">
        <f>VLOOKUP($B63,[1]NUM3!$G$2:$T$157,7,FALSE)</f>
        <v>7</v>
      </c>
      <c r="K63" s="97">
        <f>VLOOKUP($B63,[1]NUM3!$G$2:$T$157,8,FALSE)</f>
        <v>5</v>
      </c>
      <c r="L63" s="104">
        <f>VLOOKUP($B63,[1]NUM3!$G$2:$T$157,9,FALSE)</f>
        <v>48</v>
      </c>
      <c r="M63" s="104">
        <f>VLOOKUP($B63,[1]NUM3!$G$2:$T$157,10,FALSE)</f>
        <v>14</v>
      </c>
      <c r="N63" s="104">
        <f>VLOOKUP($B63,[1]NUM3!$G$2:$T$157,11,FALSE)</f>
        <v>105</v>
      </c>
      <c r="O63" s="104">
        <f>VLOOKUP($B63,[1]NUM3!$G$2:$T$157,12,FALSE)</f>
        <v>110</v>
      </c>
      <c r="P63" s="105">
        <f>VLOOKUP($B63,[1]NUM3!$G$2:$T$157,13,FALSE)</f>
        <v>93</v>
      </c>
      <c r="Q63" s="17">
        <f t="shared" si="6"/>
        <v>402</v>
      </c>
      <c r="R63" s="248"/>
      <c r="S63" s="249"/>
    </row>
    <row r="64" spans="1:19" ht="15" thickBot="1" x14ac:dyDescent="0.25">
      <c r="A64" s="1" t="s">
        <v>125</v>
      </c>
      <c r="B64" s="99" t="s">
        <v>117</v>
      </c>
      <c r="C64" s="63"/>
      <c r="D64" s="63"/>
      <c r="E64" s="112">
        <f>VLOOKUP($B64,[1]NUM3!$G$2:$T$157,2,FALSE)</f>
        <v>6</v>
      </c>
      <c r="F64" s="112">
        <f>VLOOKUP($B64,[1]NUM3!$G$2:$T$157,3,FALSE)</f>
        <v>3</v>
      </c>
      <c r="G64" s="113">
        <f>VLOOKUP($B64,[1]NUM3!$G$2:$T$157,4,FALSE)</f>
        <v>0</v>
      </c>
      <c r="H64" s="97">
        <f>VLOOKUP($B64,[1]NUM3!$G$2:$T$157,5,FALSE)</f>
        <v>0</v>
      </c>
      <c r="I64" s="97">
        <f>VLOOKUP($B64,[1]NUM3!$G$2:$T$157,6,FALSE)</f>
        <v>1</v>
      </c>
      <c r="J64" s="97">
        <f>VLOOKUP($B64,[1]NUM3!$G$2:$T$157,7,FALSE)</f>
        <v>0</v>
      </c>
      <c r="K64" s="97">
        <f>VLOOKUP($B64,[1]NUM3!$G$2:$T$157,8,FALSE)</f>
        <v>0</v>
      </c>
      <c r="L64" s="104">
        <f>VLOOKUP($B64,[1]NUM3!$G$2:$T$157,9,FALSE)</f>
        <v>5</v>
      </c>
      <c r="M64" s="104">
        <f>VLOOKUP($B64,[1]NUM3!$G$2:$T$157,10,FALSE)</f>
        <v>0</v>
      </c>
      <c r="N64" s="104">
        <f>VLOOKUP($B64,[1]NUM3!$G$2:$T$157,11,FALSE)</f>
        <v>17</v>
      </c>
      <c r="O64" s="104">
        <f>VLOOKUP($B64,[1]NUM3!$G$2:$T$157,12,FALSE)</f>
        <v>25</v>
      </c>
      <c r="P64" s="105">
        <f>VLOOKUP($B64,[1]NUM3!$G$2:$T$157,13,FALSE)</f>
        <v>6</v>
      </c>
      <c r="Q64" s="17">
        <f t="shared" si="6"/>
        <v>63</v>
      </c>
      <c r="R64" s="248"/>
      <c r="S64" s="249"/>
    </row>
    <row r="65" spans="1:19" ht="15" thickBot="1" x14ac:dyDescent="0.25">
      <c r="A65" s="1" t="s">
        <v>125</v>
      </c>
      <c r="B65" s="99" t="s">
        <v>118</v>
      </c>
      <c r="C65" s="63"/>
      <c r="D65" s="63"/>
      <c r="E65" s="112">
        <f>VLOOKUP($B65,[1]NUM3!$G$2:$T$157,2,FALSE)</f>
        <v>1</v>
      </c>
      <c r="F65" s="112">
        <f>VLOOKUP($B65,[1]NUM3!$G$2:$T$157,3,FALSE)</f>
        <v>4</v>
      </c>
      <c r="G65" s="113">
        <f>VLOOKUP($B65,[1]NUM3!$G$2:$T$157,4,FALSE)</f>
        <v>0</v>
      </c>
      <c r="H65" s="97">
        <f>VLOOKUP($B65,[1]NUM3!$G$2:$T$157,5,FALSE)</f>
        <v>1</v>
      </c>
      <c r="I65" s="97">
        <f>VLOOKUP($B65,[1]NUM3!$G$2:$T$157,6,FALSE)</f>
        <v>0</v>
      </c>
      <c r="J65" s="97">
        <f>VLOOKUP($B65,[1]NUM3!$G$2:$T$157,7,FALSE)</f>
        <v>4</v>
      </c>
      <c r="K65" s="97">
        <f>VLOOKUP($B65,[1]NUM3!$G$2:$T$157,8,FALSE)</f>
        <v>0</v>
      </c>
      <c r="L65" s="104">
        <f>VLOOKUP($B65,[1]NUM3!$G$2:$T$157,9,FALSE)</f>
        <v>30</v>
      </c>
      <c r="M65" s="104">
        <f>VLOOKUP($B65,[1]NUM3!$G$2:$T$157,10,FALSE)</f>
        <v>29</v>
      </c>
      <c r="N65" s="104">
        <f>VLOOKUP($B65,[1]NUM3!$G$2:$T$157,11,FALSE)</f>
        <v>24</v>
      </c>
      <c r="O65" s="104">
        <f>VLOOKUP($B65,[1]NUM3!$G$2:$T$157,12,FALSE)</f>
        <v>5</v>
      </c>
      <c r="P65" s="105">
        <f>VLOOKUP($B65,[1]NUM3!$G$2:$T$157,13,FALSE)</f>
        <v>8</v>
      </c>
      <c r="Q65" s="17">
        <f t="shared" si="6"/>
        <v>106</v>
      </c>
      <c r="R65" s="248"/>
      <c r="S65" s="249"/>
    </row>
    <row r="66" spans="1:19" ht="15" thickBot="1" x14ac:dyDescent="0.25">
      <c r="A66" s="1" t="s">
        <v>125</v>
      </c>
      <c r="B66" s="99" t="s">
        <v>119</v>
      </c>
      <c r="C66" s="63"/>
      <c r="D66" s="63"/>
      <c r="E66" s="112">
        <f>VLOOKUP($B66,[1]NUM3!$G$2:$T$157,2,FALSE)</f>
        <v>3</v>
      </c>
      <c r="F66" s="112">
        <f>VLOOKUP($B66,[1]NUM3!$G$2:$T$157,3,FALSE)</f>
        <v>2</v>
      </c>
      <c r="G66" s="113">
        <f>VLOOKUP($B66,[1]NUM3!$G$2:$T$157,4,FALSE)</f>
        <v>0</v>
      </c>
      <c r="H66" s="97">
        <f>VLOOKUP($B66,[1]NUM3!$G$2:$T$157,5,FALSE)</f>
        <v>0</v>
      </c>
      <c r="I66" s="97">
        <f>VLOOKUP($B66,[1]NUM3!$G$2:$T$157,6,FALSE)</f>
        <v>0</v>
      </c>
      <c r="J66" s="97">
        <f>VLOOKUP($B66,[1]NUM3!$G$2:$T$157,7,FALSE)</f>
        <v>8</v>
      </c>
      <c r="K66" s="97">
        <f>VLOOKUP($B66,[1]NUM3!$G$2:$T$157,8,FALSE)</f>
        <v>0</v>
      </c>
      <c r="L66" s="104">
        <f>VLOOKUP($B66,[1]NUM3!$G$2:$T$157,9,FALSE)</f>
        <v>18</v>
      </c>
      <c r="M66" s="104">
        <f>VLOOKUP($B66,[1]NUM3!$G$2:$T$157,10,FALSE)</f>
        <v>5</v>
      </c>
      <c r="N66" s="104">
        <f>VLOOKUP($B66,[1]NUM3!$G$2:$T$157,11,FALSE)</f>
        <v>4</v>
      </c>
      <c r="O66" s="104">
        <f>VLOOKUP($B66,[1]NUM3!$G$2:$T$157,12,FALSE)</f>
        <v>17</v>
      </c>
      <c r="P66" s="105">
        <f>VLOOKUP($B66,[1]NUM3!$G$2:$T$157,13,FALSE)</f>
        <v>0</v>
      </c>
      <c r="Q66" s="17">
        <f t="shared" si="6"/>
        <v>57</v>
      </c>
      <c r="R66" s="248"/>
      <c r="S66" s="249"/>
    </row>
    <row r="67" spans="1:19" ht="15" thickBot="1" x14ac:dyDescent="0.25">
      <c r="A67" s="1" t="s">
        <v>125</v>
      </c>
      <c r="B67" s="99" t="s">
        <v>120</v>
      </c>
      <c r="C67" s="63"/>
      <c r="D67" s="63"/>
      <c r="E67" s="112">
        <f>VLOOKUP($B67,[1]NUM3!$G$2:$T$157,2,FALSE)</f>
        <v>0</v>
      </c>
      <c r="F67" s="112">
        <f>VLOOKUP($B67,[1]NUM3!$G$2:$T$157,3,FALSE)</f>
        <v>1</v>
      </c>
      <c r="G67" s="113">
        <f>VLOOKUP($B67,[1]NUM3!$G$2:$T$157,4,FALSE)</f>
        <v>0</v>
      </c>
      <c r="H67" s="97">
        <f>VLOOKUP($B67,[1]NUM3!$G$2:$T$157,5,FALSE)</f>
        <v>0</v>
      </c>
      <c r="I67" s="97">
        <f>VLOOKUP($B67,[1]NUM3!$G$2:$T$157,6,FALSE)</f>
        <v>1</v>
      </c>
      <c r="J67" s="97">
        <f>VLOOKUP($B67,[1]NUM3!$G$2:$T$157,7,FALSE)</f>
        <v>2</v>
      </c>
      <c r="K67" s="97">
        <f>VLOOKUP($B67,[1]NUM3!$G$2:$T$157,8,FALSE)</f>
        <v>1</v>
      </c>
      <c r="L67" s="104">
        <f>VLOOKUP($B67,[1]NUM3!$G$2:$T$157,9,FALSE)</f>
        <v>15</v>
      </c>
      <c r="M67" s="104">
        <f>VLOOKUP($B67,[1]NUM3!$G$2:$T$157,10,FALSE)</f>
        <v>4</v>
      </c>
      <c r="N67" s="104">
        <f>VLOOKUP($B67,[1]NUM3!$G$2:$T$157,11,FALSE)</f>
        <v>13</v>
      </c>
      <c r="O67" s="104">
        <f>VLOOKUP($B67,[1]NUM3!$G$2:$T$157,12,FALSE)</f>
        <v>4</v>
      </c>
      <c r="P67" s="105">
        <f>VLOOKUP($B67,[1]NUM3!$G$2:$T$157,13,FALSE)</f>
        <v>27</v>
      </c>
      <c r="Q67" s="17">
        <f t="shared" si="6"/>
        <v>68</v>
      </c>
      <c r="R67" s="248"/>
      <c r="S67" s="249"/>
    </row>
    <row r="68" spans="1:19" ht="15" thickBot="1" x14ac:dyDescent="0.25">
      <c r="A68" s="1" t="s">
        <v>125</v>
      </c>
      <c r="B68" s="99" t="s">
        <v>121</v>
      </c>
      <c r="C68" s="63"/>
      <c r="D68" s="63"/>
      <c r="E68" s="112">
        <f>VLOOKUP($B68,[1]NUM3!$G$2:$T$157,2,FALSE)</f>
        <v>0</v>
      </c>
      <c r="F68" s="112">
        <f>VLOOKUP($B68,[1]NUM3!$G$2:$T$157,3,FALSE)</f>
        <v>2</v>
      </c>
      <c r="G68" s="113">
        <f>VLOOKUP($B68,[1]NUM3!$G$2:$T$157,4,FALSE)</f>
        <v>0</v>
      </c>
      <c r="H68" s="97">
        <f>VLOOKUP($B68,[1]NUM3!$G$2:$T$157,5,FALSE)</f>
        <v>1</v>
      </c>
      <c r="I68" s="97">
        <f>VLOOKUP($B68,[1]NUM3!$G$2:$T$157,6,FALSE)</f>
        <v>0</v>
      </c>
      <c r="J68" s="97">
        <f>VLOOKUP($B68,[1]NUM3!$G$2:$T$157,7,FALSE)</f>
        <v>0</v>
      </c>
      <c r="K68" s="97">
        <f>VLOOKUP($B68,[1]NUM3!$G$2:$T$157,8,FALSE)</f>
        <v>0</v>
      </c>
      <c r="L68" s="104">
        <f>VLOOKUP($B68,[1]NUM3!$G$2:$T$157,9,FALSE)</f>
        <v>2</v>
      </c>
      <c r="M68" s="104">
        <f>VLOOKUP($B68,[1]NUM3!$G$2:$T$157,10,FALSE)</f>
        <v>0</v>
      </c>
      <c r="N68" s="104">
        <f>VLOOKUP($B68,[1]NUM3!$G$2:$T$157,11,FALSE)</f>
        <v>2</v>
      </c>
      <c r="O68" s="104">
        <f>VLOOKUP($B68,[1]NUM3!$G$2:$T$157,12,FALSE)</f>
        <v>0</v>
      </c>
      <c r="P68" s="105">
        <f>VLOOKUP($B68,[1]NUM3!$G$2:$T$157,13,FALSE)</f>
        <v>0</v>
      </c>
      <c r="Q68" s="17">
        <f t="shared" si="6"/>
        <v>7</v>
      </c>
      <c r="R68" s="248"/>
      <c r="S68" s="249"/>
    </row>
    <row r="69" spans="1:19" ht="15" thickBot="1" x14ac:dyDescent="0.25">
      <c r="A69" s="1" t="s">
        <v>125</v>
      </c>
      <c r="B69" s="99" t="s">
        <v>122</v>
      </c>
      <c r="C69" s="63"/>
      <c r="D69" s="63"/>
      <c r="E69" s="112">
        <f>VLOOKUP($B69,[1]NUM3!$G$2:$T$157,2,FALSE)</f>
        <v>0</v>
      </c>
      <c r="F69" s="112">
        <f>VLOOKUP($B69,[1]NUM3!$G$2:$T$157,3,FALSE)</f>
        <v>5</v>
      </c>
      <c r="G69" s="113">
        <f>VLOOKUP($B69,[1]NUM3!$G$2:$T$157,4,FALSE)</f>
        <v>0</v>
      </c>
      <c r="H69" s="97">
        <f>VLOOKUP($B69,[1]NUM3!$G$2:$T$157,5,FALSE)</f>
        <v>0</v>
      </c>
      <c r="I69" s="97">
        <f>VLOOKUP($B69,[1]NUM3!$G$2:$T$157,6,FALSE)</f>
        <v>3</v>
      </c>
      <c r="J69" s="97">
        <f>VLOOKUP($B69,[1]NUM3!$G$2:$T$157,7,FALSE)</f>
        <v>4</v>
      </c>
      <c r="K69" s="97">
        <f>VLOOKUP($B69,[1]NUM3!$G$2:$T$157,8,FALSE)</f>
        <v>0</v>
      </c>
      <c r="L69" s="104">
        <f>VLOOKUP($B69,[1]NUM3!$G$2:$T$157,9,FALSE)</f>
        <v>5</v>
      </c>
      <c r="M69" s="104">
        <f>VLOOKUP($B69,[1]NUM3!$G$2:$T$157,10,FALSE)</f>
        <v>6</v>
      </c>
      <c r="N69" s="104">
        <f>VLOOKUP($B69,[1]NUM3!$G$2:$T$157,11,FALSE)</f>
        <v>0</v>
      </c>
      <c r="O69" s="104">
        <f>VLOOKUP($B69,[1]NUM3!$G$2:$T$157,12,FALSE)</f>
        <v>0</v>
      </c>
      <c r="P69" s="105">
        <f>VLOOKUP($B69,[1]NUM3!$G$2:$T$157,13,FALSE)</f>
        <v>18</v>
      </c>
      <c r="Q69" s="17">
        <f t="shared" si="6"/>
        <v>41</v>
      </c>
      <c r="R69" s="248"/>
      <c r="S69" s="249"/>
    </row>
    <row r="70" spans="1:19" ht="15" thickBot="1" x14ac:dyDescent="0.25">
      <c r="A70" s="1" t="s">
        <v>125</v>
      </c>
      <c r="B70" s="99" t="s">
        <v>123</v>
      </c>
      <c r="C70" s="63"/>
      <c r="D70" s="63"/>
      <c r="E70" s="112">
        <f>VLOOKUP($B70,[1]NUM3!$G$2:$T$157,2,FALSE)</f>
        <v>0</v>
      </c>
      <c r="F70" s="112">
        <f>VLOOKUP($B70,[1]NUM3!$G$2:$T$157,3,FALSE)</f>
        <v>0</v>
      </c>
      <c r="G70" s="113">
        <f>VLOOKUP($B70,[1]NUM3!$G$2:$T$157,4,FALSE)</f>
        <v>0</v>
      </c>
      <c r="H70" s="97">
        <f>VLOOKUP($B70,[1]NUM3!$G$2:$T$157,5,FALSE)</f>
        <v>0</v>
      </c>
      <c r="I70" s="97">
        <f>VLOOKUP($B70,[1]NUM3!$G$2:$T$157,6,FALSE)</f>
        <v>2</v>
      </c>
      <c r="J70" s="97">
        <f>VLOOKUP($B70,[1]NUM3!$G$2:$T$157,7,FALSE)</f>
        <v>0</v>
      </c>
      <c r="K70" s="97">
        <f>VLOOKUP($B70,[1]NUM3!$G$2:$T$157,8,FALSE)</f>
        <v>5</v>
      </c>
      <c r="L70" s="104">
        <f>VLOOKUP($B70,[1]NUM3!$G$2:$T$157,9,FALSE)</f>
        <v>4</v>
      </c>
      <c r="M70" s="104">
        <f>VLOOKUP($B70,[1]NUM3!$G$2:$T$157,10,FALSE)</f>
        <v>3</v>
      </c>
      <c r="N70" s="104">
        <f>VLOOKUP($B70,[1]NUM3!$G$2:$T$157,11,FALSE)</f>
        <v>3</v>
      </c>
      <c r="O70" s="104">
        <f>VLOOKUP($B70,[1]NUM3!$G$2:$T$157,12,FALSE)</f>
        <v>0</v>
      </c>
      <c r="P70" s="105">
        <f>VLOOKUP($B70,[1]NUM3!$G$2:$T$157,13,FALSE)</f>
        <v>4</v>
      </c>
      <c r="Q70" s="17">
        <f t="shared" si="6"/>
        <v>21</v>
      </c>
      <c r="R70" s="248"/>
      <c r="S70" s="249"/>
    </row>
    <row r="71" spans="1:19" ht="15" thickBot="1" x14ac:dyDescent="0.25">
      <c r="A71" s="1" t="s">
        <v>125</v>
      </c>
      <c r="B71" s="99" t="s">
        <v>124</v>
      </c>
      <c r="C71" s="63"/>
      <c r="D71" s="63"/>
      <c r="E71" s="112">
        <f>VLOOKUP($B71,[1]NUM3!$G$2:$T$157,2,FALSE)</f>
        <v>1</v>
      </c>
      <c r="F71" s="112">
        <f>VLOOKUP($B71,[1]NUM3!$G$2:$T$157,3,FALSE)</f>
        <v>1</v>
      </c>
      <c r="G71" s="113">
        <f>VLOOKUP($B71,[1]NUM3!$G$2:$T$157,4,FALSE)</f>
        <v>0</v>
      </c>
      <c r="H71" s="97">
        <f>VLOOKUP($B71,[1]NUM3!$G$2:$T$157,5,FALSE)</f>
        <v>0</v>
      </c>
      <c r="I71" s="97">
        <f>VLOOKUP($B71,[1]NUM3!$G$2:$T$157,6,FALSE)</f>
        <v>0</v>
      </c>
      <c r="J71" s="97">
        <f>VLOOKUP($B71,[1]NUM3!$G$2:$T$157,7,FALSE)</f>
        <v>1</v>
      </c>
      <c r="K71" s="97">
        <f>VLOOKUP($B71,[1]NUM3!$G$2:$T$157,8,FALSE)</f>
        <v>0</v>
      </c>
      <c r="L71" s="104">
        <f>VLOOKUP($B71,[1]NUM3!$G$2:$T$157,9,FALSE)</f>
        <v>3</v>
      </c>
      <c r="M71" s="104">
        <f>VLOOKUP($B71,[1]NUM3!$G$2:$T$157,10,FALSE)</f>
        <v>1</v>
      </c>
      <c r="N71" s="104">
        <f>VLOOKUP($B71,[1]NUM3!$G$2:$T$157,11,FALSE)</f>
        <v>0</v>
      </c>
      <c r="O71" s="104">
        <f>VLOOKUP($B71,[1]NUM3!$G$2:$T$157,12,FALSE)</f>
        <v>5</v>
      </c>
      <c r="P71" s="105">
        <f>VLOOKUP($B71,[1]NUM3!$G$2:$T$157,13,FALSE)</f>
        <v>0</v>
      </c>
      <c r="Q71" s="17">
        <f t="shared" si="6"/>
        <v>12</v>
      </c>
      <c r="R71" s="248"/>
      <c r="S71" s="249"/>
    </row>
    <row r="72" spans="1:19" s="65" customFormat="1" ht="15" thickBot="1" x14ac:dyDescent="0.25">
      <c r="A72" s="233" t="s">
        <v>23</v>
      </c>
      <c r="B72" s="234"/>
      <c r="C72" s="45">
        <f>+D72/Metas!I106</f>
        <v>1.1375829771755934</v>
      </c>
      <c r="D72" s="19">
        <f>+Q72/R72</f>
        <v>0.79630808402291531</v>
      </c>
      <c r="E72" s="54">
        <f>SUM(E62:E71)</f>
        <v>23</v>
      </c>
      <c r="F72" s="54">
        <f t="shared" ref="F72:P72" si="7">SUM(F62:F71)</f>
        <v>32</v>
      </c>
      <c r="G72" s="54">
        <f t="shared" si="7"/>
        <v>21</v>
      </c>
      <c r="H72" s="14">
        <f t="shared" si="7"/>
        <v>20</v>
      </c>
      <c r="I72" s="14">
        <f t="shared" si="7"/>
        <v>14</v>
      </c>
      <c r="J72" s="14">
        <f t="shared" si="7"/>
        <v>62</v>
      </c>
      <c r="K72" s="14">
        <f t="shared" si="7"/>
        <v>15</v>
      </c>
      <c r="L72" s="14">
        <f t="shared" si="7"/>
        <v>229</v>
      </c>
      <c r="M72" s="14">
        <f t="shared" si="7"/>
        <v>165</v>
      </c>
      <c r="N72" s="14">
        <f t="shared" si="7"/>
        <v>214</v>
      </c>
      <c r="O72" s="14">
        <f t="shared" si="7"/>
        <v>212</v>
      </c>
      <c r="P72" s="14">
        <f t="shared" si="7"/>
        <v>244</v>
      </c>
      <c r="Q72" s="14">
        <f>SUM(Q62:Q71)</f>
        <v>1251</v>
      </c>
      <c r="R72" s="246">
        <v>1571</v>
      </c>
      <c r="S72" s="247"/>
    </row>
    <row r="73" spans="1:19" ht="15" thickBot="1" x14ac:dyDescent="0.25">
      <c r="A73" s="1" t="s">
        <v>131</v>
      </c>
      <c r="B73" s="99" t="s">
        <v>126</v>
      </c>
      <c r="C73" s="63"/>
      <c r="D73" s="63"/>
      <c r="E73" s="112">
        <f>VLOOKUP($B73,[1]NUM3!$G$2:$T$157,2,FALSE)</f>
        <v>15</v>
      </c>
      <c r="F73" s="112">
        <f>VLOOKUP($B73,[1]NUM3!$G$2:$T$157,3,FALSE)</f>
        <v>8</v>
      </c>
      <c r="G73" s="113">
        <f>VLOOKUP($B73,[1]NUM3!$G$2:$T$157,4,FALSE)</f>
        <v>14</v>
      </c>
      <c r="H73" s="97">
        <f>VLOOKUP($B73,[1]NUM3!$G$2:$T$157,5,FALSE)</f>
        <v>6</v>
      </c>
      <c r="I73" s="97">
        <f>VLOOKUP($B73,[1]NUM3!$G$2:$T$157,6,FALSE)</f>
        <v>15</v>
      </c>
      <c r="J73" s="97">
        <f>VLOOKUP($B73,[1]NUM3!$G$2:$T$157,7,FALSE)</f>
        <v>25</v>
      </c>
      <c r="K73" s="97">
        <f>VLOOKUP($B73,[1]NUM3!$G$2:$T$157,8,FALSE)</f>
        <v>11</v>
      </c>
      <c r="L73" s="104">
        <f>VLOOKUP($B73,[1]NUM3!$G$2:$T$157,9,FALSE)</f>
        <v>29</v>
      </c>
      <c r="M73" s="104">
        <f>VLOOKUP($B73,[1]NUM3!$G$2:$T$157,10,FALSE)</f>
        <v>29</v>
      </c>
      <c r="N73" s="104">
        <f>VLOOKUP($B73,[1]NUM3!$G$2:$T$157,11,FALSE)</f>
        <v>23</v>
      </c>
      <c r="O73" s="104">
        <f>VLOOKUP($B73,[1]NUM3!$G$2:$T$157,12,FALSE)</f>
        <v>22</v>
      </c>
      <c r="P73" s="105">
        <f>VLOOKUP($B73,[1]NUM3!$G$2:$T$157,13,FALSE)</f>
        <v>5</v>
      </c>
      <c r="Q73" s="17">
        <f>SUM(E73:P73)</f>
        <v>202</v>
      </c>
      <c r="R73" s="248"/>
      <c r="S73" s="249"/>
    </row>
    <row r="74" spans="1:19" ht="15" thickBot="1" x14ac:dyDescent="0.25">
      <c r="A74" s="1" t="s">
        <v>131</v>
      </c>
      <c r="B74" s="99" t="s">
        <v>127</v>
      </c>
      <c r="C74" s="63"/>
      <c r="D74" s="63"/>
      <c r="E74" s="112">
        <f>VLOOKUP($B74,[1]NUM3!$G$2:$T$157,2,FALSE)</f>
        <v>26</v>
      </c>
      <c r="F74" s="112">
        <f>VLOOKUP($B74,[1]NUM3!$G$2:$T$157,3,FALSE)</f>
        <v>4</v>
      </c>
      <c r="G74" s="113">
        <f>VLOOKUP($B74,[1]NUM3!$G$2:$T$157,4,FALSE)</f>
        <v>6</v>
      </c>
      <c r="H74" s="97">
        <f>VLOOKUP($B74,[1]NUM3!$G$2:$T$157,5,FALSE)</f>
        <v>8</v>
      </c>
      <c r="I74" s="97">
        <f>VLOOKUP($B74,[1]NUM3!$G$2:$T$157,6,FALSE)</f>
        <v>16</v>
      </c>
      <c r="J74" s="97">
        <f>VLOOKUP($B74,[1]NUM3!$G$2:$T$157,7,FALSE)</f>
        <v>9</v>
      </c>
      <c r="K74" s="97">
        <f>VLOOKUP($B74,[1]NUM3!$G$2:$T$157,8,FALSE)</f>
        <v>14</v>
      </c>
      <c r="L74" s="104">
        <f>VLOOKUP($B74,[1]NUM3!$G$2:$T$157,9,FALSE)</f>
        <v>5</v>
      </c>
      <c r="M74" s="104">
        <f>VLOOKUP($B74,[1]NUM3!$G$2:$T$157,10,FALSE)</f>
        <v>7</v>
      </c>
      <c r="N74" s="104">
        <f>VLOOKUP($B74,[1]NUM3!$G$2:$T$157,11,FALSE)</f>
        <v>4</v>
      </c>
      <c r="O74" s="104">
        <f>VLOOKUP($B74,[1]NUM3!$G$2:$T$157,12,FALSE)</f>
        <v>0</v>
      </c>
      <c r="P74" s="105">
        <f>VLOOKUP($B74,[1]NUM3!$G$2:$T$157,13,FALSE)</f>
        <v>2</v>
      </c>
      <c r="Q74" s="17">
        <f>SUM(E74:P74)</f>
        <v>101</v>
      </c>
      <c r="R74" s="248"/>
      <c r="S74" s="249"/>
    </row>
    <row r="75" spans="1:19" ht="15" thickBot="1" x14ac:dyDescent="0.25">
      <c r="A75" s="1" t="s">
        <v>131</v>
      </c>
      <c r="B75" s="99" t="s">
        <v>128</v>
      </c>
      <c r="C75" s="63"/>
      <c r="D75" s="63"/>
      <c r="E75" s="112">
        <f>VLOOKUP($B75,[1]NUM3!$G$2:$T$157,2,FALSE)</f>
        <v>16</v>
      </c>
      <c r="F75" s="112">
        <f>VLOOKUP($B75,[1]NUM3!$G$2:$T$157,3,FALSE)</f>
        <v>3</v>
      </c>
      <c r="G75" s="113">
        <f>VLOOKUP($B75,[1]NUM3!$G$2:$T$157,4,FALSE)</f>
        <v>5</v>
      </c>
      <c r="H75" s="97">
        <f>VLOOKUP($B75,[1]NUM3!$G$2:$T$157,5,FALSE)</f>
        <v>2</v>
      </c>
      <c r="I75" s="97">
        <f>VLOOKUP($B75,[1]NUM3!$G$2:$T$157,6,FALSE)</f>
        <v>6</v>
      </c>
      <c r="J75" s="97">
        <f>VLOOKUP($B75,[1]NUM3!$G$2:$T$157,7,FALSE)</f>
        <v>8</v>
      </c>
      <c r="K75" s="97">
        <f>VLOOKUP($B75,[1]NUM3!$G$2:$T$157,8,FALSE)</f>
        <v>7</v>
      </c>
      <c r="L75" s="104">
        <f>VLOOKUP($B75,[1]NUM3!$G$2:$T$157,9,FALSE)</f>
        <v>46</v>
      </c>
      <c r="M75" s="104">
        <f>VLOOKUP($B75,[1]NUM3!$G$2:$T$157,10,FALSE)</f>
        <v>23</v>
      </c>
      <c r="N75" s="104">
        <f>VLOOKUP($B75,[1]NUM3!$G$2:$T$157,11,FALSE)</f>
        <v>2</v>
      </c>
      <c r="O75" s="104">
        <f>VLOOKUP($B75,[1]NUM3!$G$2:$T$157,12,FALSE)</f>
        <v>4</v>
      </c>
      <c r="P75" s="105">
        <f>VLOOKUP($B75,[1]NUM3!$G$2:$T$157,13,FALSE)</f>
        <v>15</v>
      </c>
      <c r="Q75" s="17">
        <f>SUM(E75:P75)</f>
        <v>137</v>
      </c>
      <c r="R75" s="248"/>
      <c r="S75" s="249"/>
    </row>
    <row r="76" spans="1:19" ht="15" thickBot="1" x14ac:dyDescent="0.25">
      <c r="A76" s="1" t="s">
        <v>131</v>
      </c>
      <c r="B76" s="99" t="s">
        <v>129</v>
      </c>
      <c r="C76" s="63"/>
      <c r="D76" s="63"/>
      <c r="E76" s="112">
        <f>VLOOKUP($B76,[1]NUM3!$G$2:$T$157,2,FALSE)</f>
        <v>0</v>
      </c>
      <c r="F76" s="112">
        <f>VLOOKUP($B76,[1]NUM3!$G$2:$T$157,3,FALSE)</f>
        <v>2</v>
      </c>
      <c r="G76" s="113">
        <f>VLOOKUP($B76,[1]NUM3!$G$2:$T$157,4,FALSE)</f>
        <v>3</v>
      </c>
      <c r="H76" s="97">
        <f>VLOOKUP($B76,[1]NUM3!$G$2:$T$157,5,FALSE)</f>
        <v>6</v>
      </c>
      <c r="I76" s="97">
        <f>VLOOKUP($B76,[1]NUM3!$G$2:$T$157,6,FALSE)</f>
        <v>2</v>
      </c>
      <c r="J76" s="97">
        <f>VLOOKUP($B76,[1]NUM3!$G$2:$T$157,7,FALSE)</f>
        <v>2</v>
      </c>
      <c r="K76" s="97">
        <f>VLOOKUP($B76,[1]NUM3!$G$2:$T$157,8,FALSE)</f>
        <v>0</v>
      </c>
      <c r="L76" s="104">
        <f>VLOOKUP($B76,[1]NUM3!$G$2:$T$157,9,FALSE)</f>
        <v>1</v>
      </c>
      <c r="M76" s="104">
        <f>VLOOKUP($B76,[1]NUM3!$G$2:$T$157,10,FALSE)</f>
        <v>3</v>
      </c>
      <c r="N76" s="104">
        <f>VLOOKUP($B76,[1]NUM3!$G$2:$T$157,11,FALSE)</f>
        <v>2</v>
      </c>
      <c r="O76" s="104">
        <f>VLOOKUP($B76,[1]NUM3!$G$2:$T$157,12,FALSE)</f>
        <v>0</v>
      </c>
      <c r="P76" s="105">
        <f>VLOOKUP($B76,[1]NUM3!$G$2:$T$157,13,FALSE)</f>
        <v>4</v>
      </c>
      <c r="Q76" s="17">
        <f>SUM(E76:P76)</f>
        <v>25</v>
      </c>
      <c r="R76" s="248"/>
      <c r="S76" s="249"/>
    </row>
    <row r="77" spans="1:19" ht="15" thickBot="1" x14ac:dyDescent="0.25">
      <c r="A77" s="1" t="s">
        <v>131</v>
      </c>
      <c r="B77" s="99" t="s">
        <v>130</v>
      </c>
      <c r="C77" s="63"/>
      <c r="D77" s="63"/>
      <c r="E77" s="112">
        <f>VLOOKUP($B77,[1]NUM3!$G$2:$T$157,2,FALSE)</f>
        <v>6</v>
      </c>
      <c r="F77" s="112">
        <f>VLOOKUP($B77,[1]NUM3!$G$2:$T$157,3,FALSE)</f>
        <v>22</v>
      </c>
      <c r="G77" s="113">
        <f>VLOOKUP($B77,[1]NUM3!$G$2:$T$157,4,FALSE)</f>
        <v>6</v>
      </c>
      <c r="H77" s="97">
        <f>VLOOKUP($B77,[1]NUM3!$G$2:$T$157,5,FALSE)</f>
        <v>1</v>
      </c>
      <c r="I77" s="97">
        <f>VLOOKUP($B77,[1]NUM3!$G$2:$T$157,6,FALSE)</f>
        <v>0</v>
      </c>
      <c r="J77" s="97">
        <f>VLOOKUP($B77,[1]NUM3!$G$2:$T$157,7,FALSE)</f>
        <v>0</v>
      </c>
      <c r="K77" s="97">
        <f>VLOOKUP($B77,[1]NUM3!$G$2:$T$157,8,FALSE)</f>
        <v>5</v>
      </c>
      <c r="L77" s="104">
        <f>VLOOKUP($B77,[1]NUM3!$G$2:$T$157,9,FALSE)</f>
        <v>0</v>
      </c>
      <c r="M77" s="104">
        <f>VLOOKUP($B77,[1]NUM3!$G$2:$T$157,10,FALSE)</f>
        <v>0</v>
      </c>
      <c r="N77" s="104">
        <f>VLOOKUP($B77,[1]NUM3!$G$2:$T$157,11,FALSE)</f>
        <v>0</v>
      </c>
      <c r="O77" s="104">
        <f>VLOOKUP($B77,[1]NUM3!$G$2:$T$157,12,FALSE)</f>
        <v>0</v>
      </c>
      <c r="P77" s="105">
        <f>VLOOKUP($B77,[1]NUM3!$G$2:$T$157,13,FALSE)</f>
        <v>1</v>
      </c>
      <c r="Q77" s="17">
        <f>SUM(E77:P77)</f>
        <v>41</v>
      </c>
      <c r="R77" s="248"/>
      <c r="S77" s="249"/>
    </row>
    <row r="78" spans="1:19" s="65" customFormat="1" ht="15" thickBot="1" x14ac:dyDescent="0.25">
      <c r="A78" s="233" t="s">
        <v>204</v>
      </c>
      <c r="B78" s="234"/>
      <c r="C78" s="45">
        <f>+D78/Metas!I111</f>
        <v>0.98924731182795689</v>
      </c>
      <c r="D78" s="19">
        <f>+Q78/R78</f>
        <v>0.61333333333333329</v>
      </c>
      <c r="E78" s="54">
        <f>SUM(E73:E77)</f>
        <v>63</v>
      </c>
      <c r="F78" s="54">
        <f t="shared" ref="F78:P78" si="8">SUM(F73:F77)</f>
        <v>39</v>
      </c>
      <c r="G78" s="54">
        <f t="shared" si="8"/>
        <v>34</v>
      </c>
      <c r="H78" s="14">
        <f t="shared" si="8"/>
        <v>23</v>
      </c>
      <c r="I78" s="14">
        <f t="shared" si="8"/>
        <v>39</v>
      </c>
      <c r="J78" s="14">
        <f t="shared" si="8"/>
        <v>44</v>
      </c>
      <c r="K78" s="14">
        <f t="shared" si="8"/>
        <v>37</v>
      </c>
      <c r="L78" s="14">
        <f t="shared" si="8"/>
        <v>81</v>
      </c>
      <c r="M78" s="14">
        <f t="shared" si="8"/>
        <v>62</v>
      </c>
      <c r="N78" s="14">
        <f t="shared" si="8"/>
        <v>31</v>
      </c>
      <c r="O78" s="14">
        <f t="shared" si="8"/>
        <v>26</v>
      </c>
      <c r="P78" s="14">
        <f t="shared" si="8"/>
        <v>27</v>
      </c>
      <c r="Q78" s="14">
        <f>SUM(Q73:Q77)</f>
        <v>506</v>
      </c>
      <c r="R78" s="246">
        <v>825</v>
      </c>
      <c r="S78" s="247"/>
    </row>
    <row r="79" spans="1:19" ht="15" thickBot="1" x14ac:dyDescent="0.25">
      <c r="A79" s="1" t="s">
        <v>142</v>
      </c>
      <c r="B79" s="99" t="s">
        <v>132</v>
      </c>
      <c r="C79" s="63"/>
      <c r="D79" s="63"/>
      <c r="E79" s="112">
        <f>VLOOKUP($B79,[1]NUM3!$G$2:$T$157,2,FALSE)</f>
        <v>16</v>
      </c>
      <c r="F79" s="112">
        <f>VLOOKUP($B79,[1]NUM3!$G$2:$T$157,3,FALSE)</f>
        <v>38</v>
      </c>
      <c r="G79" s="113">
        <f>VLOOKUP($B79,[1]NUM3!$G$2:$T$157,4,FALSE)</f>
        <v>65</v>
      </c>
      <c r="H79" s="97">
        <f>VLOOKUP($B79,[1]NUM3!$G$2:$T$157,5,FALSE)</f>
        <v>43</v>
      </c>
      <c r="I79" s="97">
        <f>VLOOKUP($B79,[1]NUM3!$G$2:$T$157,6,FALSE)</f>
        <v>43</v>
      </c>
      <c r="J79" s="97">
        <f>VLOOKUP($B79,[1]NUM3!$G$2:$T$157,7,FALSE)</f>
        <v>27</v>
      </c>
      <c r="K79" s="97">
        <f>VLOOKUP($B79,[1]NUM3!$G$2:$T$157,8,FALSE)</f>
        <v>66</v>
      </c>
      <c r="L79" s="104">
        <f>VLOOKUP($B79,[1]NUM3!$G$2:$T$157,9,FALSE)</f>
        <v>78</v>
      </c>
      <c r="M79" s="104">
        <f>VLOOKUP($B79,[1]NUM3!$G$2:$T$157,10,FALSE)</f>
        <v>33</v>
      </c>
      <c r="N79" s="104">
        <f>VLOOKUP($B79,[1]NUM3!$G$2:$T$157,11,FALSE)</f>
        <v>25</v>
      </c>
      <c r="O79" s="104">
        <f>VLOOKUP($B79,[1]NUM3!$G$2:$T$157,12,FALSE)</f>
        <v>34</v>
      </c>
      <c r="P79" s="105">
        <f>VLOOKUP($B79,[1]NUM3!$G$2:$T$157,13,FALSE)</f>
        <v>38</v>
      </c>
      <c r="Q79" s="17">
        <f t="shared" ref="Q79:Q88" si="9">SUM(E79:P79)</f>
        <v>506</v>
      </c>
      <c r="R79" s="248"/>
      <c r="S79" s="249"/>
    </row>
    <row r="80" spans="1:19" ht="15" thickBot="1" x14ac:dyDescent="0.25">
      <c r="A80" s="1" t="s">
        <v>142</v>
      </c>
      <c r="B80" s="99" t="s">
        <v>133</v>
      </c>
      <c r="C80" s="63"/>
      <c r="D80" s="63"/>
      <c r="E80" s="112">
        <f>VLOOKUP($B80,[1]NUM3!$G$2:$T$157,2,FALSE)</f>
        <v>1</v>
      </c>
      <c r="F80" s="112">
        <f>VLOOKUP($B80,[1]NUM3!$G$2:$T$157,3,FALSE)</f>
        <v>1</v>
      </c>
      <c r="G80" s="113">
        <f>VLOOKUP($B80,[1]NUM3!$G$2:$T$157,4,FALSE)</f>
        <v>4</v>
      </c>
      <c r="H80" s="97">
        <f>VLOOKUP($B80,[1]NUM3!$G$2:$T$157,5,FALSE)</f>
        <v>4</v>
      </c>
      <c r="I80" s="97">
        <f>VLOOKUP($B80,[1]NUM3!$G$2:$T$157,6,FALSE)</f>
        <v>5</v>
      </c>
      <c r="J80" s="97">
        <f>VLOOKUP($B80,[1]NUM3!$G$2:$T$157,7,FALSE)</f>
        <v>6</v>
      </c>
      <c r="K80" s="97">
        <f>VLOOKUP($B80,[1]NUM3!$G$2:$T$157,8,FALSE)</f>
        <v>8</v>
      </c>
      <c r="L80" s="104">
        <f>VLOOKUP($B80,[1]NUM3!$G$2:$T$157,9,FALSE)</f>
        <v>3</v>
      </c>
      <c r="M80" s="104">
        <f>VLOOKUP($B80,[1]NUM3!$G$2:$T$157,10,FALSE)</f>
        <v>7</v>
      </c>
      <c r="N80" s="104">
        <f>VLOOKUP($B80,[1]NUM3!$G$2:$T$157,11,FALSE)</f>
        <v>14</v>
      </c>
      <c r="O80" s="104">
        <f>VLOOKUP($B80,[1]NUM3!$G$2:$T$157,12,FALSE)</f>
        <v>2</v>
      </c>
      <c r="P80" s="105">
        <f>VLOOKUP($B80,[1]NUM3!$G$2:$T$157,13,FALSE)</f>
        <v>5</v>
      </c>
      <c r="Q80" s="17">
        <f t="shared" si="9"/>
        <v>60</v>
      </c>
      <c r="R80" s="248"/>
      <c r="S80" s="249"/>
    </row>
    <row r="81" spans="1:19" ht="15" thickBot="1" x14ac:dyDescent="0.25">
      <c r="A81" s="1" t="s">
        <v>142</v>
      </c>
      <c r="B81" s="99" t="s">
        <v>134</v>
      </c>
      <c r="C81" s="63"/>
      <c r="D81" s="63"/>
      <c r="E81" s="112">
        <f>VLOOKUP($B81,[1]NUM3!$G$2:$T$157,2,FALSE)</f>
        <v>11</v>
      </c>
      <c r="F81" s="112">
        <f>VLOOKUP($B81,[1]NUM3!$G$2:$T$157,3,FALSE)</f>
        <v>4</v>
      </c>
      <c r="G81" s="113">
        <f>VLOOKUP($B81,[1]NUM3!$G$2:$T$157,4,FALSE)</f>
        <v>7</v>
      </c>
      <c r="H81" s="97">
        <f>VLOOKUP($B81,[1]NUM3!$G$2:$T$157,5,FALSE)</f>
        <v>4</v>
      </c>
      <c r="I81" s="97">
        <f>VLOOKUP($B81,[1]NUM3!$G$2:$T$157,6,FALSE)</f>
        <v>6</v>
      </c>
      <c r="J81" s="97">
        <f>VLOOKUP($B81,[1]NUM3!$G$2:$T$157,7,FALSE)</f>
        <v>2</v>
      </c>
      <c r="K81" s="97">
        <f>VLOOKUP($B81,[1]NUM3!$G$2:$T$157,8,FALSE)</f>
        <v>4</v>
      </c>
      <c r="L81" s="104">
        <f>VLOOKUP($B81,[1]NUM3!$G$2:$T$157,9,FALSE)</f>
        <v>8</v>
      </c>
      <c r="M81" s="104">
        <f>VLOOKUP($B81,[1]NUM3!$G$2:$T$157,10,FALSE)</f>
        <v>2</v>
      </c>
      <c r="N81" s="104">
        <f>VLOOKUP($B81,[1]NUM3!$G$2:$T$157,11,FALSE)</f>
        <v>0</v>
      </c>
      <c r="O81" s="104">
        <f>VLOOKUP($B81,[1]NUM3!$G$2:$T$157,12,FALSE)</f>
        <v>0</v>
      </c>
      <c r="P81" s="105">
        <f>VLOOKUP($B81,[1]NUM3!$G$2:$T$157,13,FALSE)</f>
        <v>11</v>
      </c>
      <c r="Q81" s="17">
        <f t="shared" si="9"/>
        <v>59</v>
      </c>
      <c r="R81" s="248"/>
      <c r="S81" s="249"/>
    </row>
    <row r="82" spans="1:19" ht="15" thickBot="1" x14ac:dyDescent="0.25">
      <c r="A82" s="1" t="s">
        <v>142</v>
      </c>
      <c r="B82" s="99" t="s">
        <v>135</v>
      </c>
      <c r="C82" s="63"/>
      <c r="D82" s="63"/>
      <c r="E82" s="112">
        <f>VLOOKUP($B82,[1]NUM3!$G$2:$T$157,2,FALSE)</f>
        <v>7</v>
      </c>
      <c r="F82" s="112">
        <f>VLOOKUP($B82,[1]NUM3!$G$2:$T$157,3,FALSE)</f>
        <v>1</v>
      </c>
      <c r="G82" s="113">
        <f>VLOOKUP($B82,[1]NUM3!$G$2:$T$157,4,FALSE)</f>
        <v>3</v>
      </c>
      <c r="H82" s="97">
        <f>VLOOKUP($B82,[1]NUM3!$G$2:$T$157,5,FALSE)</f>
        <v>3</v>
      </c>
      <c r="I82" s="97">
        <f>VLOOKUP($B82,[1]NUM3!$G$2:$T$157,6,FALSE)</f>
        <v>7</v>
      </c>
      <c r="J82" s="97">
        <f>VLOOKUP($B82,[1]NUM3!$G$2:$T$157,7,FALSE)</f>
        <v>1</v>
      </c>
      <c r="K82" s="97">
        <f>VLOOKUP($B82,[1]NUM3!$G$2:$T$157,8,FALSE)</f>
        <v>7</v>
      </c>
      <c r="L82" s="104">
        <f>VLOOKUP($B82,[1]NUM3!$G$2:$T$157,9,FALSE)</f>
        <v>12</v>
      </c>
      <c r="M82" s="104">
        <f>VLOOKUP($B82,[1]NUM3!$G$2:$T$157,10,FALSE)</f>
        <v>4</v>
      </c>
      <c r="N82" s="104">
        <f>VLOOKUP($B82,[1]NUM3!$G$2:$T$157,11,FALSE)</f>
        <v>18</v>
      </c>
      <c r="O82" s="104">
        <f>VLOOKUP($B82,[1]NUM3!$G$2:$T$157,12,FALSE)</f>
        <v>28</v>
      </c>
      <c r="P82" s="105">
        <f>VLOOKUP($B82,[1]NUM3!$G$2:$T$157,13,FALSE)</f>
        <v>0</v>
      </c>
      <c r="Q82" s="17">
        <f t="shared" si="9"/>
        <v>91</v>
      </c>
      <c r="R82" s="248"/>
      <c r="S82" s="249"/>
    </row>
    <row r="83" spans="1:19" ht="15" thickBot="1" x14ac:dyDescent="0.25">
      <c r="A83" s="1" t="s">
        <v>142</v>
      </c>
      <c r="B83" s="99" t="s">
        <v>136</v>
      </c>
      <c r="C83" s="63"/>
      <c r="D83" s="63"/>
      <c r="E83" s="112">
        <f>VLOOKUP($B83,[1]NUM3!$G$2:$T$157,2,FALSE)</f>
        <v>1</v>
      </c>
      <c r="F83" s="112">
        <f>VLOOKUP($B83,[1]NUM3!$G$2:$T$157,3,FALSE)</f>
        <v>6</v>
      </c>
      <c r="G83" s="113">
        <f>VLOOKUP($B83,[1]NUM3!$G$2:$T$157,4,FALSE)</f>
        <v>7</v>
      </c>
      <c r="H83" s="97">
        <f>VLOOKUP($B83,[1]NUM3!$G$2:$T$157,5,FALSE)</f>
        <v>3</v>
      </c>
      <c r="I83" s="97">
        <f>VLOOKUP($B83,[1]NUM3!$G$2:$T$157,6,FALSE)</f>
        <v>1</v>
      </c>
      <c r="J83" s="97">
        <f>VLOOKUP($B83,[1]NUM3!$G$2:$T$157,7,FALSE)</f>
        <v>4</v>
      </c>
      <c r="K83" s="97">
        <f>VLOOKUP($B83,[1]NUM3!$G$2:$T$157,8,FALSE)</f>
        <v>7</v>
      </c>
      <c r="L83" s="104">
        <f>VLOOKUP($B83,[1]NUM3!$G$2:$T$157,9,FALSE)</f>
        <v>8</v>
      </c>
      <c r="M83" s="104">
        <f>VLOOKUP($B83,[1]NUM3!$G$2:$T$157,10,FALSE)</f>
        <v>4</v>
      </c>
      <c r="N83" s="104">
        <f>VLOOKUP($B83,[1]NUM3!$G$2:$T$157,11,FALSE)</f>
        <v>17</v>
      </c>
      <c r="O83" s="104">
        <f>VLOOKUP($B83,[1]NUM3!$G$2:$T$157,12,FALSE)</f>
        <v>7</v>
      </c>
      <c r="P83" s="105">
        <f>VLOOKUP($B83,[1]NUM3!$G$2:$T$157,13,FALSE)</f>
        <v>0</v>
      </c>
      <c r="Q83" s="17">
        <f t="shared" si="9"/>
        <v>65</v>
      </c>
      <c r="R83" s="248"/>
      <c r="S83" s="249"/>
    </row>
    <row r="84" spans="1:19" ht="15" thickBot="1" x14ac:dyDescent="0.25">
      <c r="A84" s="1" t="s">
        <v>142</v>
      </c>
      <c r="B84" s="99" t="s">
        <v>137</v>
      </c>
      <c r="C84" s="63"/>
      <c r="D84" s="63"/>
      <c r="E84" s="112">
        <f>VLOOKUP($B84,[1]NUM3!$G$2:$T$157,2,FALSE)</f>
        <v>4</v>
      </c>
      <c r="F84" s="112">
        <f>VLOOKUP($B84,[1]NUM3!$G$2:$T$157,3,FALSE)</f>
        <v>7</v>
      </c>
      <c r="G84" s="113">
        <f>VLOOKUP($B84,[1]NUM3!$G$2:$T$157,4,FALSE)</f>
        <v>5</v>
      </c>
      <c r="H84" s="97">
        <f>VLOOKUP($B84,[1]NUM3!$G$2:$T$157,5,FALSE)</f>
        <v>4</v>
      </c>
      <c r="I84" s="97">
        <f>VLOOKUP($B84,[1]NUM3!$G$2:$T$157,6,FALSE)</f>
        <v>9</v>
      </c>
      <c r="J84" s="97">
        <f>VLOOKUP($B84,[1]NUM3!$G$2:$T$157,7,FALSE)</f>
        <v>4</v>
      </c>
      <c r="K84" s="97">
        <f>VLOOKUP($B84,[1]NUM3!$G$2:$T$157,8,FALSE)</f>
        <v>7</v>
      </c>
      <c r="L84" s="104">
        <f>VLOOKUP($B84,[1]NUM3!$G$2:$T$157,9,FALSE)</f>
        <v>7</v>
      </c>
      <c r="M84" s="104">
        <f>VLOOKUP($B84,[1]NUM3!$G$2:$T$157,10,FALSE)</f>
        <v>4</v>
      </c>
      <c r="N84" s="104">
        <f>VLOOKUP($B84,[1]NUM3!$G$2:$T$157,11,FALSE)</f>
        <v>12</v>
      </c>
      <c r="O84" s="104">
        <f>VLOOKUP($B84,[1]NUM3!$G$2:$T$157,12,FALSE)</f>
        <v>7</v>
      </c>
      <c r="P84" s="105">
        <f>VLOOKUP($B84,[1]NUM3!$G$2:$T$157,13,FALSE)</f>
        <v>3</v>
      </c>
      <c r="Q84" s="17">
        <f t="shared" si="9"/>
        <v>73</v>
      </c>
      <c r="R84" s="248"/>
      <c r="S84" s="249"/>
    </row>
    <row r="85" spans="1:19" ht="15" thickBot="1" x14ac:dyDescent="0.25">
      <c r="A85" s="1" t="s">
        <v>142</v>
      </c>
      <c r="B85" s="99" t="s">
        <v>138</v>
      </c>
      <c r="C85" s="63"/>
      <c r="D85" s="63"/>
      <c r="E85" s="112">
        <f>VLOOKUP($B85,[1]NUM3!$G$2:$T$157,2,FALSE)</f>
        <v>8</v>
      </c>
      <c r="F85" s="112">
        <f>VLOOKUP($B85,[1]NUM3!$G$2:$T$157,3,FALSE)</f>
        <v>4</v>
      </c>
      <c r="G85" s="113">
        <f>VLOOKUP($B85,[1]NUM3!$G$2:$T$157,4,FALSE)</f>
        <v>2</v>
      </c>
      <c r="H85" s="97">
        <f>VLOOKUP($B85,[1]NUM3!$G$2:$T$157,5,FALSE)</f>
        <v>0</v>
      </c>
      <c r="I85" s="97">
        <f>VLOOKUP($B85,[1]NUM3!$G$2:$T$157,6,FALSE)</f>
        <v>1</v>
      </c>
      <c r="J85" s="97">
        <f>VLOOKUP($B85,[1]NUM3!$G$2:$T$157,7,FALSE)</f>
        <v>2</v>
      </c>
      <c r="K85" s="97">
        <f>VLOOKUP($B85,[1]NUM3!$G$2:$T$157,8,FALSE)</f>
        <v>21</v>
      </c>
      <c r="L85" s="104">
        <f>VLOOKUP($B85,[1]NUM3!$G$2:$T$157,9,FALSE)</f>
        <v>5</v>
      </c>
      <c r="M85" s="104">
        <f>VLOOKUP($B85,[1]NUM3!$G$2:$T$157,10,FALSE)</f>
        <v>3</v>
      </c>
      <c r="N85" s="104">
        <f>VLOOKUP($B85,[1]NUM3!$G$2:$T$157,11,FALSE)</f>
        <v>0</v>
      </c>
      <c r="O85" s="104">
        <f>VLOOKUP($B85,[1]NUM3!$G$2:$T$157,12,FALSE)</f>
        <v>8</v>
      </c>
      <c r="P85" s="105">
        <f>VLOOKUP($B85,[1]NUM3!$G$2:$T$157,13,FALSE)</f>
        <v>6</v>
      </c>
      <c r="Q85" s="17">
        <f t="shared" si="9"/>
        <v>60</v>
      </c>
      <c r="R85" s="248"/>
      <c r="S85" s="249"/>
    </row>
    <row r="86" spans="1:19" ht="15" thickBot="1" x14ac:dyDescent="0.25">
      <c r="A86" s="1" t="s">
        <v>142</v>
      </c>
      <c r="B86" s="99" t="s">
        <v>139</v>
      </c>
      <c r="C86" s="63"/>
      <c r="D86" s="63"/>
      <c r="E86" s="112">
        <f>VLOOKUP($B86,[1]NUM3!$G$2:$T$157,2,FALSE)</f>
        <v>0</v>
      </c>
      <c r="F86" s="112">
        <f>VLOOKUP($B86,[1]NUM3!$G$2:$T$157,3,FALSE)</f>
        <v>3</v>
      </c>
      <c r="G86" s="113">
        <f>VLOOKUP($B86,[1]NUM3!$G$2:$T$157,4,FALSE)</f>
        <v>6</v>
      </c>
      <c r="H86" s="97">
        <f>VLOOKUP($B86,[1]NUM3!$G$2:$T$157,5,FALSE)</f>
        <v>2</v>
      </c>
      <c r="I86" s="97">
        <f>VLOOKUP($B86,[1]NUM3!$G$2:$T$157,6,FALSE)</f>
        <v>2</v>
      </c>
      <c r="J86" s="97">
        <f>VLOOKUP($B86,[1]NUM3!$G$2:$T$157,7,FALSE)</f>
        <v>4</v>
      </c>
      <c r="K86" s="97">
        <f>VLOOKUP($B86,[1]NUM3!$G$2:$T$157,8,FALSE)</f>
        <v>5</v>
      </c>
      <c r="L86" s="104">
        <f>VLOOKUP($B86,[1]NUM3!$G$2:$T$157,9,FALSE)</f>
        <v>10</v>
      </c>
      <c r="M86" s="104">
        <f>VLOOKUP($B86,[1]NUM3!$G$2:$T$157,10,FALSE)</f>
        <v>6</v>
      </c>
      <c r="N86" s="104">
        <f>VLOOKUP($B86,[1]NUM3!$G$2:$T$157,11,FALSE)</f>
        <v>3</v>
      </c>
      <c r="O86" s="104">
        <f>VLOOKUP($B86,[1]NUM3!$G$2:$T$157,12,FALSE)</f>
        <v>4</v>
      </c>
      <c r="P86" s="105">
        <f>VLOOKUP($B86,[1]NUM3!$G$2:$T$157,13,FALSE)</f>
        <v>5</v>
      </c>
      <c r="Q86" s="17">
        <f t="shared" si="9"/>
        <v>50</v>
      </c>
      <c r="R86" s="248"/>
      <c r="S86" s="249"/>
    </row>
    <row r="87" spans="1:19" ht="15" thickBot="1" x14ac:dyDescent="0.25">
      <c r="A87" s="1" t="s">
        <v>142</v>
      </c>
      <c r="B87" s="99" t="s">
        <v>140</v>
      </c>
      <c r="C87" s="63"/>
      <c r="D87" s="63"/>
      <c r="E87" s="112">
        <f>VLOOKUP($B87,[1]NUM3!$G$2:$T$157,2,FALSE)</f>
        <v>5</v>
      </c>
      <c r="F87" s="112">
        <f>VLOOKUP($B87,[1]NUM3!$G$2:$T$157,3,FALSE)</f>
        <v>10</v>
      </c>
      <c r="G87" s="113">
        <f>VLOOKUP($B87,[1]NUM3!$G$2:$T$157,4,FALSE)</f>
        <v>8</v>
      </c>
      <c r="H87" s="97">
        <f>VLOOKUP($B87,[1]NUM3!$G$2:$T$157,5,FALSE)</f>
        <v>3</v>
      </c>
      <c r="I87" s="97">
        <f>VLOOKUP($B87,[1]NUM3!$G$2:$T$157,6,FALSE)</f>
        <v>2</v>
      </c>
      <c r="J87" s="97">
        <f>VLOOKUP($B87,[1]NUM3!$G$2:$T$157,7,FALSE)</f>
        <v>2</v>
      </c>
      <c r="K87" s="97">
        <f>VLOOKUP($B87,[1]NUM3!$G$2:$T$157,8,FALSE)</f>
        <v>6</v>
      </c>
      <c r="L87" s="104">
        <f>VLOOKUP($B87,[1]NUM3!$G$2:$T$157,9,FALSE)</f>
        <v>2</v>
      </c>
      <c r="M87" s="104">
        <f>VLOOKUP($B87,[1]NUM3!$G$2:$T$157,10,FALSE)</f>
        <v>4</v>
      </c>
      <c r="N87" s="104">
        <f>VLOOKUP($B87,[1]NUM3!$G$2:$T$157,11,FALSE)</f>
        <v>3</v>
      </c>
      <c r="O87" s="104">
        <f>VLOOKUP($B87,[1]NUM3!$G$2:$T$157,12,FALSE)</f>
        <v>2</v>
      </c>
      <c r="P87" s="105">
        <f>VLOOKUP($B87,[1]NUM3!$G$2:$T$157,13,FALSE)</f>
        <v>3</v>
      </c>
      <c r="Q87" s="17">
        <f t="shared" si="9"/>
        <v>50</v>
      </c>
      <c r="R87" s="248"/>
      <c r="S87" s="249"/>
    </row>
    <row r="88" spans="1:19" ht="15" thickBot="1" x14ac:dyDescent="0.25">
      <c r="A88" s="1" t="s">
        <v>142</v>
      </c>
      <c r="B88" s="99" t="s">
        <v>141</v>
      </c>
      <c r="C88" s="63"/>
      <c r="D88" s="63"/>
      <c r="E88" s="112">
        <f>VLOOKUP($B88,[1]NUM3!$G$2:$T$157,2,FALSE)</f>
        <v>10</v>
      </c>
      <c r="F88" s="112">
        <f>VLOOKUP($B88,[1]NUM3!$G$2:$T$157,3,FALSE)</f>
        <v>8</v>
      </c>
      <c r="G88" s="113">
        <f>VLOOKUP($B88,[1]NUM3!$G$2:$T$157,4,FALSE)</f>
        <v>1</v>
      </c>
      <c r="H88" s="97">
        <f>VLOOKUP($B88,[1]NUM3!$G$2:$T$157,5,FALSE)</f>
        <v>9</v>
      </c>
      <c r="I88" s="97">
        <f>VLOOKUP($B88,[1]NUM3!$G$2:$T$157,6,FALSE)</f>
        <v>9</v>
      </c>
      <c r="J88" s="97">
        <f>VLOOKUP($B88,[1]NUM3!$G$2:$T$157,7,FALSE)</f>
        <v>12</v>
      </c>
      <c r="K88" s="97">
        <f>VLOOKUP($B88,[1]NUM3!$G$2:$T$157,8,FALSE)</f>
        <v>7</v>
      </c>
      <c r="L88" s="104">
        <f>VLOOKUP($B88,[1]NUM3!$G$2:$T$157,9,FALSE)</f>
        <v>13</v>
      </c>
      <c r="M88" s="104">
        <f>VLOOKUP($B88,[1]NUM3!$G$2:$T$157,10,FALSE)</f>
        <v>8</v>
      </c>
      <c r="N88" s="104">
        <f>VLOOKUP($B88,[1]NUM3!$G$2:$T$157,11,FALSE)</f>
        <v>0</v>
      </c>
      <c r="O88" s="104">
        <f>VLOOKUP($B88,[1]NUM3!$G$2:$T$157,12,FALSE)</f>
        <v>17</v>
      </c>
      <c r="P88" s="105">
        <f>VLOOKUP($B88,[1]NUM3!$G$2:$T$157,13,FALSE)</f>
        <v>2</v>
      </c>
      <c r="Q88" s="17">
        <f t="shared" si="9"/>
        <v>96</v>
      </c>
      <c r="R88" s="248"/>
      <c r="S88" s="249"/>
    </row>
    <row r="89" spans="1:19" s="65" customFormat="1" ht="21" customHeight="1" thickBot="1" x14ac:dyDescent="0.25">
      <c r="A89" s="233" t="s">
        <v>205</v>
      </c>
      <c r="B89" s="234"/>
      <c r="C89" s="45">
        <f>+D89/Metas!I116</f>
        <v>0.99473061619528969</v>
      </c>
      <c r="D89" s="19">
        <f>+Q89/R89</f>
        <v>0.67641681901279704</v>
      </c>
      <c r="E89" s="54">
        <f>SUM(E79:E88)</f>
        <v>63</v>
      </c>
      <c r="F89" s="54">
        <f t="shared" ref="F89:P89" si="10">SUM(F79:F88)</f>
        <v>82</v>
      </c>
      <c r="G89" s="54">
        <f t="shared" si="10"/>
        <v>108</v>
      </c>
      <c r="H89" s="14">
        <f t="shared" si="10"/>
        <v>75</v>
      </c>
      <c r="I89" s="14">
        <f t="shared" si="10"/>
        <v>85</v>
      </c>
      <c r="J89" s="14">
        <f t="shared" si="10"/>
        <v>64</v>
      </c>
      <c r="K89" s="14">
        <f t="shared" si="10"/>
        <v>138</v>
      </c>
      <c r="L89" s="14">
        <f t="shared" si="10"/>
        <v>146</v>
      </c>
      <c r="M89" s="14">
        <f t="shared" si="10"/>
        <v>75</v>
      </c>
      <c r="N89" s="14">
        <f t="shared" si="10"/>
        <v>92</v>
      </c>
      <c r="O89" s="14">
        <f t="shared" si="10"/>
        <v>109</v>
      </c>
      <c r="P89" s="14">
        <f t="shared" si="10"/>
        <v>73</v>
      </c>
      <c r="Q89" s="14">
        <f>SUM(Q79:Q88)</f>
        <v>1110</v>
      </c>
      <c r="R89" s="246">
        <v>1641</v>
      </c>
      <c r="S89" s="247"/>
    </row>
    <row r="90" spans="1:19" ht="15" thickBot="1" x14ac:dyDescent="0.25">
      <c r="A90" s="1" t="s">
        <v>159</v>
      </c>
      <c r="B90" s="99" t="s">
        <v>143</v>
      </c>
      <c r="C90" s="63"/>
      <c r="D90" s="63"/>
      <c r="E90" s="112">
        <f>VLOOKUP($B90,[1]NUM3!$G$2:$T$157,2,FALSE)</f>
        <v>22</v>
      </c>
      <c r="F90" s="112">
        <f>VLOOKUP($B90,[1]NUM3!$G$2:$T$157,3,FALSE)</f>
        <v>14</v>
      </c>
      <c r="G90" s="113">
        <f>VLOOKUP($B90,[1]NUM3!$G$2:$T$157,4,FALSE)</f>
        <v>39</v>
      </c>
      <c r="H90" s="97">
        <f>VLOOKUP($B90,[1]NUM3!$G$2:$T$157,5,FALSE)</f>
        <v>26</v>
      </c>
      <c r="I90" s="97">
        <f>VLOOKUP($B90,[1]NUM3!$G$2:$T$157,6,FALSE)</f>
        <v>22</v>
      </c>
      <c r="J90" s="97">
        <f>VLOOKUP($B90,[1]NUM3!$G$2:$T$157,7,FALSE)</f>
        <v>13</v>
      </c>
      <c r="K90" s="97">
        <f>VLOOKUP($B90,[1]NUM3!$G$2:$T$157,8,FALSE)</f>
        <v>26</v>
      </c>
      <c r="L90" s="104">
        <f>VLOOKUP($B90,[1]NUM3!$G$2:$T$157,9,FALSE)</f>
        <v>33</v>
      </c>
      <c r="M90" s="104">
        <f>VLOOKUP($B90,[1]NUM3!$G$2:$T$157,10,FALSE)</f>
        <v>19</v>
      </c>
      <c r="N90" s="104">
        <f>VLOOKUP($B90,[1]NUM3!$G$2:$T$157,11,FALSE)</f>
        <v>19</v>
      </c>
      <c r="O90" s="104">
        <f>VLOOKUP($B90,[1]NUM3!$G$2:$T$157,12,FALSE)</f>
        <v>6</v>
      </c>
      <c r="P90" s="105">
        <f>VLOOKUP($B90,[1]NUM3!$G$2:$T$157,13,FALSE)</f>
        <v>59</v>
      </c>
      <c r="Q90" s="17">
        <f t="shared" ref="Q90:Q105" si="11">SUM(E90:P90)</f>
        <v>298</v>
      </c>
      <c r="R90" s="248"/>
      <c r="S90" s="249"/>
    </row>
    <row r="91" spans="1:19" ht="15" thickBot="1" x14ac:dyDescent="0.25">
      <c r="A91" s="1" t="s">
        <v>159</v>
      </c>
      <c r="B91" s="99" t="s">
        <v>144</v>
      </c>
      <c r="C91" s="63"/>
      <c r="D91" s="63"/>
      <c r="E91" s="112">
        <f>VLOOKUP($B91,[1]NUM3!$G$2:$T$157,2,FALSE)</f>
        <v>65</v>
      </c>
      <c r="F91" s="112">
        <f>VLOOKUP($B91,[1]NUM3!$G$2:$T$157,3,FALSE)</f>
        <v>148</v>
      </c>
      <c r="G91" s="113">
        <f>VLOOKUP($B91,[1]NUM3!$G$2:$T$157,4,FALSE)</f>
        <v>193</v>
      </c>
      <c r="H91" s="97">
        <f>VLOOKUP($B91,[1]NUM3!$G$2:$T$157,5,FALSE)</f>
        <v>97</v>
      </c>
      <c r="I91" s="97">
        <f>VLOOKUP($B91,[1]NUM3!$G$2:$T$157,6,FALSE)</f>
        <v>108</v>
      </c>
      <c r="J91" s="97">
        <f>VLOOKUP($B91,[1]NUM3!$G$2:$T$157,7,FALSE)</f>
        <v>93</v>
      </c>
      <c r="K91" s="97">
        <f>VLOOKUP($B91,[1]NUM3!$G$2:$T$157,8,FALSE)</f>
        <v>92</v>
      </c>
      <c r="L91" s="104">
        <f>VLOOKUP($B91,[1]NUM3!$G$2:$T$157,9,FALSE)</f>
        <v>94</v>
      </c>
      <c r="M91" s="104">
        <f>VLOOKUP($B91,[1]NUM3!$G$2:$T$157,10,FALSE)</f>
        <v>62</v>
      </c>
      <c r="N91" s="104">
        <f>VLOOKUP($B91,[1]NUM3!$G$2:$T$157,11,FALSE)</f>
        <v>74</v>
      </c>
      <c r="O91" s="104">
        <f>VLOOKUP($B91,[1]NUM3!$G$2:$T$157,12,FALSE)</f>
        <v>82</v>
      </c>
      <c r="P91" s="105">
        <f>VLOOKUP($B91,[1]NUM3!$G$2:$T$157,13,FALSE)</f>
        <v>75</v>
      </c>
      <c r="Q91" s="17">
        <f t="shared" si="11"/>
        <v>1183</v>
      </c>
      <c r="R91" s="248"/>
      <c r="S91" s="249"/>
    </row>
    <row r="92" spans="1:19" ht="15" thickBot="1" x14ac:dyDescent="0.25">
      <c r="A92" s="1" t="s">
        <v>159</v>
      </c>
      <c r="B92" s="99" t="s">
        <v>145</v>
      </c>
      <c r="C92" s="63"/>
      <c r="D92" s="63"/>
      <c r="E92" s="112">
        <f>VLOOKUP($B92,[1]NUM3!$G$2:$T$157,2,FALSE)</f>
        <v>150</v>
      </c>
      <c r="F92" s="112">
        <f>VLOOKUP($B92,[1]NUM3!$G$2:$T$157,3,FALSE)</f>
        <v>89</v>
      </c>
      <c r="G92" s="113">
        <f>VLOOKUP($B92,[1]NUM3!$G$2:$T$157,4,FALSE)</f>
        <v>262</v>
      </c>
      <c r="H92" s="97">
        <f>VLOOKUP($B92,[1]NUM3!$G$2:$T$157,5,FALSE)</f>
        <v>213</v>
      </c>
      <c r="I92" s="97">
        <f>VLOOKUP($B92,[1]NUM3!$G$2:$T$157,6,FALSE)</f>
        <v>273</v>
      </c>
      <c r="J92" s="97">
        <f>VLOOKUP($B92,[1]NUM3!$G$2:$T$157,7,FALSE)</f>
        <v>240</v>
      </c>
      <c r="K92" s="97">
        <f>VLOOKUP($B92,[1]NUM3!$G$2:$T$157,8,FALSE)</f>
        <v>252</v>
      </c>
      <c r="L92" s="104">
        <f>VLOOKUP($B92,[1]NUM3!$G$2:$T$157,9,FALSE)</f>
        <v>251</v>
      </c>
      <c r="M92" s="104">
        <f>VLOOKUP($B92,[1]NUM3!$G$2:$T$157,10,FALSE)</f>
        <v>142</v>
      </c>
      <c r="N92" s="104">
        <f>VLOOKUP($B92,[1]NUM3!$G$2:$T$157,11,FALSE)+8</f>
        <v>119</v>
      </c>
      <c r="O92" s="104">
        <f>VLOOKUP($B92,[1]NUM3!$G$2:$T$157,12,FALSE)</f>
        <v>178</v>
      </c>
      <c r="P92" s="105">
        <f>VLOOKUP($B92,[1]NUM3!$G$2:$T$157,13,FALSE)+3</f>
        <v>150</v>
      </c>
      <c r="Q92" s="17">
        <f t="shared" si="11"/>
        <v>2319</v>
      </c>
      <c r="R92" s="248"/>
      <c r="S92" s="249"/>
    </row>
    <row r="93" spans="1:19" ht="15" thickBot="1" x14ac:dyDescent="0.25">
      <c r="A93" s="1" t="s">
        <v>159</v>
      </c>
      <c r="B93" s="99" t="s">
        <v>146</v>
      </c>
      <c r="C93" s="63"/>
      <c r="D93" s="63"/>
      <c r="E93" s="112">
        <f>VLOOKUP($B93,[1]NUM3!$G$2:$T$157,2,FALSE)</f>
        <v>18</v>
      </c>
      <c r="F93" s="112">
        <f>VLOOKUP($B93,[1]NUM3!$G$2:$T$157,3,FALSE)</f>
        <v>34</v>
      </c>
      <c r="G93" s="113">
        <f>VLOOKUP($B93,[1]NUM3!$G$2:$T$157,4,FALSE)</f>
        <v>35</v>
      </c>
      <c r="H93" s="97">
        <f>VLOOKUP($B93,[1]NUM3!$G$2:$T$157,5,FALSE)</f>
        <v>18</v>
      </c>
      <c r="I93" s="97">
        <f>VLOOKUP($B93,[1]NUM3!$G$2:$T$157,6,FALSE)</f>
        <v>27</v>
      </c>
      <c r="J93" s="97">
        <f>VLOOKUP($B93,[1]NUM3!$G$2:$T$157,7,FALSE)</f>
        <v>29</v>
      </c>
      <c r="K93" s="97">
        <f>VLOOKUP($B93,[1]NUM3!$G$2:$T$157,8,FALSE)</f>
        <v>9</v>
      </c>
      <c r="L93" s="104">
        <f>VLOOKUP($B93,[1]NUM3!$G$2:$T$157,9,FALSE)</f>
        <v>23</v>
      </c>
      <c r="M93" s="104">
        <f>VLOOKUP($B93,[1]NUM3!$G$2:$T$157,10,FALSE)</f>
        <v>34</v>
      </c>
      <c r="N93" s="104">
        <f>VLOOKUP($B93,[1]NUM3!$G$2:$T$157,11,FALSE)</f>
        <v>25</v>
      </c>
      <c r="O93" s="104">
        <f>VLOOKUP($B93,[1]NUM3!$G$2:$T$157,12,FALSE)</f>
        <v>57</v>
      </c>
      <c r="P93" s="105">
        <f>VLOOKUP($B93,[1]NUM3!$G$2:$T$157,13,FALSE)</f>
        <v>73</v>
      </c>
      <c r="Q93" s="17">
        <f t="shared" si="11"/>
        <v>382</v>
      </c>
      <c r="R93" s="248"/>
      <c r="S93" s="249"/>
    </row>
    <row r="94" spans="1:19" ht="15" thickBot="1" x14ac:dyDescent="0.25">
      <c r="A94" s="1" t="s">
        <v>159</v>
      </c>
      <c r="B94" s="99" t="s">
        <v>147</v>
      </c>
      <c r="C94" s="63"/>
      <c r="D94" s="63"/>
      <c r="E94" s="112">
        <f>VLOOKUP($B94,[1]NUM3!$G$2:$T$157,2,FALSE)</f>
        <v>15</v>
      </c>
      <c r="F94" s="112">
        <f>VLOOKUP($B94,[1]NUM3!$G$2:$T$157,3,FALSE)</f>
        <v>16</v>
      </c>
      <c r="G94" s="113">
        <f>VLOOKUP($B94,[1]NUM3!$G$2:$T$157,4,FALSE)</f>
        <v>14</v>
      </c>
      <c r="H94" s="97">
        <f>VLOOKUP($B94,[1]NUM3!$G$2:$T$157,5,FALSE)</f>
        <v>10</v>
      </c>
      <c r="I94" s="97">
        <f>VLOOKUP($B94,[1]NUM3!$G$2:$T$157,6,FALSE)</f>
        <v>11</v>
      </c>
      <c r="J94" s="97">
        <f>VLOOKUP($B94,[1]NUM3!$G$2:$T$157,7,FALSE)</f>
        <v>16</v>
      </c>
      <c r="K94" s="97">
        <f>VLOOKUP($B94,[1]NUM3!$G$2:$T$157,8,FALSE)</f>
        <v>7</v>
      </c>
      <c r="L94" s="104">
        <f>VLOOKUP($B94,[1]NUM3!$G$2:$T$157,9,FALSE)</f>
        <v>13</v>
      </c>
      <c r="M94" s="104">
        <f>VLOOKUP($B94,[1]NUM3!$G$2:$T$157,10,FALSE)</f>
        <v>19</v>
      </c>
      <c r="N94" s="104">
        <f>VLOOKUP($B94,[1]NUM3!$G$2:$T$157,11,FALSE)</f>
        <v>11</v>
      </c>
      <c r="O94" s="104">
        <f>VLOOKUP($B94,[1]NUM3!$G$2:$T$157,12,FALSE)</f>
        <v>16</v>
      </c>
      <c r="P94" s="105">
        <f>VLOOKUP($B94,[1]NUM3!$G$2:$T$157,13,FALSE)</f>
        <v>13</v>
      </c>
      <c r="Q94" s="17">
        <f t="shared" si="11"/>
        <v>161</v>
      </c>
      <c r="R94" s="248"/>
      <c r="S94" s="249"/>
    </row>
    <row r="95" spans="1:19" ht="15" thickBot="1" x14ac:dyDescent="0.25">
      <c r="A95" s="1" t="s">
        <v>159</v>
      </c>
      <c r="B95" s="99" t="s">
        <v>148</v>
      </c>
      <c r="C95" s="63"/>
      <c r="D95" s="63"/>
      <c r="E95" s="112">
        <f>VLOOKUP($B95,[1]NUM3!$G$2:$T$157,2,FALSE)</f>
        <v>0</v>
      </c>
      <c r="F95" s="112">
        <f>VLOOKUP($B95,[1]NUM3!$G$2:$T$157,3,FALSE)</f>
        <v>7</v>
      </c>
      <c r="G95" s="113">
        <f>VLOOKUP($B95,[1]NUM3!$G$2:$T$157,4,FALSE)</f>
        <v>16</v>
      </c>
      <c r="H95" s="97">
        <f>VLOOKUP($B95,[1]NUM3!$G$2:$T$157,5,FALSE)</f>
        <v>5</v>
      </c>
      <c r="I95" s="97">
        <f>VLOOKUP($B95,[1]NUM3!$G$2:$T$157,6,FALSE)</f>
        <v>10</v>
      </c>
      <c r="J95" s="97">
        <f>VLOOKUP($B95,[1]NUM3!$G$2:$T$157,7,FALSE)</f>
        <v>11</v>
      </c>
      <c r="K95" s="97">
        <f>VLOOKUP($B95,[1]NUM3!$G$2:$T$157,8,FALSE)</f>
        <v>4</v>
      </c>
      <c r="L95" s="104">
        <f>VLOOKUP($B95,[1]NUM3!$G$2:$T$157,9,FALSE)</f>
        <v>10</v>
      </c>
      <c r="M95" s="104">
        <f>VLOOKUP($B95,[1]NUM3!$G$2:$T$157,10,FALSE)</f>
        <v>2</v>
      </c>
      <c r="N95" s="104">
        <f>VLOOKUP($B95,[1]NUM3!$G$2:$T$157,11,FALSE)</f>
        <v>2</v>
      </c>
      <c r="O95" s="104">
        <f>VLOOKUP($B95,[1]NUM3!$G$2:$T$157,12,FALSE)</f>
        <v>0</v>
      </c>
      <c r="P95" s="105">
        <f>VLOOKUP($B95,[1]NUM3!$G$2:$T$157,13,FALSE)</f>
        <v>53</v>
      </c>
      <c r="Q95" s="17">
        <f t="shared" si="11"/>
        <v>120</v>
      </c>
      <c r="R95" s="248"/>
      <c r="S95" s="249"/>
    </row>
    <row r="96" spans="1:19" ht="15" thickBot="1" x14ac:dyDescent="0.25">
      <c r="A96" s="1" t="s">
        <v>159</v>
      </c>
      <c r="B96" s="99" t="s">
        <v>149</v>
      </c>
      <c r="C96" s="63"/>
      <c r="D96" s="63"/>
      <c r="E96" s="112">
        <f>VLOOKUP($B96,[1]NUM3!$G$2:$T$157,2,FALSE)</f>
        <v>0</v>
      </c>
      <c r="F96" s="112">
        <f>VLOOKUP($B96,[1]NUM3!$G$2:$T$157,3,FALSE)</f>
        <v>3</v>
      </c>
      <c r="G96" s="113">
        <f>VLOOKUP($B96,[1]NUM3!$G$2:$T$157,4,FALSE)</f>
        <v>2</v>
      </c>
      <c r="H96" s="97">
        <f>VLOOKUP($B96,[1]NUM3!$G$2:$T$157,5,FALSE)</f>
        <v>6</v>
      </c>
      <c r="I96" s="97">
        <f>VLOOKUP($B96,[1]NUM3!$G$2:$T$157,6,FALSE)</f>
        <v>12</v>
      </c>
      <c r="J96" s="97">
        <f>VLOOKUP($B96,[1]NUM3!$G$2:$T$157,7,FALSE)</f>
        <v>9</v>
      </c>
      <c r="K96" s="97">
        <f>VLOOKUP($B96,[1]NUM3!$G$2:$T$157,8,FALSE)</f>
        <v>4</v>
      </c>
      <c r="L96" s="104">
        <f>VLOOKUP($B96,[1]NUM3!$G$2:$T$157,9,FALSE)</f>
        <v>0</v>
      </c>
      <c r="M96" s="104">
        <f>VLOOKUP($B96,[1]NUM3!$G$2:$T$157,10,FALSE)</f>
        <v>7</v>
      </c>
      <c r="N96" s="104">
        <f>VLOOKUP($B96,[1]NUM3!$G$2:$T$157,11,FALSE)</f>
        <v>0</v>
      </c>
      <c r="O96" s="104">
        <f>VLOOKUP($B96,[1]NUM3!$G$2:$T$157,12,FALSE)</f>
        <v>0</v>
      </c>
      <c r="P96" s="105">
        <f>VLOOKUP($B96,[1]NUM3!$G$2:$T$157,13,FALSE)</f>
        <v>18</v>
      </c>
      <c r="Q96" s="17">
        <f t="shared" si="11"/>
        <v>61</v>
      </c>
      <c r="R96" s="248"/>
      <c r="S96" s="249"/>
    </row>
    <row r="97" spans="1:19" ht="15" thickBot="1" x14ac:dyDescent="0.25">
      <c r="A97" s="1" t="s">
        <v>159</v>
      </c>
      <c r="B97" s="99" t="s">
        <v>150</v>
      </c>
      <c r="C97" s="63"/>
      <c r="D97" s="63"/>
      <c r="E97" s="112">
        <f>VLOOKUP($B97,[1]NUM3!$G$2:$T$157,2,FALSE)</f>
        <v>6</v>
      </c>
      <c r="F97" s="112">
        <f>VLOOKUP($B97,[1]NUM3!$G$2:$T$157,3,FALSE)</f>
        <v>4</v>
      </c>
      <c r="G97" s="113">
        <f>VLOOKUP($B97,[1]NUM3!$G$2:$T$157,4,FALSE)</f>
        <v>4</v>
      </c>
      <c r="H97" s="97">
        <f>VLOOKUP($B97,[1]NUM3!$G$2:$T$157,5,FALSE)</f>
        <v>9</v>
      </c>
      <c r="I97" s="97">
        <f>VLOOKUP($B97,[1]NUM3!$G$2:$T$157,6,FALSE)</f>
        <v>3</v>
      </c>
      <c r="J97" s="97">
        <f>VLOOKUP($B97,[1]NUM3!$G$2:$T$157,7,FALSE)</f>
        <v>1</v>
      </c>
      <c r="K97" s="97">
        <f>VLOOKUP($B97,[1]NUM3!$G$2:$T$157,8,FALSE)</f>
        <v>8</v>
      </c>
      <c r="L97" s="104">
        <f>VLOOKUP($B97,[1]NUM3!$G$2:$T$157,9,FALSE)</f>
        <v>2</v>
      </c>
      <c r="M97" s="104">
        <f>VLOOKUP($B97,[1]NUM3!$G$2:$T$157,10,FALSE)</f>
        <v>3</v>
      </c>
      <c r="N97" s="104">
        <f>VLOOKUP($B97,[1]NUM3!$G$2:$T$157,11,FALSE)</f>
        <v>1</v>
      </c>
      <c r="O97" s="104">
        <f>VLOOKUP($B97,[1]NUM3!$G$2:$T$157,12,FALSE)</f>
        <v>0</v>
      </c>
      <c r="P97" s="105">
        <f>VLOOKUP($B97,[1]NUM3!$G$2:$T$157,13,FALSE)</f>
        <v>8</v>
      </c>
      <c r="Q97" s="17">
        <f t="shared" si="11"/>
        <v>49</v>
      </c>
      <c r="R97" s="248"/>
      <c r="S97" s="249"/>
    </row>
    <row r="98" spans="1:19" ht="15" thickBot="1" x14ac:dyDescent="0.25">
      <c r="A98" s="1" t="s">
        <v>159</v>
      </c>
      <c r="B98" s="99" t="s">
        <v>151</v>
      </c>
      <c r="C98" s="63"/>
      <c r="D98" s="63"/>
      <c r="E98" s="112">
        <f>VLOOKUP($B98,[1]NUM3!$G$2:$T$157,2,FALSE)</f>
        <v>0</v>
      </c>
      <c r="F98" s="112">
        <f>VLOOKUP($B98,[1]NUM3!$G$2:$T$157,3,FALSE)</f>
        <v>4</v>
      </c>
      <c r="G98" s="113">
        <f>VLOOKUP($B98,[1]NUM3!$G$2:$T$157,4,FALSE)</f>
        <v>6</v>
      </c>
      <c r="H98" s="97">
        <f>VLOOKUP($B98,[1]NUM3!$G$2:$T$157,5,FALSE)</f>
        <v>7</v>
      </c>
      <c r="I98" s="97">
        <f>VLOOKUP($B98,[1]NUM3!$G$2:$T$157,6,FALSE)</f>
        <v>10</v>
      </c>
      <c r="J98" s="97">
        <f>VLOOKUP($B98,[1]NUM3!$G$2:$T$157,7,FALSE)</f>
        <v>23</v>
      </c>
      <c r="K98" s="97">
        <f>VLOOKUP($B98,[1]NUM3!$G$2:$T$157,8,FALSE)</f>
        <v>5</v>
      </c>
      <c r="L98" s="104">
        <f>VLOOKUP($B98,[1]NUM3!$G$2:$T$157,9,FALSE)</f>
        <v>10</v>
      </c>
      <c r="M98" s="104">
        <f>VLOOKUP($B98,[1]NUM3!$G$2:$T$157,10,FALSE)</f>
        <v>3</v>
      </c>
      <c r="N98" s="104">
        <f>VLOOKUP($B98,[1]NUM3!$G$2:$T$157,11,FALSE)</f>
        <v>0</v>
      </c>
      <c r="O98" s="104">
        <f>VLOOKUP($B98,[1]NUM3!$G$2:$T$157,12,FALSE)</f>
        <v>0</v>
      </c>
      <c r="P98" s="105">
        <f>VLOOKUP($B98,[1]NUM3!$G$2:$T$157,13,FALSE)</f>
        <v>47</v>
      </c>
      <c r="Q98" s="17">
        <f t="shared" si="11"/>
        <v>115</v>
      </c>
      <c r="R98" s="248"/>
      <c r="S98" s="249"/>
    </row>
    <row r="99" spans="1:19" ht="15" thickBot="1" x14ac:dyDescent="0.25">
      <c r="A99" s="1" t="s">
        <v>159</v>
      </c>
      <c r="B99" s="99" t="s">
        <v>152</v>
      </c>
      <c r="C99" s="63"/>
      <c r="D99" s="63"/>
      <c r="E99" s="112">
        <f>VLOOKUP($B99,[1]NUM3!$G$2:$T$157,2,FALSE)</f>
        <v>0</v>
      </c>
      <c r="F99" s="112">
        <f>VLOOKUP($B99,[1]NUM3!$G$2:$T$157,3,FALSE)</f>
        <v>0</v>
      </c>
      <c r="G99" s="113">
        <f>VLOOKUP($B99,[1]NUM3!$G$2:$T$157,4,FALSE)</f>
        <v>2</v>
      </c>
      <c r="H99" s="97">
        <f>VLOOKUP($B99,[1]NUM3!$G$2:$T$157,5,FALSE)</f>
        <v>4</v>
      </c>
      <c r="I99" s="97">
        <f>VLOOKUP($B99,[1]NUM3!$G$2:$T$157,6,FALSE)</f>
        <v>3</v>
      </c>
      <c r="J99" s="97">
        <f>VLOOKUP($B99,[1]NUM3!$G$2:$T$157,7,FALSE)</f>
        <v>7</v>
      </c>
      <c r="K99" s="97">
        <f>VLOOKUP($B99,[1]NUM3!$G$2:$T$157,8,FALSE)</f>
        <v>0</v>
      </c>
      <c r="L99" s="104">
        <f>VLOOKUP($B99,[1]NUM3!$G$2:$T$157,9,FALSE)</f>
        <v>2</v>
      </c>
      <c r="M99" s="104">
        <f>VLOOKUP($B99,[1]NUM3!$G$2:$T$157,10,FALSE)</f>
        <v>3</v>
      </c>
      <c r="N99" s="104">
        <f>VLOOKUP($B99,[1]NUM3!$G$2:$T$157,11,FALSE)</f>
        <v>5</v>
      </c>
      <c r="O99" s="104">
        <f>VLOOKUP($B99,[1]NUM3!$G$2:$T$157,12,FALSE)</f>
        <v>0</v>
      </c>
      <c r="P99" s="105">
        <f>VLOOKUP($B99,[1]NUM3!$G$2:$T$157,13,FALSE)</f>
        <v>2</v>
      </c>
      <c r="Q99" s="17">
        <f t="shared" si="11"/>
        <v>28</v>
      </c>
      <c r="R99" s="248"/>
      <c r="S99" s="249"/>
    </row>
    <row r="100" spans="1:19" ht="15" thickBot="1" x14ac:dyDescent="0.25">
      <c r="A100" s="1" t="s">
        <v>159</v>
      </c>
      <c r="B100" s="99" t="s">
        <v>153</v>
      </c>
      <c r="C100" s="63"/>
      <c r="D100" s="63"/>
      <c r="E100" s="112">
        <f>VLOOKUP($B100,[1]NUM3!$G$2:$T$157,2,FALSE)</f>
        <v>0</v>
      </c>
      <c r="F100" s="112">
        <f>VLOOKUP($B100,[1]NUM3!$G$2:$T$157,3,FALSE)</f>
        <v>6</v>
      </c>
      <c r="G100" s="113">
        <f>VLOOKUP($B100,[1]NUM3!$G$2:$T$157,4,FALSE)</f>
        <v>0</v>
      </c>
      <c r="H100" s="97">
        <f>VLOOKUP($B100,[1]NUM3!$G$2:$T$157,5,FALSE)</f>
        <v>2</v>
      </c>
      <c r="I100" s="97">
        <f>VLOOKUP($B100,[1]NUM3!$G$2:$T$157,6,FALSE)</f>
        <v>8</v>
      </c>
      <c r="J100" s="97">
        <f>VLOOKUP($B100,[1]NUM3!$G$2:$T$157,7,FALSE)</f>
        <v>19</v>
      </c>
      <c r="K100" s="97">
        <f>VLOOKUP($B100,[1]NUM3!$G$2:$T$157,8,FALSE)</f>
        <v>0</v>
      </c>
      <c r="L100" s="104">
        <f>VLOOKUP($B100,[1]NUM3!$G$2:$T$157,9,FALSE)</f>
        <v>3</v>
      </c>
      <c r="M100" s="104">
        <f>VLOOKUP($B100,[1]NUM3!$G$2:$T$157,10,FALSE)</f>
        <v>2</v>
      </c>
      <c r="N100" s="104">
        <f>VLOOKUP($B100,[1]NUM3!$G$2:$T$157,11,FALSE)</f>
        <v>3</v>
      </c>
      <c r="O100" s="104">
        <f>VLOOKUP($B100,[1]NUM3!$G$2:$T$157,12,FALSE)</f>
        <v>2</v>
      </c>
      <c r="P100" s="105">
        <f>VLOOKUP($B100,[1]NUM3!$G$2:$T$157,13,FALSE)</f>
        <v>4</v>
      </c>
      <c r="Q100" s="17">
        <f t="shared" si="11"/>
        <v>49</v>
      </c>
      <c r="R100" s="248"/>
      <c r="S100" s="249"/>
    </row>
    <row r="101" spans="1:19" ht="15" thickBot="1" x14ac:dyDescent="0.25">
      <c r="A101" s="1" t="s">
        <v>159</v>
      </c>
      <c r="B101" s="99" t="s">
        <v>154</v>
      </c>
      <c r="C101" s="63"/>
      <c r="D101" s="63"/>
      <c r="E101" s="112">
        <f>VLOOKUP($B101,[1]NUM3!$G$2:$T$157,2,FALSE)</f>
        <v>0</v>
      </c>
      <c r="F101" s="112">
        <f>VLOOKUP($B101,[1]NUM3!$G$2:$T$157,3,FALSE)</f>
        <v>2</v>
      </c>
      <c r="G101" s="113">
        <f>VLOOKUP($B101,[1]NUM3!$G$2:$T$157,4,FALSE)</f>
        <v>0</v>
      </c>
      <c r="H101" s="97">
        <f>VLOOKUP($B101,[1]NUM3!$G$2:$T$157,5,FALSE)</f>
        <v>2</v>
      </c>
      <c r="I101" s="97">
        <f>VLOOKUP($B101,[1]NUM3!$G$2:$T$157,6,FALSE)</f>
        <v>5</v>
      </c>
      <c r="J101" s="97">
        <f>VLOOKUP($B101,[1]NUM3!$G$2:$T$157,7,FALSE)</f>
        <v>7</v>
      </c>
      <c r="K101" s="97">
        <f>VLOOKUP($B101,[1]NUM3!$G$2:$T$157,8,FALSE)</f>
        <v>12</v>
      </c>
      <c r="L101" s="104">
        <f>VLOOKUP($B101,[1]NUM3!$G$2:$T$157,9,FALSE)</f>
        <v>5</v>
      </c>
      <c r="M101" s="104">
        <f>VLOOKUP($B101,[1]NUM3!$G$2:$T$157,10,FALSE)</f>
        <v>0</v>
      </c>
      <c r="N101" s="104">
        <f>VLOOKUP($B101,[1]NUM3!$G$2:$T$157,11,FALSE)</f>
        <v>5</v>
      </c>
      <c r="O101" s="104">
        <f>VLOOKUP($B101,[1]NUM3!$G$2:$T$157,12,FALSE)</f>
        <v>0</v>
      </c>
      <c r="P101" s="105">
        <f>VLOOKUP($B101,[1]NUM3!$G$2:$T$157,13,FALSE)</f>
        <v>10</v>
      </c>
      <c r="Q101" s="17">
        <f t="shared" si="11"/>
        <v>48</v>
      </c>
      <c r="R101" s="248"/>
      <c r="S101" s="249"/>
    </row>
    <row r="102" spans="1:19" ht="15" thickBot="1" x14ac:dyDescent="0.25">
      <c r="A102" s="1" t="s">
        <v>159</v>
      </c>
      <c r="B102" s="99" t="s">
        <v>155</v>
      </c>
      <c r="C102" s="63"/>
      <c r="D102" s="63"/>
      <c r="E102" s="112">
        <f>VLOOKUP($B102,[1]NUM3!$G$2:$T$157,2,FALSE)</f>
        <v>5</v>
      </c>
      <c r="F102" s="112">
        <f>VLOOKUP($B102,[1]NUM3!$G$2:$T$157,3,FALSE)</f>
        <v>12</v>
      </c>
      <c r="G102" s="113">
        <f>VLOOKUP($B102,[1]NUM3!$G$2:$T$157,4,FALSE)</f>
        <v>3</v>
      </c>
      <c r="H102" s="97">
        <f>VLOOKUP($B102,[1]NUM3!$G$2:$T$157,5,FALSE)</f>
        <v>2</v>
      </c>
      <c r="I102" s="97">
        <f>VLOOKUP($B102,[1]NUM3!$G$2:$T$157,6,FALSE)</f>
        <v>4</v>
      </c>
      <c r="J102" s="97">
        <f>VLOOKUP($B102,[1]NUM3!$G$2:$T$157,7,FALSE)</f>
        <v>6</v>
      </c>
      <c r="K102" s="97">
        <f>VLOOKUP($B102,[1]NUM3!$G$2:$T$157,8,FALSE)</f>
        <v>11</v>
      </c>
      <c r="L102" s="104">
        <f>VLOOKUP($B102,[1]NUM3!$G$2:$T$157,9,FALSE)</f>
        <v>8</v>
      </c>
      <c r="M102" s="104">
        <f>VLOOKUP($B102,[1]NUM3!$G$2:$T$157,10,FALSE)</f>
        <v>13</v>
      </c>
      <c r="N102" s="104">
        <f>VLOOKUP($B102,[1]NUM3!$G$2:$T$157,11,FALSE)</f>
        <v>3</v>
      </c>
      <c r="O102" s="104">
        <f>VLOOKUP($B102,[1]NUM3!$G$2:$T$157,12,FALSE)</f>
        <v>10</v>
      </c>
      <c r="P102" s="105">
        <f>VLOOKUP($B102,[1]NUM3!$G$2:$T$157,13,FALSE)</f>
        <v>66</v>
      </c>
      <c r="Q102" s="17">
        <f t="shared" si="11"/>
        <v>143</v>
      </c>
      <c r="R102" s="248"/>
      <c r="S102" s="249"/>
    </row>
    <row r="103" spans="1:19" ht="15" thickBot="1" x14ac:dyDescent="0.25">
      <c r="A103" s="1" t="s">
        <v>159</v>
      </c>
      <c r="B103" s="99" t="s">
        <v>156</v>
      </c>
      <c r="C103" s="63"/>
      <c r="D103" s="63"/>
      <c r="E103" s="112">
        <f>VLOOKUP($B103,[1]NUM3!$G$2:$T$157,2,FALSE)</f>
        <v>0</v>
      </c>
      <c r="F103" s="112">
        <f>VLOOKUP($B103,[1]NUM3!$G$2:$T$157,3,FALSE)</f>
        <v>6</v>
      </c>
      <c r="G103" s="113">
        <f>VLOOKUP($B103,[1]NUM3!$G$2:$T$157,4,FALSE)</f>
        <v>4</v>
      </c>
      <c r="H103" s="97">
        <f>VLOOKUP($B103,[1]NUM3!$G$2:$T$157,5,FALSE)</f>
        <v>9</v>
      </c>
      <c r="I103" s="97">
        <f>VLOOKUP($B103,[1]NUM3!$G$2:$T$157,6,FALSE)</f>
        <v>11</v>
      </c>
      <c r="J103" s="97">
        <f>VLOOKUP($B103,[1]NUM3!$G$2:$T$157,7,FALSE)</f>
        <v>14</v>
      </c>
      <c r="K103" s="97">
        <f>VLOOKUP($B103,[1]NUM3!$G$2:$T$157,8,FALSE)</f>
        <v>9</v>
      </c>
      <c r="L103" s="104">
        <f>VLOOKUP($B103,[1]NUM3!$G$2:$T$157,9,FALSE)</f>
        <v>4</v>
      </c>
      <c r="M103" s="104">
        <f>VLOOKUP($B103,[1]NUM3!$G$2:$T$157,10,FALSE)</f>
        <v>5</v>
      </c>
      <c r="N103" s="104">
        <f>VLOOKUP($B103,[1]NUM3!$G$2:$T$157,11,FALSE)</f>
        <v>2</v>
      </c>
      <c r="O103" s="104">
        <f>VLOOKUP($B103,[1]NUM3!$G$2:$T$157,12,FALSE)</f>
        <v>2</v>
      </c>
      <c r="P103" s="105">
        <f>VLOOKUP($B103,[1]NUM3!$G$2:$T$157,13,FALSE)</f>
        <v>35</v>
      </c>
      <c r="Q103" s="17">
        <f t="shared" si="11"/>
        <v>101</v>
      </c>
      <c r="R103" s="248"/>
      <c r="S103" s="249"/>
    </row>
    <row r="104" spans="1:19" ht="15" thickBot="1" x14ac:dyDescent="0.25">
      <c r="A104" s="1" t="s">
        <v>159</v>
      </c>
      <c r="B104" s="99" t="s">
        <v>157</v>
      </c>
      <c r="C104" s="63"/>
      <c r="D104" s="63"/>
      <c r="E104" s="112">
        <f>VLOOKUP($B104,[1]NUM3!$G$2:$T$157,2,FALSE)</f>
        <v>44</v>
      </c>
      <c r="F104" s="112">
        <f>VLOOKUP($B104,[1]NUM3!$G$2:$T$157,3,FALSE)</f>
        <v>20</v>
      </c>
      <c r="G104" s="113">
        <f>VLOOKUP($B104,[1]NUM3!$G$2:$T$157,4,FALSE)</f>
        <v>31</v>
      </c>
      <c r="H104" s="97">
        <f>VLOOKUP($B104,[1]NUM3!$G$2:$T$157,5,FALSE)</f>
        <v>14</v>
      </c>
      <c r="I104" s="97">
        <f>VLOOKUP($B104,[1]NUM3!$G$2:$T$157,6,FALSE)</f>
        <v>15</v>
      </c>
      <c r="J104" s="97">
        <f>VLOOKUP($B104,[1]NUM3!$G$2:$T$157,7,FALSE)</f>
        <v>7</v>
      </c>
      <c r="K104" s="97">
        <f>VLOOKUP($B104,[1]NUM3!$G$2:$T$157,8,FALSE)</f>
        <v>9</v>
      </c>
      <c r="L104" s="104">
        <f>VLOOKUP($B104,[1]NUM3!$G$2:$T$157,9,FALSE)</f>
        <v>5</v>
      </c>
      <c r="M104" s="104">
        <f>VLOOKUP($B104,[1]NUM3!$G$2:$T$157,10,FALSE)</f>
        <v>0</v>
      </c>
      <c r="N104" s="104">
        <f>VLOOKUP($B104,[1]NUM3!$G$2:$T$157,11,FALSE)</f>
        <v>12</v>
      </c>
      <c r="O104" s="104">
        <f>VLOOKUP($B104,[1]NUM3!$G$2:$T$157,12,FALSE)</f>
        <v>43</v>
      </c>
      <c r="P104" s="105">
        <f>VLOOKUP($B104,[1]NUM3!$G$2:$T$157,13,FALSE)</f>
        <v>66</v>
      </c>
      <c r="Q104" s="17">
        <f t="shared" si="11"/>
        <v>266</v>
      </c>
      <c r="R104" s="248"/>
      <c r="S104" s="249"/>
    </row>
    <row r="105" spans="1:19" ht="15" thickBot="1" x14ac:dyDescent="0.25">
      <c r="A105" s="1" t="s">
        <v>159</v>
      </c>
      <c r="B105" s="99" t="s">
        <v>158</v>
      </c>
      <c r="C105" s="63"/>
      <c r="D105" s="63"/>
      <c r="E105" s="112">
        <f>VLOOKUP($B105,[1]NUM3!$G$2:$T$157,2,FALSE)</f>
        <v>10</v>
      </c>
      <c r="F105" s="112">
        <f>VLOOKUP($B105,[1]NUM3!$G$2:$T$157,3,FALSE)</f>
        <v>26</v>
      </c>
      <c r="G105" s="113">
        <f>VLOOKUP($B105,[1]NUM3!$G$2:$T$157,4,FALSE)</f>
        <v>39</v>
      </c>
      <c r="H105" s="97">
        <f>VLOOKUP($B105,[1]NUM3!$G$2:$T$157,5,FALSE)</f>
        <v>38</v>
      </c>
      <c r="I105" s="97">
        <f>VLOOKUP($B105,[1]NUM3!$G$2:$T$157,6,FALSE)</f>
        <v>11</v>
      </c>
      <c r="J105" s="97">
        <f>VLOOKUP($B105,[1]NUM3!$G$2:$T$157,7,FALSE)</f>
        <v>25</v>
      </c>
      <c r="K105" s="97">
        <f>VLOOKUP($B105,[1]NUM3!$G$2:$T$157,8,FALSE)</f>
        <v>66</v>
      </c>
      <c r="L105" s="104">
        <f>VLOOKUP($B105,[1]NUM3!$G$2:$T$157,9,FALSE)</f>
        <v>52</v>
      </c>
      <c r="M105" s="104">
        <f>VLOOKUP($B105,[1]NUM3!$G$2:$T$157,10,FALSE)</f>
        <v>32</v>
      </c>
      <c r="N105" s="104">
        <f>VLOOKUP($B105,[1]NUM3!$G$2:$T$157,11,FALSE)</f>
        <v>47</v>
      </c>
      <c r="O105" s="104">
        <f>VLOOKUP($B105,[1]NUM3!$G$2:$T$157,12,FALSE)</f>
        <v>60</v>
      </c>
      <c r="P105" s="105">
        <f>VLOOKUP($B105,[1]NUM3!$G$2:$T$157,13,FALSE)</f>
        <v>27</v>
      </c>
      <c r="Q105" s="17">
        <f t="shared" si="11"/>
        <v>433</v>
      </c>
      <c r="R105" s="248"/>
      <c r="S105" s="249"/>
    </row>
    <row r="106" spans="1:19" s="65" customFormat="1" ht="19.5" customHeight="1" thickBot="1" x14ac:dyDescent="0.25">
      <c r="A106" s="233" t="s">
        <v>206</v>
      </c>
      <c r="B106" s="234"/>
      <c r="C106" s="45">
        <f>+D106/Metas!I113</f>
        <v>0.95279083625769712</v>
      </c>
      <c r="D106" s="19">
        <f>+Q106/R106</f>
        <v>0.52403495994173344</v>
      </c>
      <c r="E106" s="54">
        <f>SUM(E90:E105)</f>
        <v>335</v>
      </c>
      <c r="F106" s="54">
        <f t="shared" ref="F106:P106" si="12">SUM(F90:F105)</f>
        <v>391</v>
      </c>
      <c r="G106" s="54">
        <f t="shared" si="12"/>
        <v>650</v>
      </c>
      <c r="H106" s="14">
        <f t="shared" si="12"/>
        <v>462</v>
      </c>
      <c r="I106" s="14">
        <f t="shared" si="12"/>
        <v>533</v>
      </c>
      <c r="J106" s="14">
        <f t="shared" si="12"/>
        <v>520</v>
      </c>
      <c r="K106" s="14">
        <f t="shared" si="12"/>
        <v>514</v>
      </c>
      <c r="L106" s="14">
        <f t="shared" si="12"/>
        <v>515</v>
      </c>
      <c r="M106" s="14">
        <f t="shared" si="12"/>
        <v>346</v>
      </c>
      <c r="N106" s="14">
        <f t="shared" si="12"/>
        <v>328</v>
      </c>
      <c r="O106" s="14">
        <f t="shared" si="12"/>
        <v>456</v>
      </c>
      <c r="P106" s="14">
        <f t="shared" si="12"/>
        <v>706</v>
      </c>
      <c r="Q106" s="14">
        <f>SUM(Q90:Q105)</f>
        <v>5756</v>
      </c>
      <c r="R106" s="246">
        <v>10984</v>
      </c>
      <c r="S106" s="247"/>
    </row>
    <row r="107" spans="1:19" ht="15" thickBot="1" x14ac:dyDescent="0.25">
      <c r="A107" s="1" t="s">
        <v>172</v>
      </c>
      <c r="B107" s="99" t="s">
        <v>160</v>
      </c>
      <c r="C107" s="63"/>
      <c r="D107" s="63"/>
      <c r="E107" s="112">
        <f>VLOOKUP($B107,[1]NUM3!$G$2:$T$157,2,FALSE)</f>
        <v>0</v>
      </c>
      <c r="F107" s="112">
        <f>VLOOKUP($B107,[1]NUM3!$G$2:$T$157,3,FALSE)</f>
        <v>3</v>
      </c>
      <c r="G107" s="113">
        <f>VLOOKUP($B107,[1]NUM3!$G$2:$T$157,4,FALSE)</f>
        <v>3</v>
      </c>
      <c r="H107" s="97">
        <f>VLOOKUP($B107,[1]NUM3!$G$2:$T$157,5,FALSE)</f>
        <v>0</v>
      </c>
      <c r="I107" s="97">
        <f>VLOOKUP($B107,[1]NUM3!$G$2:$T$157,6,FALSE)</f>
        <v>4</v>
      </c>
      <c r="J107" s="97">
        <f>VLOOKUP($B107,[1]NUM3!$G$2:$T$157,7,FALSE)</f>
        <v>1</v>
      </c>
      <c r="K107" s="97">
        <f>VLOOKUP($B107,[1]NUM3!$G$2:$T$157,8,FALSE)</f>
        <v>7</v>
      </c>
      <c r="L107" s="104">
        <f>VLOOKUP($B107,[1]NUM3!$G$2:$T$157,9,FALSE)</f>
        <v>4</v>
      </c>
      <c r="M107" s="104">
        <f>VLOOKUP($B107,[1]NUM3!$G$2:$T$157,10,FALSE)</f>
        <v>1</v>
      </c>
      <c r="N107" s="104">
        <f>VLOOKUP($B107,[1]NUM3!$G$2:$T$157,11,FALSE)</f>
        <v>0</v>
      </c>
      <c r="O107" s="104">
        <f>VLOOKUP($B107,[1]NUM3!$G$2:$T$157,12,FALSE)</f>
        <v>4</v>
      </c>
      <c r="P107" s="105">
        <f>VLOOKUP($B107,[1]NUM3!$G$2:$T$157,13,FALSE)</f>
        <v>0</v>
      </c>
      <c r="Q107" s="17">
        <f t="shared" ref="Q107:Q118" si="13">SUM(E107:P107)</f>
        <v>27</v>
      </c>
      <c r="R107" s="248"/>
      <c r="S107" s="249"/>
    </row>
    <row r="108" spans="1:19" ht="15" thickBot="1" x14ac:dyDescent="0.25">
      <c r="A108" s="1" t="s">
        <v>172</v>
      </c>
      <c r="B108" s="99" t="s">
        <v>161</v>
      </c>
      <c r="C108" s="63"/>
      <c r="D108" s="63"/>
      <c r="E108" s="112">
        <f>VLOOKUP($B108,[1]NUM3!$G$2:$T$157,2,FALSE)</f>
        <v>1</v>
      </c>
      <c r="F108" s="112">
        <f>VLOOKUP($B108,[1]NUM3!$G$2:$T$157,3,FALSE)</f>
        <v>11</v>
      </c>
      <c r="G108" s="113">
        <f>VLOOKUP($B108,[1]NUM3!$G$2:$T$157,4,FALSE)</f>
        <v>6</v>
      </c>
      <c r="H108" s="97">
        <f>VLOOKUP($B108,[1]NUM3!$G$2:$T$157,5,FALSE)</f>
        <v>8</v>
      </c>
      <c r="I108" s="97">
        <f>VLOOKUP($B108,[1]NUM3!$G$2:$T$157,6,FALSE)</f>
        <v>18</v>
      </c>
      <c r="J108" s="97">
        <f>VLOOKUP($B108,[1]NUM3!$G$2:$T$157,7,FALSE)</f>
        <v>7</v>
      </c>
      <c r="K108" s="97">
        <f>VLOOKUP($B108,[1]NUM3!$G$2:$T$157,8,FALSE)</f>
        <v>5</v>
      </c>
      <c r="L108" s="104">
        <f>VLOOKUP($B108,[1]NUM3!$G$2:$T$157,9,FALSE)</f>
        <v>0</v>
      </c>
      <c r="M108" s="104">
        <f>VLOOKUP($B108,[1]NUM3!$G$2:$T$157,10,FALSE)</f>
        <v>3</v>
      </c>
      <c r="N108" s="104">
        <f>VLOOKUP($B108,[1]NUM3!$G$2:$T$157,11,FALSE)</f>
        <v>9</v>
      </c>
      <c r="O108" s="104">
        <f>VLOOKUP($B108,[1]NUM3!$G$2:$T$157,12,FALSE)</f>
        <v>4</v>
      </c>
      <c r="P108" s="105">
        <f>VLOOKUP($B108,[1]NUM3!$G$2:$T$157,13,FALSE)</f>
        <v>1</v>
      </c>
      <c r="Q108" s="17">
        <f t="shared" si="13"/>
        <v>73</v>
      </c>
      <c r="R108" s="248"/>
      <c r="S108" s="249"/>
    </row>
    <row r="109" spans="1:19" ht="15" thickBot="1" x14ac:dyDescent="0.25">
      <c r="A109" s="1" t="s">
        <v>172</v>
      </c>
      <c r="B109" s="99" t="s">
        <v>162</v>
      </c>
      <c r="C109" s="63"/>
      <c r="D109" s="63"/>
      <c r="E109" s="112">
        <f>VLOOKUP($B109,[1]NUM3!$G$2:$T$157,2,FALSE)</f>
        <v>15</v>
      </c>
      <c r="F109" s="112">
        <f>VLOOKUP($B109,[1]NUM3!$G$2:$T$157,3,FALSE)</f>
        <v>15</v>
      </c>
      <c r="G109" s="113">
        <f>VLOOKUP($B109,[1]NUM3!$G$2:$T$157,4,FALSE)</f>
        <v>2</v>
      </c>
      <c r="H109" s="97">
        <f>VLOOKUP($B109,[1]NUM3!$G$2:$T$157,5,FALSE)</f>
        <v>17</v>
      </c>
      <c r="I109" s="97">
        <f>VLOOKUP($B109,[1]NUM3!$G$2:$T$157,6,FALSE)</f>
        <v>13</v>
      </c>
      <c r="J109" s="97">
        <f>VLOOKUP($B109,[1]NUM3!$G$2:$T$157,7,FALSE)</f>
        <v>4</v>
      </c>
      <c r="K109" s="97">
        <f>VLOOKUP($B109,[1]NUM3!$G$2:$T$157,8,FALSE)</f>
        <v>9</v>
      </c>
      <c r="L109" s="104">
        <f>VLOOKUP($B109,[1]NUM3!$G$2:$T$157,9,FALSE)</f>
        <v>10</v>
      </c>
      <c r="M109" s="104">
        <f>VLOOKUP($B109,[1]NUM3!$G$2:$T$157,10,FALSE)</f>
        <v>17</v>
      </c>
      <c r="N109" s="104">
        <f>VLOOKUP($B109,[1]NUM3!$G$2:$T$157,11,FALSE)</f>
        <v>10</v>
      </c>
      <c r="O109" s="104">
        <f>VLOOKUP($B109,[1]NUM3!$G$2:$T$157,12,FALSE)</f>
        <v>7</v>
      </c>
      <c r="P109" s="105">
        <f>VLOOKUP($B109,[1]NUM3!$G$2:$T$157,13,FALSE)</f>
        <v>1</v>
      </c>
      <c r="Q109" s="17">
        <f t="shared" si="13"/>
        <v>120</v>
      </c>
      <c r="R109" s="248"/>
      <c r="S109" s="249"/>
    </row>
    <row r="110" spans="1:19" ht="15" thickBot="1" x14ac:dyDescent="0.25">
      <c r="A110" s="1" t="s">
        <v>172</v>
      </c>
      <c r="B110" s="99" t="s">
        <v>163</v>
      </c>
      <c r="C110" s="63"/>
      <c r="D110" s="63"/>
      <c r="E110" s="112">
        <f>VLOOKUP($B110,[1]NUM3!$G$2:$T$157,2,FALSE)</f>
        <v>6</v>
      </c>
      <c r="F110" s="112">
        <f>VLOOKUP($B110,[1]NUM3!$G$2:$T$157,3,FALSE)</f>
        <v>16</v>
      </c>
      <c r="G110" s="113">
        <f>VLOOKUP($B110,[1]NUM3!$G$2:$T$157,4,FALSE)</f>
        <v>15</v>
      </c>
      <c r="H110" s="97">
        <f>VLOOKUP($B110,[1]NUM3!$G$2:$T$157,5,FALSE)</f>
        <v>9</v>
      </c>
      <c r="I110" s="97">
        <f>VLOOKUP($B110,[1]NUM3!$G$2:$T$157,6,FALSE)</f>
        <v>11</v>
      </c>
      <c r="J110" s="97">
        <f>VLOOKUP($B110,[1]NUM3!$G$2:$T$157,7,FALSE)</f>
        <v>4</v>
      </c>
      <c r="K110" s="97">
        <f>VLOOKUP($B110,[1]NUM3!$G$2:$T$157,8,FALSE)</f>
        <v>25</v>
      </c>
      <c r="L110" s="104">
        <f>VLOOKUP($B110,[1]NUM3!$G$2:$T$157,9,FALSE)</f>
        <v>7</v>
      </c>
      <c r="M110" s="104">
        <f>VLOOKUP($B110,[1]NUM3!$G$2:$T$157,10,FALSE)</f>
        <v>4</v>
      </c>
      <c r="N110" s="104">
        <f>VLOOKUP($B110,[1]NUM3!$G$2:$T$157,11,FALSE)</f>
        <v>4</v>
      </c>
      <c r="O110" s="104">
        <f>VLOOKUP($B110,[1]NUM3!$G$2:$T$157,12,FALSE)</f>
        <v>8</v>
      </c>
      <c r="P110" s="105">
        <f>VLOOKUP($B110,[1]NUM3!$G$2:$T$157,13,FALSE)</f>
        <v>7</v>
      </c>
      <c r="Q110" s="17">
        <f t="shared" si="13"/>
        <v>116</v>
      </c>
      <c r="R110" s="248"/>
      <c r="S110" s="249"/>
    </row>
    <row r="111" spans="1:19" ht="15" thickBot="1" x14ac:dyDescent="0.25">
      <c r="A111" s="1" t="s">
        <v>172</v>
      </c>
      <c r="B111" s="99" t="s">
        <v>164</v>
      </c>
      <c r="C111" s="63"/>
      <c r="D111" s="63"/>
      <c r="E111" s="112">
        <f>VLOOKUP($B111,[1]NUM3!$G$2:$T$157,2,FALSE)</f>
        <v>6</v>
      </c>
      <c r="F111" s="112">
        <f>VLOOKUP($B111,[1]NUM3!$G$2:$T$157,3,FALSE)</f>
        <v>10</v>
      </c>
      <c r="G111" s="113">
        <f>VLOOKUP($B111,[1]NUM3!$G$2:$T$157,4,FALSE)</f>
        <v>2</v>
      </c>
      <c r="H111" s="97">
        <f>VLOOKUP($B111,[1]NUM3!$G$2:$T$157,5,FALSE)</f>
        <v>4</v>
      </c>
      <c r="I111" s="97">
        <f>VLOOKUP($B111,[1]NUM3!$G$2:$T$157,6,FALSE)</f>
        <v>4</v>
      </c>
      <c r="J111" s="97">
        <f>VLOOKUP($B111,[1]NUM3!$G$2:$T$157,7,FALSE)</f>
        <v>2</v>
      </c>
      <c r="K111" s="97">
        <f>VLOOKUP($B111,[1]NUM3!$G$2:$T$157,8,FALSE)</f>
        <v>2</v>
      </c>
      <c r="L111" s="104">
        <f>VLOOKUP($B111,[1]NUM3!$G$2:$T$157,9,FALSE)</f>
        <v>10</v>
      </c>
      <c r="M111" s="104">
        <f>VLOOKUP($B111,[1]NUM3!$G$2:$T$157,10,FALSE)</f>
        <v>3</v>
      </c>
      <c r="N111" s="104">
        <f>VLOOKUP($B111,[1]NUM3!$G$2:$T$157,11,FALSE)</f>
        <v>3</v>
      </c>
      <c r="O111" s="104">
        <f>VLOOKUP($B111,[1]NUM3!$G$2:$T$157,12,FALSE)</f>
        <v>3</v>
      </c>
      <c r="P111" s="105">
        <f>VLOOKUP($B111,[1]NUM3!$G$2:$T$157,13,FALSE)</f>
        <v>12</v>
      </c>
      <c r="Q111" s="17">
        <f t="shared" si="13"/>
        <v>61</v>
      </c>
      <c r="R111" s="248"/>
      <c r="S111" s="249"/>
    </row>
    <row r="112" spans="1:19" ht="15" thickBot="1" x14ac:dyDescent="0.25">
      <c r="A112" s="1" t="s">
        <v>172</v>
      </c>
      <c r="B112" s="99" t="s">
        <v>165</v>
      </c>
      <c r="C112" s="63"/>
      <c r="D112" s="63"/>
      <c r="E112" s="112">
        <f>VLOOKUP($B112,[1]NUM3!$G$2:$T$157,2,FALSE)</f>
        <v>4</v>
      </c>
      <c r="F112" s="112">
        <f>VLOOKUP($B112,[1]NUM3!$G$2:$T$157,3,FALSE)</f>
        <v>8</v>
      </c>
      <c r="G112" s="113">
        <f>VLOOKUP($B112,[1]NUM3!$G$2:$T$157,4,FALSE)</f>
        <v>0</v>
      </c>
      <c r="H112" s="97">
        <f>VLOOKUP($B112,[1]NUM3!$G$2:$T$157,5,FALSE)</f>
        <v>7</v>
      </c>
      <c r="I112" s="97">
        <f>VLOOKUP($B112,[1]NUM3!$G$2:$T$157,6,FALSE)</f>
        <v>0</v>
      </c>
      <c r="J112" s="97">
        <f>VLOOKUP($B112,[1]NUM3!$G$2:$T$157,7,FALSE)</f>
        <v>1</v>
      </c>
      <c r="K112" s="97">
        <f>VLOOKUP($B112,[1]NUM3!$G$2:$T$157,8,FALSE)</f>
        <v>7</v>
      </c>
      <c r="L112" s="104">
        <f>VLOOKUP($B112,[1]NUM3!$G$2:$T$157,9,FALSE)</f>
        <v>2</v>
      </c>
      <c r="M112" s="104">
        <f>VLOOKUP($B112,[1]NUM3!$G$2:$T$157,10,FALSE)</f>
        <v>0</v>
      </c>
      <c r="N112" s="104">
        <f>VLOOKUP($B112,[1]NUM3!$G$2:$T$157,11,FALSE)</f>
        <v>8</v>
      </c>
      <c r="O112" s="104">
        <f>VLOOKUP($B112,[1]NUM3!$G$2:$T$157,12,FALSE)</f>
        <v>0</v>
      </c>
      <c r="P112" s="105">
        <f>VLOOKUP($B112,[1]NUM3!$G$2:$T$157,13,FALSE)</f>
        <v>8</v>
      </c>
      <c r="Q112" s="17">
        <f t="shared" si="13"/>
        <v>45</v>
      </c>
      <c r="R112" s="248"/>
      <c r="S112" s="249"/>
    </row>
    <row r="113" spans="1:19" ht="15" thickBot="1" x14ac:dyDescent="0.25">
      <c r="A113" s="1" t="s">
        <v>172</v>
      </c>
      <c r="B113" s="99" t="s">
        <v>166</v>
      </c>
      <c r="C113" s="63"/>
      <c r="D113" s="63"/>
      <c r="E113" s="112">
        <f>VLOOKUP($B113,[1]NUM3!$G$2:$T$157,2,FALSE)</f>
        <v>11</v>
      </c>
      <c r="F113" s="112">
        <f>VLOOKUP($B113,[1]NUM3!$G$2:$T$157,3,FALSE)</f>
        <v>14</v>
      </c>
      <c r="G113" s="113">
        <f>VLOOKUP($B113,[1]NUM3!$G$2:$T$157,4,FALSE)</f>
        <v>11</v>
      </c>
      <c r="H113" s="97">
        <f>VLOOKUP($B113,[1]NUM3!$G$2:$T$157,5,FALSE)</f>
        <v>0</v>
      </c>
      <c r="I113" s="97">
        <f>VLOOKUP($B113,[1]NUM3!$G$2:$T$157,6,FALSE)</f>
        <v>5</v>
      </c>
      <c r="J113" s="97">
        <f>VLOOKUP($B113,[1]NUM3!$G$2:$T$157,7,FALSE)</f>
        <v>9</v>
      </c>
      <c r="K113" s="97">
        <f>VLOOKUP($B113,[1]NUM3!$G$2:$T$157,8,FALSE)</f>
        <v>8</v>
      </c>
      <c r="L113" s="104">
        <f>VLOOKUP($B113,[1]NUM3!$G$2:$T$157,9,FALSE)</f>
        <v>9</v>
      </c>
      <c r="M113" s="104">
        <f>VLOOKUP($B113,[1]NUM3!$G$2:$T$157,10,FALSE)</f>
        <v>10</v>
      </c>
      <c r="N113" s="104">
        <f>VLOOKUP($B113,[1]NUM3!$G$2:$T$157,11,FALSE)</f>
        <v>9</v>
      </c>
      <c r="O113" s="104">
        <f>VLOOKUP($B113,[1]NUM3!$G$2:$T$157,12,FALSE)</f>
        <v>1</v>
      </c>
      <c r="P113" s="105">
        <f>VLOOKUP($B113,[1]NUM3!$G$2:$T$157,13,FALSE)</f>
        <v>9</v>
      </c>
      <c r="Q113" s="17">
        <f t="shared" si="13"/>
        <v>96</v>
      </c>
      <c r="R113" s="248"/>
      <c r="S113" s="249"/>
    </row>
    <row r="114" spans="1:19" ht="15" thickBot="1" x14ac:dyDescent="0.25">
      <c r="A114" s="1" t="s">
        <v>172</v>
      </c>
      <c r="B114" s="99" t="s">
        <v>167</v>
      </c>
      <c r="C114" s="63"/>
      <c r="D114" s="63"/>
      <c r="E114" s="112">
        <f>VLOOKUP($B114,[1]NUM3!$G$2:$T$157,2,FALSE)</f>
        <v>16</v>
      </c>
      <c r="F114" s="112">
        <f>VLOOKUP($B114,[1]NUM3!$G$2:$T$157,3,FALSE)</f>
        <v>5</v>
      </c>
      <c r="G114" s="113">
        <f>VLOOKUP($B114,[1]NUM3!$G$2:$T$157,4,FALSE)</f>
        <v>5</v>
      </c>
      <c r="H114" s="97">
        <f>VLOOKUP($B114,[1]NUM3!$G$2:$T$157,5,FALSE)</f>
        <v>1</v>
      </c>
      <c r="I114" s="97">
        <f>VLOOKUP($B114,[1]NUM3!$G$2:$T$157,6,FALSE)</f>
        <v>6</v>
      </c>
      <c r="J114" s="97">
        <f>VLOOKUP($B114,[1]NUM3!$G$2:$T$157,7,FALSE)</f>
        <v>9</v>
      </c>
      <c r="K114" s="97">
        <f>VLOOKUP($B114,[1]NUM3!$G$2:$T$157,8,FALSE)</f>
        <v>2</v>
      </c>
      <c r="L114" s="104">
        <f>VLOOKUP($B114,[1]NUM3!$G$2:$T$157,9,FALSE)</f>
        <v>6</v>
      </c>
      <c r="M114" s="104">
        <f>VLOOKUP($B114,[1]NUM3!$G$2:$T$157,10,FALSE)</f>
        <v>8</v>
      </c>
      <c r="N114" s="104">
        <f>VLOOKUP($B114,[1]NUM3!$G$2:$T$157,11,FALSE)</f>
        <v>5</v>
      </c>
      <c r="O114" s="104">
        <f>VLOOKUP($B114,[1]NUM3!$G$2:$T$157,12,FALSE)</f>
        <v>4</v>
      </c>
      <c r="P114" s="105">
        <f>VLOOKUP($B114,[1]NUM3!$G$2:$T$157,13,FALSE)</f>
        <v>6</v>
      </c>
      <c r="Q114" s="17">
        <f t="shared" si="13"/>
        <v>73</v>
      </c>
      <c r="R114" s="248"/>
      <c r="S114" s="249"/>
    </row>
    <row r="115" spans="1:19" ht="15" thickBot="1" x14ac:dyDescent="0.25">
      <c r="A115" s="1" t="s">
        <v>172</v>
      </c>
      <c r="B115" s="99" t="s">
        <v>168</v>
      </c>
      <c r="C115" s="63"/>
      <c r="D115" s="63"/>
      <c r="E115" s="112">
        <f>VLOOKUP($B115,[1]NUM3!$G$2:$T$157,2,FALSE)</f>
        <v>6</v>
      </c>
      <c r="F115" s="112">
        <f>VLOOKUP($B115,[1]NUM3!$G$2:$T$157,3,FALSE)</f>
        <v>15</v>
      </c>
      <c r="G115" s="113">
        <f>VLOOKUP($B115,[1]NUM3!$G$2:$T$157,4,FALSE)</f>
        <v>6</v>
      </c>
      <c r="H115" s="97">
        <f>VLOOKUP($B115,[1]NUM3!$G$2:$T$157,5,FALSE)</f>
        <v>6</v>
      </c>
      <c r="I115" s="97">
        <f>VLOOKUP($B115,[1]NUM3!$G$2:$T$157,6,FALSE)</f>
        <v>2</v>
      </c>
      <c r="J115" s="97">
        <f>VLOOKUP($B115,[1]NUM3!$G$2:$T$157,7,FALSE)</f>
        <v>11</v>
      </c>
      <c r="K115" s="97">
        <f>VLOOKUP($B115,[1]NUM3!$G$2:$T$157,8,FALSE)</f>
        <v>9</v>
      </c>
      <c r="L115" s="104">
        <f>VLOOKUP($B115,[1]NUM3!$G$2:$T$157,9,FALSE)</f>
        <v>3</v>
      </c>
      <c r="M115" s="104">
        <f>VLOOKUP($B115,[1]NUM3!$G$2:$T$157,10,FALSE)</f>
        <v>4</v>
      </c>
      <c r="N115" s="104">
        <f>VLOOKUP($B115,[1]NUM3!$G$2:$T$157,11,FALSE)</f>
        <v>9</v>
      </c>
      <c r="O115" s="104">
        <f>VLOOKUP($B115,[1]NUM3!$G$2:$T$157,12,FALSE)</f>
        <v>2</v>
      </c>
      <c r="P115" s="105">
        <f>VLOOKUP($B115,[1]NUM3!$G$2:$T$157,13,FALSE)</f>
        <v>9</v>
      </c>
      <c r="Q115" s="17">
        <f t="shared" si="13"/>
        <v>82</v>
      </c>
      <c r="R115" s="248"/>
      <c r="S115" s="249"/>
    </row>
    <row r="116" spans="1:19" ht="15" thickBot="1" x14ac:dyDescent="0.25">
      <c r="A116" s="1" t="s">
        <v>172</v>
      </c>
      <c r="B116" s="99" t="s">
        <v>169</v>
      </c>
      <c r="C116" s="63"/>
      <c r="D116" s="63"/>
      <c r="E116" s="112">
        <f>VLOOKUP($B116,[1]NUM3!$G$2:$T$157,2,FALSE)</f>
        <v>7</v>
      </c>
      <c r="F116" s="112">
        <f>VLOOKUP($B116,[1]NUM3!$G$2:$T$157,3,FALSE)</f>
        <v>7</v>
      </c>
      <c r="G116" s="113">
        <f>VLOOKUP($B116,[1]NUM3!$G$2:$T$157,4,FALSE)</f>
        <v>5</v>
      </c>
      <c r="H116" s="97">
        <f>VLOOKUP($B116,[1]NUM3!$G$2:$T$157,5,FALSE)</f>
        <v>4</v>
      </c>
      <c r="I116" s="97">
        <f>VLOOKUP($B116,[1]NUM3!$G$2:$T$157,6,FALSE)</f>
        <v>5</v>
      </c>
      <c r="J116" s="97">
        <f>VLOOKUP($B116,[1]NUM3!$G$2:$T$157,7,FALSE)</f>
        <v>3</v>
      </c>
      <c r="K116" s="97">
        <f>VLOOKUP($B116,[1]NUM3!$G$2:$T$157,8,FALSE)</f>
        <v>8</v>
      </c>
      <c r="L116" s="104">
        <f>VLOOKUP($B116,[1]NUM3!$G$2:$T$157,9,FALSE)</f>
        <v>3</v>
      </c>
      <c r="M116" s="104">
        <f>VLOOKUP($B116,[1]NUM3!$G$2:$T$157,10,FALSE)</f>
        <v>6</v>
      </c>
      <c r="N116" s="104">
        <f>VLOOKUP($B116,[1]NUM3!$G$2:$T$157,11,FALSE)</f>
        <v>6</v>
      </c>
      <c r="O116" s="104">
        <f>VLOOKUP($B116,[1]NUM3!$G$2:$T$157,12,FALSE)</f>
        <v>0</v>
      </c>
      <c r="P116" s="105">
        <f>VLOOKUP($B116,[1]NUM3!$G$2:$T$157,13,FALSE)</f>
        <v>8</v>
      </c>
      <c r="Q116" s="17">
        <f t="shared" si="13"/>
        <v>62</v>
      </c>
      <c r="R116" s="248"/>
      <c r="S116" s="249"/>
    </row>
    <row r="117" spans="1:19" ht="15" thickBot="1" x14ac:dyDescent="0.25">
      <c r="A117" s="1" t="s">
        <v>172</v>
      </c>
      <c r="B117" s="99" t="s">
        <v>170</v>
      </c>
      <c r="C117" s="63"/>
      <c r="D117" s="63"/>
      <c r="E117" s="112">
        <f>VLOOKUP($B117,[1]NUM3!$G$2:$T$157,2,FALSE)</f>
        <v>9</v>
      </c>
      <c r="F117" s="112">
        <f>VLOOKUP($B117,[1]NUM3!$G$2:$T$157,3,FALSE)</f>
        <v>5</v>
      </c>
      <c r="G117" s="113">
        <f>VLOOKUP($B117,[1]NUM3!$G$2:$T$157,4,FALSE)</f>
        <v>0</v>
      </c>
      <c r="H117" s="97">
        <f>VLOOKUP($B117,[1]NUM3!$G$2:$T$157,5,FALSE)</f>
        <v>11</v>
      </c>
      <c r="I117" s="97">
        <f>VLOOKUP($B117,[1]NUM3!$G$2:$T$157,6,FALSE)</f>
        <v>8</v>
      </c>
      <c r="J117" s="97">
        <f>VLOOKUP($B117,[1]NUM3!$G$2:$T$157,7,FALSE)</f>
        <v>0</v>
      </c>
      <c r="K117" s="97">
        <f>VLOOKUP($B117,[1]NUM3!$G$2:$T$157,8,FALSE)</f>
        <v>1</v>
      </c>
      <c r="L117" s="104">
        <f>VLOOKUP($B117,[1]NUM3!$G$2:$T$157,9,FALSE)</f>
        <v>6</v>
      </c>
      <c r="M117" s="104">
        <f>VLOOKUP($B117,[1]NUM3!$G$2:$T$157,10,FALSE)</f>
        <v>3</v>
      </c>
      <c r="N117" s="104">
        <f>VLOOKUP($B117,[1]NUM3!$G$2:$T$157,11,FALSE)</f>
        <v>11</v>
      </c>
      <c r="O117" s="104">
        <f>VLOOKUP($B117,[1]NUM3!$G$2:$T$157,12,FALSE)</f>
        <v>1</v>
      </c>
      <c r="P117" s="105">
        <f>VLOOKUP($B117,[1]NUM3!$G$2:$T$157,13,FALSE)</f>
        <v>1</v>
      </c>
      <c r="Q117" s="17">
        <f t="shared" si="13"/>
        <v>56</v>
      </c>
      <c r="R117" s="248"/>
      <c r="S117" s="249"/>
    </row>
    <row r="118" spans="1:19" ht="15" thickBot="1" x14ac:dyDescent="0.25">
      <c r="A118" s="1" t="s">
        <v>172</v>
      </c>
      <c r="B118" s="99" t="s">
        <v>171</v>
      </c>
      <c r="C118" s="63"/>
      <c r="D118" s="63"/>
      <c r="E118" s="112">
        <f>VLOOKUP($B118,[1]NUM3!$G$2:$T$157,2,FALSE)</f>
        <v>8</v>
      </c>
      <c r="F118" s="112">
        <f>VLOOKUP($B118,[1]NUM3!$G$2:$T$157,3,FALSE)</f>
        <v>6</v>
      </c>
      <c r="G118" s="113">
        <f>VLOOKUP($B118,[1]NUM3!$G$2:$T$157,4,FALSE)</f>
        <v>3</v>
      </c>
      <c r="H118" s="97">
        <f>VLOOKUP($B118,[1]NUM3!$G$2:$T$157,5,FALSE)</f>
        <v>4</v>
      </c>
      <c r="I118" s="97">
        <f>VLOOKUP($B118,[1]NUM3!$G$2:$T$157,6,FALSE)</f>
        <v>1</v>
      </c>
      <c r="J118" s="97">
        <f>VLOOKUP($B118,[1]NUM3!$G$2:$T$157,7,FALSE)</f>
        <v>0</v>
      </c>
      <c r="K118" s="97">
        <f>VLOOKUP($B118,[1]NUM3!$G$2:$T$157,8,FALSE)</f>
        <v>3</v>
      </c>
      <c r="L118" s="104">
        <f>VLOOKUP($B118,[1]NUM3!$G$2:$T$157,9,FALSE)</f>
        <v>4</v>
      </c>
      <c r="M118" s="104">
        <f>VLOOKUP($B118,[1]NUM3!$G$2:$T$157,10,FALSE)</f>
        <v>2</v>
      </c>
      <c r="N118" s="104">
        <f>VLOOKUP($B118,[1]NUM3!$G$2:$T$157,11,FALSE)</f>
        <v>3</v>
      </c>
      <c r="O118" s="104">
        <f>VLOOKUP($B118,[1]NUM3!$G$2:$T$157,12,FALSE)</f>
        <v>0</v>
      </c>
      <c r="P118" s="105">
        <f>VLOOKUP($B118,[1]NUM3!$G$2:$T$157,13,FALSE)</f>
        <v>7</v>
      </c>
      <c r="Q118" s="17">
        <f t="shared" si="13"/>
        <v>41</v>
      </c>
      <c r="R118" s="248"/>
      <c r="S118" s="249"/>
    </row>
    <row r="119" spans="1:19" s="65" customFormat="1" ht="15" thickBot="1" x14ac:dyDescent="0.25">
      <c r="A119" s="233" t="s">
        <v>207</v>
      </c>
      <c r="B119" s="234"/>
      <c r="C119" s="45">
        <f>+D119/Metas!I107</f>
        <v>1.0727911456956145</v>
      </c>
      <c r="D119" s="19">
        <f>+Q119/R119</f>
        <v>0.7402258905299739</v>
      </c>
      <c r="E119" s="54">
        <f>SUM(E107:E118)</f>
        <v>89</v>
      </c>
      <c r="F119" s="54">
        <f t="shared" ref="F119:P119" si="14">SUM(F107:F118)</f>
        <v>115</v>
      </c>
      <c r="G119" s="54">
        <f t="shared" si="14"/>
        <v>58</v>
      </c>
      <c r="H119" s="14">
        <f t="shared" si="14"/>
        <v>71</v>
      </c>
      <c r="I119" s="14">
        <f t="shared" si="14"/>
        <v>77</v>
      </c>
      <c r="J119" s="14">
        <f t="shared" si="14"/>
        <v>51</v>
      </c>
      <c r="K119" s="14">
        <f t="shared" si="14"/>
        <v>86</v>
      </c>
      <c r="L119" s="14">
        <f t="shared" si="14"/>
        <v>64</v>
      </c>
      <c r="M119" s="14">
        <f t="shared" si="14"/>
        <v>61</v>
      </c>
      <c r="N119" s="14">
        <f t="shared" si="14"/>
        <v>77</v>
      </c>
      <c r="O119" s="14">
        <f t="shared" si="14"/>
        <v>34</v>
      </c>
      <c r="P119" s="14">
        <f t="shared" si="14"/>
        <v>69</v>
      </c>
      <c r="Q119" s="14">
        <f>SUM(Q107:Q118)</f>
        <v>852</v>
      </c>
      <c r="R119" s="246">
        <v>1151</v>
      </c>
      <c r="S119" s="247"/>
    </row>
    <row r="120" spans="1:19" ht="15" thickBot="1" x14ac:dyDescent="0.25">
      <c r="A120" s="105" t="s">
        <v>186</v>
      </c>
      <c r="B120" s="99" t="s">
        <v>173</v>
      </c>
      <c r="C120" s="63"/>
      <c r="D120" s="63"/>
      <c r="E120" s="112">
        <f>VLOOKUP($B120,[1]NUM3!$G$2:$T$157,2,FALSE)</f>
        <v>37</v>
      </c>
      <c r="F120" s="112">
        <f>VLOOKUP($B120,[1]NUM3!$G$2:$T$157,3,FALSE)</f>
        <v>61</v>
      </c>
      <c r="G120" s="113">
        <f>VLOOKUP($B120,[1]NUM3!$G$2:$T$157,4,FALSE)</f>
        <v>17</v>
      </c>
      <c r="H120" s="97">
        <f>VLOOKUP($B120,[1]NUM3!$G$2:$T$157,5,FALSE)</f>
        <v>26</v>
      </c>
      <c r="I120" s="97">
        <f>VLOOKUP($B120,[1]NUM3!$G$2:$T$157,6,FALSE)</f>
        <v>29</v>
      </c>
      <c r="J120" s="97">
        <f>VLOOKUP($B120,[1]NUM3!$G$2:$T$157,7,FALSE)</f>
        <v>134</v>
      </c>
      <c r="K120" s="97">
        <f>VLOOKUP($B120,[1]NUM3!$G$2:$T$157,8,FALSE)</f>
        <v>20</v>
      </c>
      <c r="L120" s="104">
        <f>VLOOKUP($B120,[1]NUM3!$G$2:$T$157,9,FALSE)</f>
        <v>32</v>
      </c>
      <c r="M120" s="104">
        <f>VLOOKUP($B120,[1]NUM3!$G$2:$T$157,10,FALSE)</f>
        <v>48</v>
      </c>
      <c r="N120" s="104">
        <f>VLOOKUP($B120,[1]NUM3!$G$2:$T$157,11,FALSE)</f>
        <v>32</v>
      </c>
      <c r="O120" s="104">
        <f>VLOOKUP($B120,[1]NUM3!$G$2:$T$157,12,FALSE)</f>
        <v>16</v>
      </c>
      <c r="P120" s="105">
        <f>VLOOKUP($B120,[1]NUM3!$G$2:$T$157,13,FALSE)</f>
        <v>137</v>
      </c>
      <c r="Q120" s="17">
        <f t="shared" ref="Q120:Q132" si="15">SUM(E120:P120)</f>
        <v>589</v>
      </c>
      <c r="R120" s="248"/>
      <c r="S120" s="249"/>
    </row>
    <row r="121" spans="1:19" ht="15" thickBot="1" x14ac:dyDescent="0.25">
      <c r="A121" s="105" t="s">
        <v>186</v>
      </c>
      <c r="B121" s="99" t="s">
        <v>174</v>
      </c>
      <c r="C121" s="63"/>
      <c r="D121" s="63"/>
      <c r="E121" s="112">
        <f>VLOOKUP($B121,[1]NUM3!$G$2:$T$157,2,FALSE)</f>
        <v>16</v>
      </c>
      <c r="F121" s="112">
        <f>VLOOKUP($B121,[1]NUM3!$G$2:$T$157,3,FALSE)</f>
        <v>25</v>
      </c>
      <c r="G121" s="113">
        <f>VLOOKUP($B121,[1]NUM3!$G$2:$T$157,4,FALSE)</f>
        <v>32</v>
      </c>
      <c r="H121" s="97">
        <f>VLOOKUP($B121,[1]NUM3!$G$2:$T$157,5,FALSE)</f>
        <v>25</v>
      </c>
      <c r="I121" s="97">
        <f>VLOOKUP($B121,[1]NUM3!$G$2:$T$157,6,FALSE)</f>
        <v>14</v>
      </c>
      <c r="J121" s="97">
        <f>VLOOKUP($B121,[1]NUM3!$G$2:$T$157,7,FALSE)</f>
        <v>15</v>
      </c>
      <c r="K121" s="97">
        <f>VLOOKUP($B121,[1]NUM3!$G$2:$T$157,8,FALSE)</f>
        <v>15</v>
      </c>
      <c r="L121" s="104">
        <f>VLOOKUP($B121,[1]NUM3!$G$2:$T$157,9,FALSE)</f>
        <v>19</v>
      </c>
      <c r="M121" s="104">
        <f>VLOOKUP($B121,[1]NUM3!$G$2:$T$157,10,FALSE)</f>
        <v>28</v>
      </c>
      <c r="N121" s="104">
        <f>VLOOKUP($B121,[1]NUM3!$G$2:$T$157,11,FALSE)</f>
        <v>41</v>
      </c>
      <c r="O121" s="104">
        <f>VLOOKUP($B121,[1]NUM3!$G$2:$T$157,12,FALSE)</f>
        <v>17</v>
      </c>
      <c r="P121" s="105">
        <f>VLOOKUP($B121,[1]NUM3!$G$2:$T$157,13,FALSE)</f>
        <v>43</v>
      </c>
      <c r="Q121" s="17">
        <f t="shared" si="15"/>
        <v>290</v>
      </c>
      <c r="R121" s="248"/>
      <c r="S121" s="249"/>
    </row>
    <row r="122" spans="1:19" ht="15" thickBot="1" x14ac:dyDescent="0.25">
      <c r="A122" s="105" t="s">
        <v>186</v>
      </c>
      <c r="B122" s="99" t="s">
        <v>175</v>
      </c>
      <c r="C122" s="63"/>
      <c r="D122" s="63"/>
      <c r="E122" s="112">
        <f>VLOOKUP($B122,[1]NUM3!$G$2:$T$157,2,FALSE)</f>
        <v>5</v>
      </c>
      <c r="F122" s="112">
        <f>VLOOKUP($B122,[1]NUM3!$G$2:$T$157,3,FALSE)</f>
        <v>39</v>
      </c>
      <c r="G122" s="113">
        <f>VLOOKUP($B122,[1]NUM3!$G$2:$T$157,4,FALSE)</f>
        <v>20</v>
      </c>
      <c r="H122" s="97">
        <f>VLOOKUP($B122,[1]NUM3!$G$2:$T$157,5,FALSE)</f>
        <v>21</v>
      </c>
      <c r="I122" s="97">
        <f>VLOOKUP($B122,[1]NUM3!$G$2:$T$157,6,FALSE)</f>
        <v>18</v>
      </c>
      <c r="J122" s="97">
        <f>VLOOKUP($B122,[1]NUM3!$G$2:$T$157,7,FALSE)</f>
        <v>13</v>
      </c>
      <c r="K122" s="97">
        <f>VLOOKUP($B122,[1]NUM3!$G$2:$T$157,8,FALSE)</f>
        <v>34</v>
      </c>
      <c r="L122" s="104">
        <f>VLOOKUP($B122,[1]NUM3!$G$2:$T$157,9,FALSE)</f>
        <v>1</v>
      </c>
      <c r="M122" s="104">
        <f>VLOOKUP($B122,[1]NUM3!$G$2:$T$157,10,FALSE)</f>
        <v>0</v>
      </c>
      <c r="N122" s="104">
        <f>VLOOKUP($B122,[1]NUM3!$G$2:$T$157,11,FALSE)</f>
        <v>1</v>
      </c>
      <c r="O122" s="104">
        <f>VLOOKUP($B122,[1]NUM3!$G$2:$T$157,12,FALSE)</f>
        <v>1</v>
      </c>
      <c r="P122" s="105">
        <f>VLOOKUP($B122,[1]NUM3!$G$2:$T$157,13,FALSE)</f>
        <v>9</v>
      </c>
      <c r="Q122" s="17">
        <f t="shared" si="15"/>
        <v>162</v>
      </c>
      <c r="R122" s="248"/>
      <c r="S122" s="249"/>
    </row>
    <row r="123" spans="1:19" ht="15" thickBot="1" x14ac:dyDescent="0.25">
      <c r="A123" s="105" t="s">
        <v>186</v>
      </c>
      <c r="B123" s="99" t="s">
        <v>176</v>
      </c>
      <c r="C123" s="63"/>
      <c r="D123" s="63"/>
      <c r="E123" s="112">
        <f>VLOOKUP($B123,[1]NUM3!$G$2:$T$157,2,FALSE)</f>
        <v>35</v>
      </c>
      <c r="F123" s="112">
        <f>VLOOKUP($B123,[1]NUM3!$G$2:$T$157,3,FALSE)</f>
        <v>50</v>
      </c>
      <c r="G123" s="113">
        <f>VLOOKUP($B123,[1]NUM3!$G$2:$T$157,4,FALSE)</f>
        <v>54</v>
      </c>
      <c r="H123" s="97">
        <f>VLOOKUP($B123,[1]NUM3!$G$2:$T$157,5,FALSE)</f>
        <v>24</v>
      </c>
      <c r="I123" s="97">
        <f>VLOOKUP($B123,[1]NUM3!$G$2:$T$157,6,FALSE)</f>
        <v>57</v>
      </c>
      <c r="J123" s="97">
        <f>VLOOKUP($B123,[1]NUM3!$G$2:$T$157,7,FALSE)</f>
        <v>29</v>
      </c>
      <c r="K123" s="97">
        <f>VLOOKUP($B123,[1]NUM3!$G$2:$T$157,8,FALSE)</f>
        <v>37</v>
      </c>
      <c r="L123" s="104">
        <f>VLOOKUP($B123,[1]NUM3!$G$2:$T$157,9,FALSE)</f>
        <v>34</v>
      </c>
      <c r="M123" s="104">
        <f>VLOOKUP($B123,[1]NUM3!$G$2:$T$157,10,FALSE)</f>
        <v>19</v>
      </c>
      <c r="N123" s="104">
        <f>VLOOKUP($B123,[1]NUM3!$G$2:$T$157,11,FALSE)</f>
        <v>23</v>
      </c>
      <c r="O123" s="104">
        <f>VLOOKUP($B123,[1]NUM3!$G$2:$T$157,12,FALSE)</f>
        <v>14</v>
      </c>
      <c r="P123" s="105">
        <f>VLOOKUP($B123,[1]NUM3!$G$2:$T$157,13,FALSE)</f>
        <v>107</v>
      </c>
      <c r="Q123" s="17">
        <f t="shared" si="15"/>
        <v>483</v>
      </c>
      <c r="R123" s="248"/>
      <c r="S123" s="249"/>
    </row>
    <row r="124" spans="1:19" ht="15" thickBot="1" x14ac:dyDescent="0.25">
      <c r="A124" s="105" t="s">
        <v>186</v>
      </c>
      <c r="B124" s="99" t="s">
        <v>177</v>
      </c>
      <c r="C124" s="63"/>
      <c r="D124" s="63"/>
      <c r="E124" s="112">
        <f>VLOOKUP($B124,[1]NUM3!$G$2:$T$157,2,FALSE)</f>
        <v>8</v>
      </c>
      <c r="F124" s="112">
        <f>VLOOKUP($B124,[1]NUM3!$G$2:$T$157,3,FALSE)</f>
        <v>5</v>
      </c>
      <c r="G124" s="113">
        <f>VLOOKUP($B124,[1]NUM3!$G$2:$T$157,4,FALSE)</f>
        <v>31</v>
      </c>
      <c r="H124" s="97">
        <f>VLOOKUP($B124,[1]NUM3!$G$2:$T$157,5,FALSE)</f>
        <v>0</v>
      </c>
      <c r="I124" s="97">
        <f>VLOOKUP($B124,[1]NUM3!$G$2:$T$157,6,FALSE)</f>
        <v>8</v>
      </c>
      <c r="J124" s="97">
        <f>VLOOKUP($B124,[1]NUM3!$G$2:$T$157,7,FALSE)</f>
        <v>0</v>
      </c>
      <c r="K124" s="97">
        <f>VLOOKUP($B124,[1]NUM3!$G$2:$T$157,8,FALSE)</f>
        <v>2</v>
      </c>
      <c r="L124" s="104">
        <f>VLOOKUP($B124,[1]NUM3!$G$2:$T$157,9,FALSE)</f>
        <v>8</v>
      </c>
      <c r="M124" s="104">
        <f>VLOOKUP($B124,[1]NUM3!$G$2:$T$157,10,FALSE)</f>
        <v>16</v>
      </c>
      <c r="N124" s="104">
        <f>VLOOKUP($B124,[1]NUM3!$G$2:$T$157,11,FALSE)</f>
        <v>0</v>
      </c>
      <c r="O124" s="104">
        <f>VLOOKUP($B124,[1]NUM3!$G$2:$T$157,12,FALSE)</f>
        <v>1</v>
      </c>
      <c r="P124" s="105">
        <f>VLOOKUP($B124,[1]NUM3!$G$2:$T$157,13,FALSE)</f>
        <v>4</v>
      </c>
      <c r="Q124" s="17">
        <f t="shared" si="15"/>
        <v>83</v>
      </c>
      <c r="R124" s="248"/>
      <c r="S124" s="249"/>
    </row>
    <row r="125" spans="1:19" ht="15" thickBot="1" x14ac:dyDescent="0.25">
      <c r="A125" s="105" t="s">
        <v>186</v>
      </c>
      <c r="B125" s="99" t="s">
        <v>178</v>
      </c>
      <c r="C125" s="63"/>
      <c r="D125" s="63"/>
      <c r="E125" s="112">
        <f>VLOOKUP($B125,[1]NUM3!$G$2:$T$157,2,FALSE)</f>
        <v>0</v>
      </c>
      <c r="F125" s="112">
        <f>VLOOKUP($B125,[1]NUM3!$G$2:$T$157,3,FALSE)</f>
        <v>2</v>
      </c>
      <c r="G125" s="113">
        <f>VLOOKUP($B125,[1]NUM3!$G$2:$T$157,4,FALSE)</f>
        <v>3</v>
      </c>
      <c r="H125" s="97">
        <f>VLOOKUP($B125,[1]NUM3!$G$2:$T$157,5,FALSE)</f>
        <v>4</v>
      </c>
      <c r="I125" s="97">
        <f>VLOOKUP($B125,[1]NUM3!$G$2:$T$157,6,FALSE)</f>
        <v>15</v>
      </c>
      <c r="J125" s="97">
        <f>VLOOKUP($B125,[1]NUM3!$G$2:$T$157,7,FALSE)</f>
        <v>7</v>
      </c>
      <c r="K125" s="97">
        <f>VLOOKUP($B125,[1]NUM3!$G$2:$T$157,8,FALSE)</f>
        <v>4</v>
      </c>
      <c r="L125" s="104">
        <f>VLOOKUP($B125,[1]NUM3!$G$2:$T$157,9,FALSE)</f>
        <v>4</v>
      </c>
      <c r="M125" s="104">
        <f>VLOOKUP($B125,[1]NUM3!$G$2:$T$157,10,FALSE)</f>
        <v>19</v>
      </c>
      <c r="N125" s="104">
        <f>VLOOKUP($B125,[1]NUM3!$G$2:$T$157,11,FALSE)</f>
        <v>13</v>
      </c>
      <c r="O125" s="104">
        <f>VLOOKUP($B125,[1]NUM3!$G$2:$T$157,12,FALSE)</f>
        <v>1</v>
      </c>
      <c r="P125" s="105">
        <f>VLOOKUP($B125,[1]NUM3!$G$2:$T$157,13,FALSE)</f>
        <v>5</v>
      </c>
      <c r="Q125" s="17">
        <f t="shared" si="15"/>
        <v>77</v>
      </c>
      <c r="R125" s="248"/>
      <c r="S125" s="249"/>
    </row>
    <row r="126" spans="1:19" ht="15" thickBot="1" x14ac:dyDescent="0.25">
      <c r="A126" s="105" t="s">
        <v>186</v>
      </c>
      <c r="B126" s="99" t="s">
        <v>179</v>
      </c>
      <c r="C126" s="63"/>
      <c r="D126" s="63"/>
      <c r="E126" s="112">
        <f>VLOOKUP($B126,[1]NUM3!$G$2:$T$157,2,FALSE)</f>
        <v>0</v>
      </c>
      <c r="F126" s="112">
        <f>VLOOKUP($B126,[1]NUM3!$G$2:$T$157,3,FALSE)</f>
        <v>11</v>
      </c>
      <c r="G126" s="113">
        <f>VLOOKUP($B126,[1]NUM3!$G$2:$T$157,4,FALSE)</f>
        <v>19</v>
      </c>
      <c r="H126" s="97">
        <f>VLOOKUP($B126,[1]NUM3!$G$2:$T$157,5,FALSE)</f>
        <v>23</v>
      </c>
      <c r="I126" s="97">
        <f>VLOOKUP($B126,[1]NUM3!$G$2:$T$157,6,FALSE)</f>
        <v>0</v>
      </c>
      <c r="J126" s="97">
        <f>VLOOKUP($B126,[1]NUM3!$G$2:$T$157,7,FALSE)</f>
        <v>6</v>
      </c>
      <c r="K126" s="97">
        <f>VLOOKUP($B126,[1]NUM3!$G$2:$T$157,8,FALSE)</f>
        <v>0</v>
      </c>
      <c r="L126" s="104">
        <f>VLOOKUP($B126,[1]NUM3!$G$2:$T$157,9,FALSE)</f>
        <v>0</v>
      </c>
      <c r="M126" s="104">
        <f>VLOOKUP($B126,[1]NUM3!$G$2:$T$157,10,FALSE)</f>
        <v>21</v>
      </c>
      <c r="N126" s="104">
        <f>VLOOKUP($B126,[1]NUM3!$G$2:$T$157,11,FALSE)</f>
        <v>2</v>
      </c>
      <c r="O126" s="104">
        <f>VLOOKUP($B126,[1]NUM3!$G$2:$T$157,12,FALSE)</f>
        <v>0</v>
      </c>
      <c r="P126" s="105">
        <f>VLOOKUP($B126,[1]NUM3!$G$2:$T$157,13,FALSE)</f>
        <v>0</v>
      </c>
      <c r="Q126" s="17">
        <f t="shared" si="15"/>
        <v>82</v>
      </c>
      <c r="R126" s="248"/>
      <c r="S126" s="249"/>
    </row>
    <row r="127" spans="1:19" ht="15" thickBot="1" x14ac:dyDescent="0.25">
      <c r="A127" s="105" t="s">
        <v>186</v>
      </c>
      <c r="B127" s="99" t="s">
        <v>180</v>
      </c>
      <c r="C127" s="63"/>
      <c r="D127" s="63"/>
      <c r="E127" s="112">
        <f>VLOOKUP($B127,[1]NUM3!$G$2:$T$157,2,FALSE)</f>
        <v>1</v>
      </c>
      <c r="F127" s="112">
        <f>VLOOKUP($B127,[1]NUM3!$G$2:$T$157,3,FALSE)</f>
        <v>2</v>
      </c>
      <c r="G127" s="113">
        <f>VLOOKUP($B127,[1]NUM3!$G$2:$T$157,4,FALSE)</f>
        <v>0</v>
      </c>
      <c r="H127" s="97">
        <f>VLOOKUP($B127,[1]NUM3!$G$2:$T$157,5,FALSE)</f>
        <v>0</v>
      </c>
      <c r="I127" s="97">
        <f>VLOOKUP($B127,[1]NUM3!$G$2:$T$157,6,FALSE)</f>
        <v>3</v>
      </c>
      <c r="J127" s="97">
        <f>VLOOKUP($B127,[1]NUM3!$G$2:$T$157,7,FALSE)</f>
        <v>3</v>
      </c>
      <c r="K127" s="97">
        <f>VLOOKUP($B127,[1]NUM3!$G$2:$T$157,8,FALSE)</f>
        <v>0</v>
      </c>
      <c r="L127" s="104">
        <f>VLOOKUP($B127,[1]NUM3!$G$2:$T$157,9,FALSE)</f>
        <v>3</v>
      </c>
      <c r="M127" s="104">
        <f>VLOOKUP($B127,[1]NUM3!$G$2:$T$157,10,FALSE)</f>
        <v>2</v>
      </c>
      <c r="N127" s="104">
        <f>VLOOKUP($B127,[1]NUM3!$G$2:$T$157,11,FALSE)</f>
        <v>0</v>
      </c>
      <c r="O127" s="104">
        <f>VLOOKUP($B127,[1]NUM3!$G$2:$T$157,12,FALSE)</f>
        <v>0</v>
      </c>
      <c r="P127" s="105">
        <f>VLOOKUP($B127,[1]NUM3!$G$2:$T$157,13,FALSE)</f>
        <v>1</v>
      </c>
      <c r="Q127" s="17">
        <f t="shared" si="15"/>
        <v>15</v>
      </c>
      <c r="R127" s="248"/>
      <c r="S127" s="249"/>
    </row>
    <row r="128" spans="1:19" ht="15" thickBot="1" x14ac:dyDescent="0.25">
      <c r="A128" s="105" t="s">
        <v>186</v>
      </c>
      <c r="B128" s="99" t="s">
        <v>181</v>
      </c>
      <c r="C128" s="63"/>
      <c r="D128" s="63"/>
      <c r="E128" s="112">
        <f>VLOOKUP($B128,[1]NUM3!$G$2:$T$157,2,FALSE)</f>
        <v>3</v>
      </c>
      <c r="F128" s="112">
        <f>VLOOKUP($B128,[1]NUM3!$G$2:$T$157,3,FALSE)</f>
        <v>7</v>
      </c>
      <c r="G128" s="113">
        <f>VLOOKUP($B128,[1]NUM3!$G$2:$T$157,4,FALSE)</f>
        <v>16</v>
      </c>
      <c r="H128" s="97">
        <f>VLOOKUP($B128,[1]NUM3!$G$2:$T$157,5,FALSE)</f>
        <v>10</v>
      </c>
      <c r="I128" s="97">
        <f>VLOOKUP($B128,[1]NUM3!$G$2:$T$157,6,FALSE)</f>
        <v>9</v>
      </c>
      <c r="J128" s="97">
        <f>VLOOKUP($B128,[1]NUM3!$G$2:$T$157,7,FALSE)</f>
        <v>12</v>
      </c>
      <c r="K128" s="97">
        <f>VLOOKUP($B128,[1]NUM3!$G$2:$T$157,8,FALSE)</f>
        <v>5</v>
      </c>
      <c r="L128" s="104">
        <f>VLOOKUP($B128,[1]NUM3!$G$2:$T$157,9,FALSE)</f>
        <v>8</v>
      </c>
      <c r="M128" s="104">
        <f>VLOOKUP($B128,[1]NUM3!$G$2:$T$157,10,FALSE)</f>
        <v>18</v>
      </c>
      <c r="N128" s="104">
        <f>VLOOKUP($B128,[1]NUM3!$G$2:$T$157,11,FALSE)</f>
        <v>0</v>
      </c>
      <c r="O128" s="104">
        <f>VLOOKUP($B128,[1]NUM3!$G$2:$T$157,12,FALSE)</f>
        <v>0</v>
      </c>
      <c r="P128" s="105">
        <f>VLOOKUP($B128,[1]NUM3!$G$2:$T$157,13,FALSE)</f>
        <v>29</v>
      </c>
      <c r="Q128" s="17">
        <f t="shared" si="15"/>
        <v>117</v>
      </c>
      <c r="R128" s="248"/>
      <c r="S128" s="249"/>
    </row>
    <row r="129" spans="1:19" ht="15" thickBot="1" x14ac:dyDescent="0.25">
      <c r="A129" s="105" t="s">
        <v>186</v>
      </c>
      <c r="B129" s="99" t="s">
        <v>182</v>
      </c>
      <c r="C129" s="63"/>
      <c r="D129" s="63"/>
      <c r="E129" s="112">
        <f>VLOOKUP($B129,[1]NUM3!$G$2:$T$157,2,FALSE)</f>
        <v>4</v>
      </c>
      <c r="F129" s="112">
        <f>VLOOKUP($B129,[1]NUM3!$G$2:$T$157,3,FALSE)</f>
        <v>18</v>
      </c>
      <c r="G129" s="113">
        <f>VLOOKUP($B129,[1]NUM3!$G$2:$T$157,4,FALSE)</f>
        <v>9</v>
      </c>
      <c r="H129" s="97">
        <f>VLOOKUP($B129,[1]NUM3!$G$2:$T$157,5,FALSE)</f>
        <v>15</v>
      </c>
      <c r="I129" s="97">
        <f>VLOOKUP($B129,[1]NUM3!$G$2:$T$157,6,FALSE)</f>
        <v>27</v>
      </c>
      <c r="J129" s="97">
        <f>VLOOKUP($B129,[1]NUM3!$G$2:$T$157,7,FALSE)</f>
        <v>9</v>
      </c>
      <c r="K129" s="97">
        <f>VLOOKUP($B129,[1]NUM3!$G$2:$T$157,8,FALSE)</f>
        <v>15</v>
      </c>
      <c r="L129" s="104">
        <f>VLOOKUP($B129,[1]NUM3!$G$2:$T$157,9,FALSE)</f>
        <v>19</v>
      </c>
      <c r="M129" s="104">
        <f>VLOOKUP($B129,[1]NUM3!$G$2:$T$157,10,FALSE)</f>
        <v>5</v>
      </c>
      <c r="N129" s="104">
        <f>VLOOKUP($B129,[1]NUM3!$G$2:$T$157,11,FALSE)</f>
        <v>14</v>
      </c>
      <c r="O129" s="104">
        <f>VLOOKUP($B129,[1]NUM3!$G$2:$T$157,12,FALSE)</f>
        <v>3</v>
      </c>
      <c r="P129" s="105">
        <f>VLOOKUP($B129,[1]NUM3!$G$2:$T$157,13,FALSE)</f>
        <v>4</v>
      </c>
      <c r="Q129" s="17">
        <f t="shared" si="15"/>
        <v>142</v>
      </c>
      <c r="R129" s="248"/>
      <c r="S129" s="249"/>
    </row>
    <row r="130" spans="1:19" ht="15" thickBot="1" x14ac:dyDescent="0.25">
      <c r="A130" s="105" t="s">
        <v>186</v>
      </c>
      <c r="B130" s="99" t="s">
        <v>183</v>
      </c>
      <c r="C130" s="63"/>
      <c r="D130" s="63"/>
      <c r="E130" s="112">
        <f>VLOOKUP($B130,[1]NUM3!$G$2:$T$157,2,FALSE)</f>
        <v>0</v>
      </c>
      <c r="F130" s="112">
        <f>VLOOKUP($B130,[1]NUM3!$G$2:$T$157,3,FALSE)</f>
        <v>2</v>
      </c>
      <c r="G130" s="113">
        <f>VLOOKUP($B130,[1]NUM3!$G$2:$T$157,4,FALSE)</f>
        <v>5</v>
      </c>
      <c r="H130" s="97">
        <f>VLOOKUP($B130,[1]NUM3!$G$2:$T$157,5,FALSE)</f>
        <v>3</v>
      </c>
      <c r="I130" s="97">
        <f>VLOOKUP($B130,[1]NUM3!$G$2:$T$157,6,FALSE)</f>
        <v>16</v>
      </c>
      <c r="J130" s="97">
        <f>VLOOKUP($B130,[1]NUM3!$G$2:$T$157,7,FALSE)</f>
        <v>10</v>
      </c>
      <c r="K130" s="97">
        <f>VLOOKUP($B130,[1]NUM3!$G$2:$T$157,8,FALSE)</f>
        <v>7</v>
      </c>
      <c r="L130" s="104">
        <f>VLOOKUP($B130,[1]NUM3!$G$2:$T$157,9,FALSE)</f>
        <v>2</v>
      </c>
      <c r="M130" s="104">
        <f>VLOOKUP($B130,[1]NUM3!$G$2:$T$157,10,FALSE)</f>
        <v>12</v>
      </c>
      <c r="N130" s="104">
        <f>VLOOKUP($B130,[1]NUM3!$G$2:$T$157,11,FALSE)</f>
        <v>0</v>
      </c>
      <c r="O130" s="104">
        <f>VLOOKUP($B130,[1]NUM3!$G$2:$T$157,12,FALSE)</f>
        <v>4</v>
      </c>
      <c r="P130" s="105">
        <f>VLOOKUP($B130,[1]NUM3!$G$2:$T$157,13,FALSE)</f>
        <v>102</v>
      </c>
      <c r="Q130" s="17">
        <f t="shared" si="15"/>
        <v>163</v>
      </c>
      <c r="R130" s="248"/>
      <c r="S130" s="249"/>
    </row>
    <row r="131" spans="1:19" ht="15" thickBot="1" x14ac:dyDescent="0.25">
      <c r="A131" s="105" t="s">
        <v>186</v>
      </c>
      <c r="B131" s="99" t="s">
        <v>184</v>
      </c>
      <c r="C131" s="63"/>
      <c r="D131" s="63"/>
      <c r="E131" s="112">
        <f>VLOOKUP($B131,[1]NUM3!$G$2:$T$157,2,FALSE)</f>
        <v>4</v>
      </c>
      <c r="F131" s="112">
        <f>VLOOKUP($B131,[1]NUM3!$G$2:$T$157,3,FALSE)</f>
        <v>2</v>
      </c>
      <c r="G131" s="113">
        <f>VLOOKUP($B131,[1]NUM3!$G$2:$T$157,4,FALSE)</f>
        <v>4</v>
      </c>
      <c r="H131" s="97">
        <f>VLOOKUP($B131,[1]NUM3!$G$2:$T$157,5,FALSE)</f>
        <v>1</v>
      </c>
      <c r="I131" s="97">
        <f>VLOOKUP($B131,[1]NUM3!$G$2:$T$157,6,FALSE)</f>
        <v>6</v>
      </c>
      <c r="J131" s="97">
        <f>VLOOKUP($B131,[1]NUM3!$G$2:$T$157,7,FALSE)</f>
        <v>6</v>
      </c>
      <c r="K131" s="97">
        <f>VLOOKUP($B131,[1]NUM3!$G$2:$T$157,8,FALSE)</f>
        <v>13</v>
      </c>
      <c r="L131" s="104">
        <f>VLOOKUP($B131,[1]NUM3!$G$2:$T$157,9,FALSE)</f>
        <v>12</v>
      </c>
      <c r="M131" s="104">
        <f>VLOOKUP($B131,[1]NUM3!$G$2:$T$157,10,FALSE)</f>
        <v>5</v>
      </c>
      <c r="N131" s="104">
        <f>VLOOKUP($B131,[1]NUM3!$G$2:$T$157,11,FALSE)</f>
        <v>0</v>
      </c>
      <c r="O131" s="104">
        <f>VLOOKUP($B131,[1]NUM3!$G$2:$T$157,12,FALSE)</f>
        <v>0</v>
      </c>
      <c r="P131" s="105">
        <f>VLOOKUP($B131,[1]NUM3!$G$2:$T$157,13,FALSE)</f>
        <v>10</v>
      </c>
      <c r="Q131" s="17">
        <f t="shared" si="15"/>
        <v>63</v>
      </c>
      <c r="R131" s="248"/>
      <c r="S131" s="249"/>
    </row>
    <row r="132" spans="1:19" ht="15" thickBot="1" x14ac:dyDescent="0.25">
      <c r="A132" s="105" t="s">
        <v>186</v>
      </c>
      <c r="B132" s="99" t="s">
        <v>185</v>
      </c>
      <c r="C132" s="63"/>
      <c r="D132" s="63"/>
      <c r="E132" s="112">
        <f>VLOOKUP($B132,[1]NUM3!$G$2:$T$157,2,FALSE)</f>
        <v>0</v>
      </c>
      <c r="F132" s="112">
        <f>VLOOKUP($B132,[1]NUM3!$G$2:$T$157,3,FALSE)</f>
        <v>0</v>
      </c>
      <c r="G132" s="113">
        <f>VLOOKUP($B132,[1]NUM3!$G$2:$T$157,4,FALSE)</f>
        <v>0</v>
      </c>
      <c r="H132" s="97">
        <f>VLOOKUP($B132,[1]NUM3!$G$2:$T$157,5,FALSE)</f>
        <v>7</v>
      </c>
      <c r="I132" s="97">
        <f>VLOOKUP($B132,[1]NUM3!$G$2:$T$157,6,FALSE)</f>
        <v>1</v>
      </c>
      <c r="J132" s="97">
        <f>VLOOKUP($B132,[1]NUM3!$G$2:$T$157,7,FALSE)</f>
        <v>0</v>
      </c>
      <c r="K132" s="97">
        <f>VLOOKUP($B132,[1]NUM3!$G$2:$T$157,8,FALSE)</f>
        <v>0</v>
      </c>
      <c r="L132" s="104">
        <f>VLOOKUP($B132,[1]NUM3!$G$2:$T$157,9,FALSE)</f>
        <v>0</v>
      </c>
      <c r="M132" s="104">
        <f>VLOOKUP($B132,[1]NUM3!$G$2:$T$157,10,FALSE)</f>
        <v>0</v>
      </c>
      <c r="N132" s="104">
        <f>VLOOKUP($B132,[1]NUM3!$G$2:$T$157,11,FALSE)</f>
        <v>0</v>
      </c>
      <c r="O132" s="104">
        <f>VLOOKUP($B132,[1]NUM3!$G$2:$T$157,12,FALSE)</f>
        <v>0</v>
      </c>
      <c r="P132" s="105">
        <f>VLOOKUP($B132,[1]NUM3!$G$2:$T$157,13,FALSE)</f>
        <v>0</v>
      </c>
      <c r="Q132" s="17">
        <f t="shared" si="15"/>
        <v>8</v>
      </c>
      <c r="R132" s="248"/>
      <c r="S132" s="249"/>
    </row>
    <row r="133" spans="1:19" s="65" customFormat="1" ht="15" thickBot="1" x14ac:dyDescent="0.25">
      <c r="A133" s="233" t="s">
        <v>208</v>
      </c>
      <c r="B133" s="234"/>
      <c r="C133" s="45">
        <f>+D133/Metas!I112</f>
        <v>0.99206868570531104</v>
      </c>
      <c r="D133" s="19">
        <f>+Q133/R133</f>
        <v>0.65476533256550529</v>
      </c>
      <c r="E133" s="54">
        <f>SUM(E120:E132)</f>
        <v>113</v>
      </c>
      <c r="F133" s="54">
        <f t="shared" ref="F133:P133" si="16">SUM(F120:F132)</f>
        <v>224</v>
      </c>
      <c r="G133" s="54">
        <f t="shared" si="16"/>
        <v>210</v>
      </c>
      <c r="H133" s="14">
        <f t="shared" si="16"/>
        <v>159</v>
      </c>
      <c r="I133" s="14">
        <f t="shared" si="16"/>
        <v>203</v>
      </c>
      <c r="J133" s="14">
        <f t="shared" si="16"/>
        <v>244</v>
      </c>
      <c r="K133" s="14">
        <f t="shared" si="16"/>
        <v>152</v>
      </c>
      <c r="L133" s="14">
        <f t="shared" si="16"/>
        <v>142</v>
      </c>
      <c r="M133" s="14">
        <f t="shared" si="16"/>
        <v>193</v>
      </c>
      <c r="N133" s="14">
        <f t="shared" si="16"/>
        <v>126</v>
      </c>
      <c r="O133" s="14">
        <f t="shared" si="16"/>
        <v>57</v>
      </c>
      <c r="P133" s="14">
        <f t="shared" si="16"/>
        <v>451</v>
      </c>
      <c r="Q133" s="14">
        <f>SUM(Q120:Q132)</f>
        <v>2274</v>
      </c>
      <c r="R133" s="246">
        <v>3473</v>
      </c>
      <c r="S133" s="247"/>
    </row>
    <row r="134" spans="1:19" ht="15" thickBot="1" x14ac:dyDescent="0.25">
      <c r="A134" s="105" t="s">
        <v>191</v>
      </c>
      <c r="B134" s="99" t="s">
        <v>187</v>
      </c>
      <c r="C134" s="63"/>
      <c r="D134" s="63"/>
      <c r="E134" s="112">
        <f>VLOOKUP($B134,[1]NUM3!$G$2:$T$157,2,FALSE)</f>
        <v>14</v>
      </c>
      <c r="F134" s="112">
        <f>VLOOKUP($B134,[1]NUM3!$G$2:$T$157,3,FALSE)</f>
        <v>12</v>
      </c>
      <c r="G134" s="113">
        <f>VLOOKUP($B134,[1]NUM3!$G$2:$T$157,4,FALSE)</f>
        <v>44</v>
      </c>
      <c r="H134" s="97">
        <f>VLOOKUP($B134,[1]NUM3!$G$2:$T$157,5,FALSE)</f>
        <v>28</v>
      </c>
      <c r="I134" s="97">
        <f>VLOOKUP($B134,[1]NUM3!$G$2:$T$157,6,FALSE)</f>
        <v>39</v>
      </c>
      <c r="J134" s="97">
        <f>VLOOKUP($B134,[1]NUM3!$G$2:$T$157,7,FALSE)</f>
        <v>47</v>
      </c>
      <c r="K134" s="97">
        <f>VLOOKUP($B134,[1]NUM3!$G$2:$T$157,8,FALSE)</f>
        <v>43</v>
      </c>
      <c r="L134" s="104">
        <f>VLOOKUP($B134,[1]NUM3!$G$2:$T$157,9,FALSE)</f>
        <v>138</v>
      </c>
      <c r="M134" s="104">
        <f>VLOOKUP($B134,[1]NUM3!$G$2:$T$157,10,FALSE)</f>
        <v>50</v>
      </c>
      <c r="N134" s="104">
        <f>VLOOKUP($B134,[1]NUM3!$G$2:$T$157,11,FALSE)</f>
        <v>26</v>
      </c>
      <c r="O134" s="104">
        <f>VLOOKUP($B134,[1]NUM3!$G$2:$T$157,12,FALSE)</f>
        <v>56</v>
      </c>
      <c r="P134" s="105">
        <f>VLOOKUP($B134,[1]NUM3!$G$2:$T$157,13,FALSE)</f>
        <v>81</v>
      </c>
      <c r="Q134" s="17">
        <f>SUM(E134:P134)</f>
        <v>578</v>
      </c>
      <c r="R134" s="248"/>
      <c r="S134" s="249"/>
    </row>
    <row r="135" spans="1:19" ht="15" thickBot="1" x14ac:dyDescent="0.25">
      <c r="A135" s="105" t="s">
        <v>191</v>
      </c>
      <c r="B135" s="99" t="s">
        <v>188</v>
      </c>
      <c r="C135" s="63"/>
      <c r="D135" s="63"/>
      <c r="E135" s="112">
        <f>VLOOKUP($B135,[1]NUM3!$G$2:$T$157,2,FALSE)</f>
        <v>1</v>
      </c>
      <c r="F135" s="112">
        <f>VLOOKUP($B135,[1]NUM3!$G$2:$T$157,3,FALSE)</f>
        <v>24</v>
      </c>
      <c r="G135" s="113">
        <f>VLOOKUP($B135,[1]NUM3!$G$2:$T$157,4,FALSE)</f>
        <v>7</v>
      </c>
      <c r="H135" s="97">
        <f>VLOOKUP($B135,[1]NUM3!$G$2:$T$157,5,FALSE)</f>
        <v>0</v>
      </c>
      <c r="I135" s="97">
        <f>VLOOKUP($B135,[1]NUM3!$G$2:$T$157,6,FALSE)</f>
        <v>9</v>
      </c>
      <c r="J135" s="97">
        <f>VLOOKUP($B135,[1]NUM3!$G$2:$T$157,7,FALSE)</f>
        <v>1</v>
      </c>
      <c r="K135" s="97">
        <f>VLOOKUP($B135,[1]NUM3!$G$2:$T$157,8,FALSE)</f>
        <v>0</v>
      </c>
      <c r="L135" s="104">
        <f>VLOOKUP($B135,[1]NUM3!$G$2:$T$157,9,FALSE)</f>
        <v>1</v>
      </c>
      <c r="M135" s="104">
        <f>VLOOKUP($B135,[1]NUM3!$G$2:$T$157,10,FALSE)</f>
        <v>9</v>
      </c>
      <c r="N135" s="104">
        <f>VLOOKUP($B135,[1]NUM3!$G$2:$T$157,11,FALSE)</f>
        <v>0</v>
      </c>
      <c r="O135" s="104">
        <f>VLOOKUP($B135,[1]NUM3!$G$2:$T$157,12,FALSE)</f>
        <v>0</v>
      </c>
      <c r="P135" s="105">
        <f>VLOOKUP($B135,[1]NUM3!$G$2:$T$157,13,FALSE)</f>
        <v>7</v>
      </c>
      <c r="Q135" s="17">
        <f>SUM(E135:P135)</f>
        <v>59</v>
      </c>
      <c r="R135" s="248"/>
      <c r="S135" s="249"/>
    </row>
    <row r="136" spans="1:19" ht="15" thickBot="1" x14ac:dyDescent="0.25">
      <c r="A136" s="105" t="s">
        <v>191</v>
      </c>
      <c r="B136" s="99" t="s">
        <v>189</v>
      </c>
      <c r="C136" s="63"/>
      <c r="D136" s="63"/>
      <c r="E136" s="112">
        <f>VLOOKUP($B136,[1]NUM3!$G$2:$T$157,2,FALSE)</f>
        <v>0</v>
      </c>
      <c r="F136" s="112">
        <f>VLOOKUP($B136,[1]NUM3!$G$2:$T$157,3,FALSE)</f>
        <v>0</v>
      </c>
      <c r="G136" s="113">
        <f>VLOOKUP($B136,[1]NUM3!$G$2:$T$157,4,FALSE)</f>
        <v>0</v>
      </c>
      <c r="H136" s="97">
        <f>VLOOKUP($B136,[1]NUM3!$G$2:$T$157,5,FALSE)</f>
        <v>0</v>
      </c>
      <c r="I136" s="97">
        <f>VLOOKUP($B136,[1]NUM3!$G$2:$T$157,6,FALSE)</f>
        <v>0</v>
      </c>
      <c r="J136" s="97">
        <f>VLOOKUP($B136,[1]NUM3!$G$2:$T$157,7,FALSE)</f>
        <v>1</v>
      </c>
      <c r="K136" s="97">
        <f>VLOOKUP($B136,[1]NUM3!$G$2:$T$157,8,FALSE)</f>
        <v>0</v>
      </c>
      <c r="L136" s="104">
        <f>VLOOKUP($B136,[1]NUM3!$G$2:$T$157,9,FALSE)</f>
        <v>0</v>
      </c>
      <c r="M136" s="104">
        <f>VLOOKUP($B136,[1]NUM3!$G$2:$T$157,10,FALSE)</f>
        <v>0</v>
      </c>
      <c r="N136" s="104">
        <f>VLOOKUP($B136,[1]NUM3!$G$2:$T$157,11,FALSE)</f>
        <v>0</v>
      </c>
      <c r="O136" s="104">
        <f>VLOOKUP($B136,[1]NUM3!$G$2:$T$157,12,FALSE)</f>
        <v>0</v>
      </c>
      <c r="P136" s="105">
        <f>VLOOKUP($B136,[1]NUM3!$G$2:$T$157,13,FALSE)</f>
        <v>0</v>
      </c>
      <c r="Q136" s="17">
        <f>SUM(E136:P136)</f>
        <v>1</v>
      </c>
      <c r="R136" s="248"/>
      <c r="S136" s="249"/>
    </row>
    <row r="137" spans="1:19" ht="15" thickBot="1" x14ac:dyDescent="0.25">
      <c r="A137" s="105" t="s">
        <v>191</v>
      </c>
      <c r="B137" s="99" t="s">
        <v>190</v>
      </c>
      <c r="C137" s="63"/>
      <c r="D137" s="63"/>
      <c r="E137" s="112">
        <f>VLOOKUP($B137,[1]NUM3!$G$2:$T$157,2,FALSE)</f>
        <v>0</v>
      </c>
      <c r="F137" s="112">
        <f>VLOOKUP($B137,[1]NUM3!$G$2:$T$157,3,FALSE)</f>
        <v>2</v>
      </c>
      <c r="G137" s="113">
        <f>VLOOKUP($B137,[1]NUM3!$G$2:$T$157,4,FALSE)</f>
        <v>1</v>
      </c>
      <c r="H137" s="97">
        <f>VLOOKUP($B137,[1]NUM3!$G$2:$T$157,5,FALSE)</f>
        <v>3</v>
      </c>
      <c r="I137" s="97">
        <f>VLOOKUP($B137,[1]NUM3!$G$2:$T$157,6,FALSE)</f>
        <v>7</v>
      </c>
      <c r="J137" s="97">
        <f>VLOOKUP($B137,[1]NUM3!$G$2:$T$157,7,FALSE)</f>
        <v>1</v>
      </c>
      <c r="K137" s="97">
        <f>VLOOKUP($B137,[1]NUM3!$G$2:$T$157,8,FALSE)</f>
        <v>0</v>
      </c>
      <c r="L137" s="104">
        <f>VLOOKUP($B137,[1]NUM3!$G$2:$T$157,9,FALSE)</f>
        <v>0</v>
      </c>
      <c r="M137" s="104">
        <f>VLOOKUP($B137,[1]NUM3!$G$2:$T$157,10,FALSE)</f>
        <v>3</v>
      </c>
      <c r="N137" s="104">
        <f>VLOOKUP($B137,[1]NUM3!$G$2:$T$157,11,FALSE)</f>
        <v>0</v>
      </c>
      <c r="O137" s="104">
        <f>VLOOKUP($B137,[1]NUM3!$G$2:$T$157,12,FALSE)</f>
        <v>0</v>
      </c>
      <c r="P137" s="105">
        <f>VLOOKUP($B137,[1]NUM3!$G$2:$T$157,13,FALSE)</f>
        <v>3</v>
      </c>
      <c r="Q137" s="17">
        <f>SUM(E137:P137)</f>
        <v>20</v>
      </c>
      <c r="R137" s="248"/>
      <c r="S137" s="249"/>
    </row>
    <row r="138" spans="1:19" s="65" customFormat="1" ht="15" thickBot="1" x14ac:dyDescent="0.25">
      <c r="A138" s="233" t="s">
        <v>209</v>
      </c>
      <c r="B138" s="234"/>
      <c r="C138" s="45">
        <f>+D138/Metas!I114</f>
        <v>0.85332641680715848</v>
      </c>
      <c r="D138" s="19">
        <f>+Q138/R138</f>
        <v>0.46932952924393723</v>
      </c>
      <c r="E138" s="54">
        <f>SUM(E134:E137)</f>
        <v>15</v>
      </c>
      <c r="F138" s="54">
        <f t="shared" ref="F138:P138" si="17">SUM(F134:F137)</f>
        <v>38</v>
      </c>
      <c r="G138" s="54">
        <f t="shared" si="17"/>
        <v>52</v>
      </c>
      <c r="H138" s="14">
        <f t="shared" si="17"/>
        <v>31</v>
      </c>
      <c r="I138" s="14">
        <f t="shared" si="17"/>
        <v>55</v>
      </c>
      <c r="J138" s="14">
        <f t="shared" si="17"/>
        <v>50</v>
      </c>
      <c r="K138" s="14">
        <f t="shared" si="17"/>
        <v>43</v>
      </c>
      <c r="L138" s="14">
        <f t="shared" si="17"/>
        <v>139</v>
      </c>
      <c r="M138" s="14">
        <f t="shared" si="17"/>
        <v>62</v>
      </c>
      <c r="N138" s="14">
        <f t="shared" si="17"/>
        <v>26</v>
      </c>
      <c r="O138" s="14">
        <f t="shared" si="17"/>
        <v>56</v>
      </c>
      <c r="P138" s="14">
        <f t="shared" si="17"/>
        <v>91</v>
      </c>
      <c r="Q138" s="14">
        <f>SUM(Q134:Q137)</f>
        <v>658</v>
      </c>
      <c r="R138" s="246">
        <v>1402</v>
      </c>
      <c r="S138" s="247"/>
    </row>
    <row r="139" spans="1:19" ht="15" thickBot="1" x14ac:dyDescent="0.25">
      <c r="A139" s="105" t="s">
        <v>199</v>
      </c>
      <c r="B139" s="99" t="s">
        <v>192</v>
      </c>
      <c r="C139" s="63"/>
      <c r="D139" s="63"/>
      <c r="E139" s="112">
        <f>VLOOKUP($B139,[1]NUM3!$G$2:$T$157,2,FALSE)</f>
        <v>3</v>
      </c>
      <c r="F139" s="112">
        <f>VLOOKUP($B139,[1]NUM3!$G$2:$T$157,3,FALSE)</f>
        <v>0</v>
      </c>
      <c r="G139" s="113">
        <f>VLOOKUP($B139,[1]NUM3!$G$2:$T$157,4,FALSE)</f>
        <v>0</v>
      </c>
      <c r="H139" s="97">
        <f>VLOOKUP($B139,[1]NUM3!$G$2:$T$157,5,FALSE)</f>
        <v>9</v>
      </c>
      <c r="I139" s="97">
        <f>VLOOKUP($B139,[1]NUM3!$G$2:$T$157,6,FALSE)</f>
        <v>23</v>
      </c>
      <c r="J139" s="97">
        <f>VLOOKUP($B139,[1]NUM3!$G$2:$T$157,7,FALSE)</f>
        <v>11</v>
      </c>
      <c r="K139" s="97">
        <f>VLOOKUP($B139,[1]NUM3!$G$2:$T$157,8,FALSE)</f>
        <v>19</v>
      </c>
      <c r="L139" s="104">
        <f>VLOOKUP($B139,[1]NUM3!$G$2:$T$157,9,FALSE)</f>
        <v>23</v>
      </c>
      <c r="M139" s="104">
        <f>VLOOKUP($B139,[1]NUM3!$G$2:$T$157,10,FALSE)</f>
        <v>20</v>
      </c>
      <c r="N139" s="104">
        <f>VLOOKUP($B139,[1]NUM3!$G$2:$T$157,11,FALSE)</f>
        <v>23</v>
      </c>
      <c r="O139" s="104">
        <f>VLOOKUP($B139,[1]NUM3!$G$2:$T$157,12,FALSE)</f>
        <v>12</v>
      </c>
      <c r="P139" s="105">
        <f>VLOOKUP($B139,[1]NUM3!$G$2:$T$157,13,FALSE)</f>
        <v>0</v>
      </c>
      <c r="Q139" s="17">
        <f t="shared" ref="Q139:Q145" si="18">SUM(E139:P139)</f>
        <v>143</v>
      </c>
      <c r="R139" s="248"/>
      <c r="S139" s="249"/>
    </row>
    <row r="140" spans="1:19" ht="15" thickBot="1" x14ac:dyDescent="0.25">
      <c r="A140" s="105" t="s">
        <v>199</v>
      </c>
      <c r="B140" s="99" t="s">
        <v>193</v>
      </c>
      <c r="C140" s="63"/>
      <c r="D140" s="63"/>
      <c r="E140" s="112">
        <f>VLOOKUP($B140,[1]NUM3!$G$2:$T$157,2,FALSE)</f>
        <v>5</v>
      </c>
      <c r="F140" s="112">
        <f>VLOOKUP($B140,[1]NUM3!$G$2:$T$157,3,FALSE)</f>
        <v>1</v>
      </c>
      <c r="G140" s="113">
        <f>VLOOKUP($B140,[1]NUM3!$G$2:$T$157,4,FALSE)</f>
        <v>0</v>
      </c>
      <c r="H140" s="97">
        <f>VLOOKUP($B140,[1]NUM3!$G$2:$T$157,5,FALSE)</f>
        <v>1</v>
      </c>
      <c r="I140" s="97">
        <f>VLOOKUP($B140,[1]NUM3!$G$2:$T$157,6,FALSE)</f>
        <v>3</v>
      </c>
      <c r="J140" s="97">
        <f>VLOOKUP($B140,[1]NUM3!$G$2:$T$157,7,FALSE)</f>
        <v>1</v>
      </c>
      <c r="K140" s="97">
        <f>VLOOKUP($B140,[1]NUM3!$G$2:$T$157,8,FALSE)</f>
        <v>7</v>
      </c>
      <c r="L140" s="104">
        <f>VLOOKUP($B140,[1]NUM3!$G$2:$T$157,9,FALSE)</f>
        <v>1</v>
      </c>
      <c r="M140" s="104">
        <f>VLOOKUP($B140,[1]NUM3!$G$2:$T$157,10,FALSE)</f>
        <v>5</v>
      </c>
      <c r="N140" s="104">
        <f>VLOOKUP($B140,[1]NUM3!$G$2:$T$157,11,FALSE)</f>
        <v>1</v>
      </c>
      <c r="O140" s="104">
        <f>VLOOKUP($B140,[1]NUM3!$G$2:$T$157,12,FALSE)</f>
        <v>2</v>
      </c>
      <c r="P140" s="105">
        <f>VLOOKUP($B140,[1]NUM3!$G$2:$T$157,13,FALSE)</f>
        <v>0</v>
      </c>
      <c r="Q140" s="17">
        <f t="shared" si="18"/>
        <v>27</v>
      </c>
      <c r="R140" s="248"/>
      <c r="S140" s="249"/>
    </row>
    <row r="141" spans="1:19" ht="15" thickBot="1" x14ac:dyDescent="0.25">
      <c r="A141" s="105" t="s">
        <v>199</v>
      </c>
      <c r="B141" s="99" t="s">
        <v>194</v>
      </c>
      <c r="C141" s="63"/>
      <c r="D141" s="63"/>
      <c r="E141" s="112">
        <f>VLOOKUP($B141,[1]NUM3!$G$2:$T$157,2,FALSE)</f>
        <v>9</v>
      </c>
      <c r="F141" s="112">
        <f>VLOOKUP($B141,[1]NUM3!$G$2:$T$157,3,FALSE)</f>
        <v>6</v>
      </c>
      <c r="G141" s="113">
        <f>VLOOKUP($B141,[1]NUM3!$G$2:$T$157,4,FALSE)</f>
        <v>5</v>
      </c>
      <c r="H141" s="97">
        <f>VLOOKUP($B141,[1]NUM3!$G$2:$T$157,5,FALSE)</f>
        <v>3</v>
      </c>
      <c r="I141" s="97">
        <f>VLOOKUP($B141,[1]NUM3!$G$2:$T$157,6,FALSE)</f>
        <v>14</v>
      </c>
      <c r="J141" s="97">
        <f>VLOOKUP($B141,[1]NUM3!$G$2:$T$157,7,FALSE)</f>
        <v>5</v>
      </c>
      <c r="K141" s="97">
        <f>VLOOKUP($B141,[1]NUM3!$G$2:$T$157,8,FALSE)</f>
        <v>5</v>
      </c>
      <c r="L141" s="104">
        <f>VLOOKUP($B141,[1]NUM3!$G$2:$T$157,9,FALSE)</f>
        <v>9</v>
      </c>
      <c r="M141" s="104">
        <f>VLOOKUP($B141,[1]NUM3!$G$2:$T$157,10,FALSE)</f>
        <v>0</v>
      </c>
      <c r="N141" s="104">
        <f>VLOOKUP($B141,[1]NUM3!$G$2:$T$157,11,FALSE)</f>
        <v>1</v>
      </c>
      <c r="O141" s="104">
        <f>VLOOKUP($B141,[1]NUM3!$G$2:$T$157,12,FALSE)</f>
        <v>0</v>
      </c>
      <c r="P141" s="105">
        <f>VLOOKUP($B141,[1]NUM3!$G$2:$T$157,13,FALSE)</f>
        <v>0</v>
      </c>
      <c r="Q141" s="17">
        <f t="shared" si="18"/>
        <v>57</v>
      </c>
      <c r="R141" s="248"/>
      <c r="S141" s="249"/>
    </row>
    <row r="142" spans="1:19" ht="15" thickBot="1" x14ac:dyDescent="0.25">
      <c r="A142" s="105" t="s">
        <v>199</v>
      </c>
      <c r="B142" s="99" t="s">
        <v>195</v>
      </c>
      <c r="C142" s="63"/>
      <c r="D142" s="63"/>
      <c r="E142" s="112">
        <f>VLOOKUP($B142,[1]NUM3!$G$2:$T$157,2,FALSE)</f>
        <v>4</v>
      </c>
      <c r="F142" s="112">
        <f>VLOOKUP($B142,[1]NUM3!$G$2:$T$157,3,FALSE)</f>
        <v>3</v>
      </c>
      <c r="G142" s="113">
        <f>VLOOKUP($B142,[1]NUM3!$G$2:$T$157,4,FALSE)</f>
        <v>5</v>
      </c>
      <c r="H142" s="97">
        <f>VLOOKUP($B142,[1]NUM3!$G$2:$T$157,5,FALSE)</f>
        <v>0</v>
      </c>
      <c r="I142" s="97">
        <f>VLOOKUP($B142,[1]NUM3!$G$2:$T$157,6,FALSE)</f>
        <v>10</v>
      </c>
      <c r="J142" s="97">
        <f>VLOOKUP($B142,[1]NUM3!$G$2:$T$157,7,FALSE)</f>
        <v>2</v>
      </c>
      <c r="K142" s="97">
        <f>VLOOKUP($B142,[1]NUM3!$G$2:$T$157,8,FALSE)</f>
        <v>7</v>
      </c>
      <c r="L142" s="104">
        <f>VLOOKUP($B142,[1]NUM3!$G$2:$T$157,9,FALSE)</f>
        <v>0</v>
      </c>
      <c r="M142" s="104">
        <f>VLOOKUP($B142,[1]NUM3!$G$2:$T$157,10,FALSE)</f>
        <v>0</v>
      </c>
      <c r="N142" s="104">
        <f>VLOOKUP($B142,[1]NUM3!$G$2:$T$157,11,FALSE)</f>
        <v>0</v>
      </c>
      <c r="O142" s="104">
        <f>VLOOKUP($B142,[1]NUM3!$G$2:$T$157,12,FALSE)</f>
        <v>5</v>
      </c>
      <c r="P142" s="105">
        <f>VLOOKUP($B142,[1]NUM3!$G$2:$T$157,13,FALSE)</f>
        <v>0</v>
      </c>
      <c r="Q142" s="17">
        <f t="shared" si="18"/>
        <v>36</v>
      </c>
      <c r="R142" s="248"/>
      <c r="S142" s="249"/>
    </row>
    <row r="143" spans="1:19" ht="15" thickBot="1" x14ac:dyDescent="0.25">
      <c r="A143" s="105" t="s">
        <v>199</v>
      </c>
      <c r="B143" s="99" t="s">
        <v>196</v>
      </c>
      <c r="C143" s="63"/>
      <c r="D143" s="63"/>
      <c r="E143" s="112">
        <f>VLOOKUP($B143,[1]NUM3!$G$2:$T$157,2,FALSE)</f>
        <v>0</v>
      </c>
      <c r="F143" s="112">
        <f>VLOOKUP($B143,[1]NUM3!$G$2:$T$157,3,FALSE)</f>
        <v>0</v>
      </c>
      <c r="G143" s="113">
        <f>VLOOKUP($B143,[1]NUM3!$G$2:$T$157,4,FALSE)</f>
        <v>18</v>
      </c>
      <c r="H143" s="97">
        <f>VLOOKUP($B143,[1]NUM3!$G$2:$T$157,5,FALSE)</f>
        <v>5</v>
      </c>
      <c r="I143" s="97">
        <f>VLOOKUP($B143,[1]NUM3!$G$2:$T$157,6,FALSE)</f>
        <v>5</v>
      </c>
      <c r="J143" s="97">
        <f>VLOOKUP($B143,[1]NUM3!$G$2:$T$157,7,FALSE)</f>
        <v>4</v>
      </c>
      <c r="K143" s="97">
        <f>VLOOKUP($B143,[1]NUM3!$G$2:$T$157,8,FALSE)</f>
        <v>9</v>
      </c>
      <c r="L143" s="104">
        <f>VLOOKUP($B143,[1]NUM3!$G$2:$T$157,9,FALSE)</f>
        <v>5</v>
      </c>
      <c r="M143" s="104">
        <f>VLOOKUP($B143,[1]NUM3!$G$2:$T$157,10,FALSE)</f>
        <v>4</v>
      </c>
      <c r="N143" s="104">
        <f>VLOOKUP($B143,[1]NUM3!$G$2:$T$157,11,FALSE)</f>
        <v>17</v>
      </c>
      <c r="O143" s="104">
        <f>VLOOKUP($B143,[1]NUM3!$G$2:$T$157,12,FALSE)</f>
        <v>26</v>
      </c>
      <c r="P143" s="105">
        <f>VLOOKUP($B143,[1]NUM3!$G$2:$T$157,13,FALSE)</f>
        <v>0</v>
      </c>
      <c r="Q143" s="17">
        <f t="shared" si="18"/>
        <v>93</v>
      </c>
      <c r="R143" s="248"/>
      <c r="S143" s="249"/>
    </row>
    <row r="144" spans="1:19" ht="15" thickBot="1" x14ac:dyDescent="0.25">
      <c r="A144" s="105" t="s">
        <v>199</v>
      </c>
      <c r="B144" s="99" t="s">
        <v>197</v>
      </c>
      <c r="C144" s="63"/>
      <c r="D144" s="63"/>
      <c r="E144" s="112">
        <f>VLOOKUP($B144,[1]NUM3!$G$2:$T$157,2,FALSE)</f>
        <v>2</v>
      </c>
      <c r="F144" s="112">
        <f>VLOOKUP($B144,[1]NUM3!$G$2:$T$157,3,FALSE)</f>
        <v>2</v>
      </c>
      <c r="G144" s="113">
        <f>VLOOKUP($B144,[1]NUM3!$G$2:$T$157,4,FALSE)</f>
        <v>2</v>
      </c>
      <c r="H144" s="97">
        <f>VLOOKUP($B144,[1]NUM3!$G$2:$T$157,5,FALSE)</f>
        <v>15</v>
      </c>
      <c r="I144" s="97">
        <f>VLOOKUP($B144,[1]NUM3!$G$2:$T$157,6,FALSE)</f>
        <v>12</v>
      </c>
      <c r="J144" s="97">
        <f>VLOOKUP($B144,[1]NUM3!$G$2:$T$157,7,FALSE)</f>
        <v>0</v>
      </c>
      <c r="K144" s="97">
        <f>VLOOKUP($B144,[1]NUM3!$G$2:$T$157,8,FALSE)</f>
        <v>4</v>
      </c>
      <c r="L144" s="104">
        <f>VLOOKUP($B144,[1]NUM3!$G$2:$T$157,9,FALSE)</f>
        <v>0</v>
      </c>
      <c r="M144" s="104">
        <f>VLOOKUP($B144,[1]NUM3!$G$2:$T$157,10,FALSE)</f>
        <v>10</v>
      </c>
      <c r="N144" s="104">
        <f>VLOOKUP($B144,[1]NUM3!$G$2:$T$157,11,FALSE)</f>
        <v>9</v>
      </c>
      <c r="O144" s="104">
        <f>VLOOKUP($B144,[1]NUM3!$G$2:$T$157,12,FALSE)</f>
        <v>12</v>
      </c>
      <c r="P144" s="105">
        <f>VLOOKUP($B144,[1]NUM3!$G$2:$T$157,13,FALSE)</f>
        <v>0</v>
      </c>
      <c r="Q144" s="17">
        <f t="shared" si="18"/>
        <v>68</v>
      </c>
      <c r="R144" s="248"/>
      <c r="S144" s="249"/>
    </row>
    <row r="145" spans="1:19" ht="15" thickBot="1" x14ac:dyDescent="0.25">
      <c r="A145" s="105" t="s">
        <v>199</v>
      </c>
      <c r="B145" s="99" t="s">
        <v>198</v>
      </c>
      <c r="C145" s="63"/>
      <c r="D145" s="63"/>
      <c r="E145" s="112">
        <f>VLOOKUP($B145,[1]NUM3!$G$2:$T$157,2,FALSE)</f>
        <v>3</v>
      </c>
      <c r="F145" s="112">
        <f>VLOOKUP($B145,[1]NUM3!$G$2:$T$157,3,FALSE)</f>
        <v>0</v>
      </c>
      <c r="G145" s="113">
        <f>VLOOKUP($B145,[1]NUM3!$G$2:$T$157,4,FALSE)</f>
        <v>0</v>
      </c>
      <c r="H145" s="97">
        <f>VLOOKUP($B145,[1]NUM3!$G$2:$T$157,5,FALSE)</f>
        <v>0</v>
      </c>
      <c r="I145" s="97">
        <f>VLOOKUP($B145,[1]NUM3!$G$2:$T$157,6,FALSE)</f>
        <v>8</v>
      </c>
      <c r="J145" s="97">
        <f>VLOOKUP($B145,[1]NUM3!$G$2:$T$157,7,FALSE)</f>
        <v>2</v>
      </c>
      <c r="K145" s="97">
        <f>VLOOKUP($B145,[1]NUM3!$G$2:$T$157,8,FALSE)</f>
        <v>8</v>
      </c>
      <c r="L145" s="104">
        <f>VLOOKUP($B145,[1]NUM3!$G$2:$T$157,9,FALSE)</f>
        <v>2</v>
      </c>
      <c r="M145" s="104">
        <f>VLOOKUP($B145,[1]NUM3!$G$2:$T$157,10,FALSE)</f>
        <v>1</v>
      </c>
      <c r="N145" s="104">
        <f>VLOOKUP($B145,[1]NUM3!$G$2:$T$157,11,FALSE)</f>
        <v>3</v>
      </c>
      <c r="O145" s="104">
        <f>VLOOKUP($B145,[1]NUM3!$G$2:$T$157,12,FALSE)</f>
        <v>1</v>
      </c>
      <c r="P145" s="105">
        <f>VLOOKUP($B145,[1]NUM3!$G$2:$T$157,13,FALSE)</f>
        <v>2</v>
      </c>
      <c r="Q145" s="17">
        <f t="shared" si="18"/>
        <v>30</v>
      </c>
      <c r="R145" s="248"/>
      <c r="S145" s="249"/>
    </row>
    <row r="146" spans="1:19" s="65" customFormat="1" ht="15" thickBot="1" x14ac:dyDescent="0.25">
      <c r="A146" s="233" t="s">
        <v>210</v>
      </c>
      <c r="B146" s="234"/>
      <c r="C146" s="45">
        <f>+D146/Metas!I115</f>
        <v>1.0076349431818181</v>
      </c>
      <c r="D146" s="19">
        <f>+Q146/R146</f>
        <v>0.64488636363636365</v>
      </c>
      <c r="E146" s="54">
        <f>SUM(E139:E145)</f>
        <v>26</v>
      </c>
      <c r="F146" s="54">
        <f t="shared" ref="F146:P146" si="19">SUM(F139:F145)</f>
        <v>12</v>
      </c>
      <c r="G146" s="54">
        <f t="shared" si="19"/>
        <v>30</v>
      </c>
      <c r="H146" s="14">
        <f t="shared" si="19"/>
        <v>33</v>
      </c>
      <c r="I146" s="14">
        <f t="shared" si="19"/>
        <v>75</v>
      </c>
      <c r="J146" s="14">
        <f t="shared" si="19"/>
        <v>25</v>
      </c>
      <c r="K146" s="14">
        <f t="shared" si="19"/>
        <v>59</v>
      </c>
      <c r="L146" s="14">
        <f t="shared" si="19"/>
        <v>40</v>
      </c>
      <c r="M146" s="14">
        <f t="shared" si="19"/>
        <v>40</v>
      </c>
      <c r="N146" s="14">
        <f t="shared" si="19"/>
        <v>54</v>
      </c>
      <c r="O146" s="14">
        <f t="shared" si="19"/>
        <v>58</v>
      </c>
      <c r="P146" s="14">
        <f t="shared" si="19"/>
        <v>2</v>
      </c>
      <c r="Q146" s="14">
        <f>SUM(Q139:Q145)</f>
        <v>454</v>
      </c>
      <c r="R146" s="246">
        <v>704</v>
      </c>
      <c r="S146" s="247"/>
    </row>
    <row r="147" spans="1:19" x14ac:dyDescent="0.2">
      <c r="B147" s="140" t="s">
        <v>215</v>
      </c>
      <c r="C147" s="72"/>
      <c r="D147" s="179">
        <f>+D25+D36+D47+D61+D72+D78+D89+D106+D119+D133+D138+D146</f>
        <v>7.0604457843243456</v>
      </c>
      <c r="E147" s="76">
        <f t="shared" ref="E147:R147" si="20">+E25+E36+E47+E61+E72+E78+E89+E106+E119+E133+E138+E146</f>
        <v>1937</v>
      </c>
      <c r="F147" s="76">
        <f t="shared" si="20"/>
        <v>2296</v>
      </c>
      <c r="G147" s="77">
        <f t="shared" si="20"/>
        <v>3079</v>
      </c>
      <c r="H147" s="69">
        <f t="shared" si="20"/>
        <v>2539</v>
      </c>
      <c r="I147" s="69">
        <f t="shared" si="20"/>
        <v>2871</v>
      </c>
      <c r="J147" s="69">
        <f t="shared" si="20"/>
        <v>3009</v>
      </c>
      <c r="K147" s="69">
        <f t="shared" si="20"/>
        <v>2860</v>
      </c>
      <c r="L147" s="69">
        <f t="shared" si="20"/>
        <v>3479</v>
      </c>
      <c r="M147" s="69">
        <f t="shared" si="20"/>
        <v>2955</v>
      </c>
      <c r="N147" s="69">
        <f t="shared" si="20"/>
        <v>2252</v>
      </c>
      <c r="O147" s="69">
        <f t="shared" si="20"/>
        <v>1762</v>
      </c>
      <c r="P147" s="69">
        <f t="shared" si="20"/>
        <v>3446</v>
      </c>
      <c r="Q147" s="75">
        <f t="shared" si="20"/>
        <v>32485</v>
      </c>
      <c r="R147" s="245">
        <f t="shared" si="20"/>
        <v>67805</v>
      </c>
      <c r="S147" s="245"/>
    </row>
    <row r="148" spans="1:19" x14ac:dyDescent="0.2">
      <c r="C148" s="73"/>
      <c r="D148" s="94"/>
      <c r="Q148" s="69"/>
    </row>
  </sheetData>
  <mergeCells count="157">
    <mergeCell ref="A1:A10"/>
    <mergeCell ref="B1:B10"/>
    <mergeCell ref="E2:Q9"/>
    <mergeCell ref="E10:Q10"/>
    <mergeCell ref="C1:C11"/>
    <mergeCell ref="R17:S17"/>
    <mergeCell ref="R18:S18"/>
    <mergeCell ref="R19:S19"/>
    <mergeCell ref="D1:D10"/>
    <mergeCell ref="R12:S12"/>
    <mergeCell ref="R13:S13"/>
    <mergeCell ref="R14:S14"/>
    <mergeCell ref="R15:S15"/>
    <mergeCell ref="R16:S16"/>
    <mergeCell ref="R10:S11"/>
    <mergeCell ref="R20:S20"/>
    <mergeCell ref="R21:S21"/>
    <mergeCell ref="R22:S22"/>
    <mergeCell ref="R23:S23"/>
    <mergeCell ref="R24:S24"/>
    <mergeCell ref="R32:S32"/>
    <mergeCell ref="R30:S30"/>
    <mergeCell ref="R31:S31"/>
    <mergeCell ref="E1:S1"/>
    <mergeCell ref="R2:S9"/>
    <mergeCell ref="A25:B25"/>
    <mergeCell ref="R25:S25"/>
    <mergeCell ref="A36:B36"/>
    <mergeCell ref="R36:S36"/>
    <mergeCell ref="R26:S26"/>
    <mergeCell ref="R27:S27"/>
    <mergeCell ref="R28:S28"/>
    <mergeCell ref="R33:S33"/>
    <mergeCell ref="R34:S34"/>
    <mergeCell ref="R29:S29"/>
    <mergeCell ref="R37:S37"/>
    <mergeCell ref="R54:S54"/>
    <mergeCell ref="R56:S56"/>
    <mergeCell ref="R59:S59"/>
    <mergeCell ref="R50:S50"/>
    <mergeCell ref="R46:S46"/>
    <mergeCell ref="R57:S57"/>
    <mergeCell ref="R35:S35"/>
    <mergeCell ref="R49:S49"/>
    <mergeCell ref="R38:S38"/>
    <mergeCell ref="R39:S39"/>
    <mergeCell ref="R40:S40"/>
    <mergeCell ref="R48:S48"/>
    <mergeCell ref="R41:S41"/>
    <mergeCell ref="R42:S42"/>
    <mergeCell ref="R43:S43"/>
    <mergeCell ref="R44:S44"/>
    <mergeCell ref="R45:S45"/>
    <mergeCell ref="A47:B47"/>
    <mergeCell ref="R62:S62"/>
    <mergeCell ref="R63:S63"/>
    <mergeCell ref="R61:S61"/>
    <mergeCell ref="A61:B61"/>
    <mergeCell ref="R55:S55"/>
    <mergeCell ref="A72:B72"/>
    <mergeCell ref="A78:B78"/>
    <mergeCell ref="A89:B89"/>
    <mergeCell ref="R51:S51"/>
    <mergeCell ref="R52:S52"/>
    <mergeCell ref="R53:S53"/>
    <mergeCell ref="R47:S47"/>
    <mergeCell ref="R64:S64"/>
    <mergeCell ref="R58:S58"/>
    <mergeCell ref="R60:S60"/>
    <mergeCell ref="R83:S83"/>
    <mergeCell ref="R84:S84"/>
    <mergeCell ref="A133:B133"/>
    <mergeCell ref="A138:B138"/>
    <mergeCell ref="A146:B146"/>
    <mergeCell ref="A106:B106"/>
    <mergeCell ref="A119:B119"/>
    <mergeCell ref="R65:S65"/>
    <mergeCell ref="R71:S71"/>
    <mergeCell ref="R73:S73"/>
    <mergeCell ref="R74:S74"/>
    <mergeCell ref="R75:S75"/>
    <mergeCell ref="R66:S66"/>
    <mergeCell ref="R67:S67"/>
    <mergeCell ref="R68:S68"/>
    <mergeCell ref="R69:S69"/>
    <mergeCell ref="R85:S85"/>
    <mergeCell ref="R76:S76"/>
    <mergeCell ref="R77:S77"/>
    <mergeCell ref="R79:S79"/>
    <mergeCell ref="R80:S80"/>
    <mergeCell ref="R78:S78"/>
    <mergeCell ref="R70:S70"/>
    <mergeCell ref="R72:S72"/>
    <mergeCell ref="R81:S81"/>
    <mergeCell ref="R82:S82"/>
    <mergeCell ref="R91:S91"/>
    <mergeCell ref="R92:S92"/>
    <mergeCell ref="R93:S93"/>
    <mergeCell ref="R94:S94"/>
    <mergeCell ref="R95:S95"/>
    <mergeCell ref="R86:S86"/>
    <mergeCell ref="R87:S87"/>
    <mergeCell ref="R88:S88"/>
    <mergeCell ref="R90:S90"/>
    <mergeCell ref="R89:S89"/>
    <mergeCell ref="R110:S110"/>
    <mergeCell ref="R101:S101"/>
    <mergeCell ref="R102:S102"/>
    <mergeCell ref="R103:S103"/>
    <mergeCell ref="R104:S104"/>
    <mergeCell ref="R105:S105"/>
    <mergeCell ref="R96:S96"/>
    <mergeCell ref="R97:S97"/>
    <mergeCell ref="R98:S98"/>
    <mergeCell ref="R99:S99"/>
    <mergeCell ref="R100:S100"/>
    <mergeCell ref="R127:S127"/>
    <mergeCell ref="R128:S128"/>
    <mergeCell ref="R129:S129"/>
    <mergeCell ref="R130:S130"/>
    <mergeCell ref="R106:S106"/>
    <mergeCell ref="R123:S123"/>
    <mergeCell ref="R122:S122"/>
    <mergeCell ref="R111:S111"/>
    <mergeCell ref="R112:S112"/>
    <mergeCell ref="R113:S113"/>
    <mergeCell ref="R124:S124"/>
    <mergeCell ref="R125:S125"/>
    <mergeCell ref="R126:S126"/>
    <mergeCell ref="R116:S116"/>
    <mergeCell ref="R117:S117"/>
    <mergeCell ref="R118:S118"/>
    <mergeCell ref="R120:S120"/>
    <mergeCell ref="R121:S121"/>
    <mergeCell ref="R119:S119"/>
    <mergeCell ref="R114:S114"/>
    <mergeCell ref="R115:S115"/>
    <mergeCell ref="R107:S107"/>
    <mergeCell ref="R108:S108"/>
    <mergeCell ref="R109:S109"/>
    <mergeCell ref="R147:S147"/>
    <mergeCell ref="R146:S146"/>
    <mergeCell ref="R144:S144"/>
    <mergeCell ref="R145:S145"/>
    <mergeCell ref="R140:S140"/>
    <mergeCell ref="R131:S131"/>
    <mergeCell ref="R141:S141"/>
    <mergeCell ref="R142:S142"/>
    <mergeCell ref="R143:S143"/>
    <mergeCell ref="R132:S132"/>
    <mergeCell ref="R134:S134"/>
    <mergeCell ref="R135:S135"/>
    <mergeCell ref="R136:S136"/>
    <mergeCell ref="R137:S137"/>
    <mergeCell ref="R138:S138"/>
    <mergeCell ref="R139:S139"/>
    <mergeCell ref="R133:S13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customWidth="1"/>
    <col min="2" max="2" width="36.7109375" style="105" bestFit="1" customWidth="1"/>
    <col min="3" max="3" width="14.42578125" style="62" customWidth="1"/>
    <col min="4" max="4" width="13" style="62" bestFit="1" customWidth="1"/>
    <col min="5" max="6" width="9.7109375" style="75" bestFit="1" customWidth="1"/>
    <col min="7" max="12" width="9.7109375" style="62" bestFit="1" customWidth="1"/>
    <col min="13" max="13" width="8.140625" style="62" bestFit="1" customWidth="1"/>
    <col min="14" max="15" width="8.42578125" style="62" bestFit="1" customWidth="1"/>
    <col min="16" max="16" width="7.7109375" style="62" bestFit="1" customWidth="1"/>
    <col min="17" max="17" width="11.140625" style="62" bestFit="1" customWidth="1"/>
    <col min="18" max="19" width="9.7109375" style="75" bestFit="1" customWidth="1"/>
    <col min="20" max="24" width="7.5703125" style="62" bestFit="1" customWidth="1"/>
    <col min="25" max="25" width="8.140625" style="62" bestFit="1" customWidth="1"/>
    <col min="26" max="26" width="7.42578125" style="62" customWidth="1"/>
    <col min="27" max="27" width="7.5703125" style="62" bestFit="1" customWidth="1"/>
    <col min="28" max="28" width="7.7109375" style="62" bestFit="1" customWidth="1"/>
    <col min="29" max="29" width="7.140625" style="62" bestFit="1" customWidth="1"/>
    <col min="30" max="30" width="9.7109375" style="62" bestFit="1" customWidth="1"/>
    <col min="31" max="16384" width="11.42578125" style="62"/>
  </cols>
  <sheetData>
    <row r="1" spans="1:30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54" t="s">
        <v>38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</row>
    <row r="2" spans="1:30" ht="15" customHeight="1" x14ac:dyDescent="0.2">
      <c r="A2" s="216"/>
      <c r="B2" s="219"/>
      <c r="C2" s="236"/>
      <c r="D2" s="242"/>
      <c r="E2" s="223" t="s">
        <v>3</v>
      </c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3" t="s">
        <v>4</v>
      </c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220"/>
      <c r="AD2" s="224"/>
    </row>
    <row r="3" spans="1:30" ht="15" customHeight="1" x14ac:dyDescent="0.2">
      <c r="A3" s="216"/>
      <c r="B3" s="219"/>
      <c r="C3" s="236"/>
      <c r="D3" s="242"/>
      <c r="E3" s="225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5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  <c r="AD3" s="226"/>
    </row>
    <row r="4" spans="1:30" ht="15" customHeight="1" x14ac:dyDescent="0.2">
      <c r="A4" s="216"/>
      <c r="B4" s="219"/>
      <c r="C4" s="236"/>
      <c r="D4" s="242"/>
      <c r="E4" s="225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5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6"/>
    </row>
    <row r="5" spans="1:30" ht="15" customHeight="1" x14ac:dyDescent="0.2">
      <c r="A5" s="216"/>
      <c r="B5" s="219"/>
      <c r="C5" s="236"/>
      <c r="D5" s="242"/>
      <c r="E5" s="225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5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21"/>
      <c r="AD5" s="226"/>
    </row>
    <row r="6" spans="1:30" ht="15" customHeight="1" x14ac:dyDescent="0.2">
      <c r="A6" s="216"/>
      <c r="B6" s="219"/>
      <c r="C6" s="236"/>
      <c r="D6" s="242"/>
      <c r="E6" s="225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5"/>
      <c r="S6" s="221"/>
      <c r="T6" s="221"/>
      <c r="U6" s="221"/>
      <c r="V6" s="221"/>
      <c r="W6" s="221"/>
      <c r="X6" s="221"/>
      <c r="Y6" s="221"/>
      <c r="Z6" s="221"/>
      <c r="AA6" s="221"/>
      <c r="AB6" s="221"/>
      <c r="AC6" s="221"/>
      <c r="AD6" s="226"/>
    </row>
    <row r="7" spans="1:30" ht="15" customHeight="1" x14ac:dyDescent="0.2">
      <c r="A7" s="216"/>
      <c r="B7" s="219"/>
      <c r="C7" s="236"/>
      <c r="D7" s="242"/>
      <c r="E7" s="225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5"/>
      <c r="S7" s="221"/>
      <c r="T7" s="221"/>
      <c r="U7" s="221"/>
      <c r="V7" s="221"/>
      <c r="W7" s="221"/>
      <c r="X7" s="221"/>
      <c r="Y7" s="221"/>
      <c r="Z7" s="221"/>
      <c r="AA7" s="221"/>
      <c r="AB7" s="221"/>
      <c r="AC7" s="221"/>
      <c r="AD7" s="226"/>
    </row>
    <row r="8" spans="1:30" ht="15" customHeight="1" x14ac:dyDescent="0.2">
      <c r="A8" s="216"/>
      <c r="B8" s="219"/>
      <c r="C8" s="236"/>
      <c r="D8" s="242"/>
      <c r="E8" s="225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5"/>
      <c r="S8" s="221"/>
      <c r="T8" s="221"/>
      <c r="U8" s="221"/>
      <c r="V8" s="221"/>
      <c r="W8" s="221"/>
      <c r="X8" s="221"/>
      <c r="Y8" s="221"/>
      <c r="Z8" s="221"/>
      <c r="AA8" s="221"/>
      <c r="AB8" s="221"/>
      <c r="AC8" s="221"/>
      <c r="AD8" s="226"/>
    </row>
    <row r="9" spans="1:30" ht="15.75" customHeight="1" thickBot="1" x14ac:dyDescent="0.25">
      <c r="A9" s="216"/>
      <c r="B9" s="219"/>
      <c r="C9" s="236"/>
      <c r="D9" s="242"/>
      <c r="E9" s="227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7"/>
      <c r="S9" s="222"/>
      <c r="T9" s="222"/>
      <c r="U9" s="222"/>
      <c r="V9" s="222"/>
      <c r="W9" s="222"/>
      <c r="X9" s="222"/>
      <c r="Y9" s="222"/>
      <c r="Z9" s="222"/>
      <c r="AA9" s="222"/>
      <c r="AB9" s="222"/>
      <c r="AC9" s="222"/>
      <c r="AD9" s="228"/>
    </row>
    <row r="10" spans="1:30" ht="57.75" customHeight="1" thickBot="1" x14ac:dyDescent="0.25">
      <c r="A10" s="217"/>
      <c r="B10" s="237"/>
      <c r="C10" s="236"/>
      <c r="D10" s="243"/>
      <c r="E10" s="213" t="s">
        <v>39</v>
      </c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3"/>
      <c r="R10" s="212" t="s">
        <v>40</v>
      </c>
      <c r="S10" s="213"/>
      <c r="T10" s="213"/>
      <c r="U10" s="213"/>
      <c r="V10" s="213"/>
      <c r="W10" s="213"/>
      <c r="X10" s="213"/>
      <c r="Y10" s="213"/>
      <c r="Z10" s="213"/>
      <c r="AA10" s="213"/>
      <c r="AB10" s="213"/>
      <c r="AC10" s="213"/>
      <c r="AD10" s="214"/>
    </row>
    <row r="11" spans="1:30" ht="22.5" thickBot="1" x14ac:dyDescent="0.25">
      <c r="A11" s="141"/>
      <c r="B11" s="141"/>
      <c r="C11" s="237"/>
      <c r="D11" s="132" t="s">
        <v>214</v>
      </c>
      <c r="E11" s="136" t="s">
        <v>9</v>
      </c>
      <c r="F11" s="136" t="s">
        <v>10</v>
      </c>
      <c r="G11" s="132" t="s">
        <v>11</v>
      </c>
      <c r="H11" s="132" t="s">
        <v>12</v>
      </c>
      <c r="I11" s="132" t="s">
        <v>13</v>
      </c>
      <c r="J11" s="132" t="s">
        <v>14</v>
      </c>
      <c r="K11" s="132" t="s">
        <v>15</v>
      </c>
      <c r="L11" s="132" t="s">
        <v>16</v>
      </c>
      <c r="M11" s="132" t="s">
        <v>17</v>
      </c>
      <c r="N11" s="132" t="s">
        <v>18</v>
      </c>
      <c r="O11" s="132" t="s">
        <v>19</v>
      </c>
      <c r="P11" s="132" t="s">
        <v>20</v>
      </c>
      <c r="Q11" s="132" t="s">
        <v>21</v>
      </c>
      <c r="R11" s="136" t="s">
        <v>9</v>
      </c>
      <c r="S11" s="136" t="s">
        <v>10</v>
      </c>
      <c r="T11" s="132" t="s">
        <v>11</v>
      </c>
      <c r="U11" s="132" t="s">
        <v>12</v>
      </c>
      <c r="V11" s="132" t="s">
        <v>13</v>
      </c>
      <c r="W11" s="132" t="s">
        <v>14</v>
      </c>
      <c r="X11" s="132" t="s">
        <v>15</v>
      </c>
      <c r="Y11" s="132" t="s">
        <v>16</v>
      </c>
      <c r="Z11" s="132" t="s">
        <v>17</v>
      </c>
      <c r="AA11" s="132" t="s">
        <v>18</v>
      </c>
      <c r="AB11" s="132" t="s">
        <v>19</v>
      </c>
      <c r="AC11" s="132" t="s">
        <v>20</v>
      </c>
      <c r="AD11" s="132" t="s">
        <v>21</v>
      </c>
    </row>
    <row r="12" spans="1:30" ht="15.75" customHeight="1" thickBot="1" x14ac:dyDescent="0.25">
      <c r="A12" s="1" t="s">
        <v>78</v>
      </c>
      <c r="B12" s="99" t="s">
        <v>65</v>
      </c>
      <c r="C12" s="63"/>
      <c r="D12" s="63"/>
      <c r="E12" s="97">
        <f>VLOOKUP($B12,[1]NUM4!$G$2:$T$144,2,FALSE)</f>
        <v>42</v>
      </c>
      <c r="F12" s="97">
        <f>VLOOKUP($B12,[1]NUM4!$G$2:$T$144,3,FALSE)</f>
        <v>30</v>
      </c>
      <c r="G12" s="97">
        <f>VLOOKUP($B12,[1]NUM4!$G$2:$T$144,4,FALSE)</f>
        <v>34</v>
      </c>
      <c r="H12" s="97">
        <f>VLOOKUP($B12,[1]NUM4!$G$2:$T$144,5,FALSE)</f>
        <v>29</v>
      </c>
      <c r="I12" s="97">
        <f>VLOOKUP($B12,[1]NUM4!$G$2:$T$144,6,FALSE)</f>
        <v>24</v>
      </c>
      <c r="J12" s="97">
        <f>VLOOKUP($B12,[1]NUM4!$G$2:$T$144,7,FALSE)</f>
        <v>21</v>
      </c>
      <c r="K12" s="97">
        <f>VLOOKUP($B12,[1]NUM4!$G$2:$T$144,8,FALSE)</f>
        <v>40</v>
      </c>
      <c r="L12" s="97">
        <f>VLOOKUP($B12,[1]NUM4!$G$2:$T$144,9,FALSE)</f>
        <v>29</v>
      </c>
      <c r="M12" s="97">
        <f>VLOOKUP($B12,[1]NUM4!$G$2:$T$144,10,FALSE)</f>
        <v>22</v>
      </c>
      <c r="N12" s="97">
        <f>VLOOKUP($B12,[1]NUM4!$G$2:$T$144,11,FALSE)</f>
        <v>19</v>
      </c>
      <c r="O12" s="97">
        <f>VLOOKUP($B12,[1]NUM4!$G$2:$T$144,12,FALSE)</f>
        <v>8</v>
      </c>
      <c r="P12" s="97">
        <f>VLOOKUP($B12,[1]NUM4!$G$2:$T$144,13,FALSE)</f>
        <v>35</v>
      </c>
      <c r="Q12" s="6">
        <f t="shared" ref="Q12:Q24" si="0">SUM(E12:P12)</f>
        <v>333</v>
      </c>
      <c r="R12" s="97">
        <f>VLOOKUP($B12,[1]DEN4!$G$2:$T$144,2,FALSE)</f>
        <v>45</v>
      </c>
      <c r="S12" s="97">
        <f>VLOOKUP($B12,[1]DEN4!$G$2:$T$144,3,FALSE)</f>
        <v>34</v>
      </c>
      <c r="T12" s="97">
        <f>VLOOKUP($B12,[1]DEN4!$G$2:$T$144,4,FALSE)</f>
        <v>40</v>
      </c>
      <c r="U12" s="97">
        <f>VLOOKUP($B12,[1]DEN4!$G$2:$T$144,5,FALSE)</f>
        <v>30</v>
      </c>
      <c r="V12" s="97">
        <f>VLOOKUP($B12,[1]DEN4!$G$2:$T$144,6,FALSE)</f>
        <v>27</v>
      </c>
      <c r="W12" s="97">
        <f>VLOOKUP($B12,[1]DEN4!$G$2:$T$144,7,FALSE)</f>
        <v>23</v>
      </c>
      <c r="X12" s="97">
        <f>VLOOKUP($B12,[1]DEN4!$G$2:$T$144,8,FALSE)</f>
        <v>41</v>
      </c>
      <c r="Y12" s="97">
        <f>VLOOKUP($B12,[1]DEN4!$G$2:$T$144,9,FALSE)</f>
        <v>32</v>
      </c>
      <c r="Z12" s="97">
        <f>VLOOKUP($B12,[1]DEN4!$G$2:$T$144,10,FALSE)</f>
        <v>23</v>
      </c>
      <c r="AA12" s="97">
        <f>VLOOKUP($B12,[1]DEN4!$G$2:$T$144,11,FALSE)</f>
        <v>21</v>
      </c>
      <c r="AB12" s="97">
        <f>VLOOKUP($B12,[1]DEN4!$G$2:$T$144,12,FALSE)</f>
        <v>9</v>
      </c>
      <c r="AC12" s="97">
        <f>VLOOKUP($B12,[1]DEN4!$G$2:$T$144,13,FALSE)</f>
        <v>42</v>
      </c>
      <c r="AD12" s="6">
        <f t="shared" ref="AD12:AD60" si="1">SUM(R12:AC12)</f>
        <v>367</v>
      </c>
    </row>
    <row r="13" spans="1:30" ht="15.75" customHeight="1" thickBot="1" x14ac:dyDescent="0.25">
      <c r="A13" s="1" t="s">
        <v>78</v>
      </c>
      <c r="B13" s="99" t="s">
        <v>66</v>
      </c>
      <c r="C13" s="63"/>
      <c r="D13" s="63"/>
      <c r="E13" s="97">
        <f>VLOOKUP($B13,[1]NUM4!$G$2:$T$144,2,FALSE)</f>
        <v>37</v>
      </c>
      <c r="F13" s="97">
        <f>VLOOKUP($B13,[1]NUM4!$G$2:$T$144,3,FALSE)</f>
        <v>29</v>
      </c>
      <c r="G13" s="97">
        <f>VLOOKUP($B13,[1]NUM4!$G$2:$T$144,4,FALSE)</f>
        <v>24</v>
      </c>
      <c r="H13" s="97">
        <f>VLOOKUP($B13,[1]NUM4!$G$2:$T$144,5,FALSE)</f>
        <v>19</v>
      </c>
      <c r="I13" s="97">
        <f>VLOOKUP($B13,[1]NUM4!$G$2:$T$144,6,FALSE)</f>
        <v>22</v>
      </c>
      <c r="J13" s="97">
        <f>VLOOKUP($B13,[1]NUM4!$G$2:$T$144,7,FALSE)</f>
        <v>14</v>
      </c>
      <c r="K13" s="97">
        <f>VLOOKUP($B13,[1]NUM4!$G$2:$T$144,8,FALSE)</f>
        <v>30</v>
      </c>
      <c r="L13" s="97">
        <f>VLOOKUP($B13,[1]NUM4!$G$2:$T$144,9,FALSE)</f>
        <v>23</v>
      </c>
      <c r="M13" s="97">
        <f>VLOOKUP($B13,[1]NUM4!$G$2:$T$144,10,FALSE)</f>
        <v>30</v>
      </c>
      <c r="N13" s="97">
        <f>VLOOKUP($B13,[1]NUM4!$G$2:$T$144,11,FALSE)</f>
        <v>19</v>
      </c>
      <c r="O13" s="97">
        <f>VLOOKUP($B13,[1]NUM4!$G$2:$T$144,12,FALSE)</f>
        <v>9</v>
      </c>
      <c r="P13" s="62">
        <f>VLOOKUP($B13,[1]NUM4!$G$2:$T$144,13,FALSE)</f>
        <v>35</v>
      </c>
      <c r="Q13" s="6">
        <f t="shared" si="0"/>
        <v>291</v>
      </c>
      <c r="R13" s="97">
        <f>VLOOKUP($B13,[1]DEN4!$G$2:$T$144,2,FALSE)</f>
        <v>42</v>
      </c>
      <c r="S13" s="97">
        <f>VLOOKUP($B13,[1]DEN4!$G$2:$T$144,3,FALSE)</f>
        <v>33</v>
      </c>
      <c r="T13" s="97">
        <f>VLOOKUP($B13,[1]DEN4!$G$2:$T$144,4,FALSE)</f>
        <v>28</v>
      </c>
      <c r="U13" s="97">
        <f>VLOOKUP($B13,[1]DEN4!$G$2:$T$144,5,FALSE)</f>
        <v>23</v>
      </c>
      <c r="V13" s="97">
        <f>VLOOKUP($B13,[1]DEN4!$G$2:$T$144,6,FALSE)</f>
        <v>25</v>
      </c>
      <c r="W13" s="97">
        <f>VLOOKUP($B13,[1]DEN4!$G$2:$T$144,7,FALSE)</f>
        <v>18</v>
      </c>
      <c r="X13" s="97">
        <f>VLOOKUP($B13,[1]DEN4!$G$2:$T$144,8,FALSE)</f>
        <v>32</v>
      </c>
      <c r="Y13" s="97">
        <f>VLOOKUP($B13,[1]DEN4!$G$2:$T$144,9,FALSE)</f>
        <v>28</v>
      </c>
      <c r="Z13" s="97">
        <f>VLOOKUP($B13,[1]DEN4!$G$2:$T$144,10,FALSE)</f>
        <v>33</v>
      </c>
      <c r="AA13" s="97">
        <f>VLOOKUP($B13,[1]DEN4!$G$2:$T$144,11,FALSE)</f>
        <v>22</v>
      </c>
      <c r="AB13" s="97">
        <f>VLOOKUP($B13,[1]DEN4!$G$2:$T$144,12,FALSE)</f>
        <v>11</v>
      </c>
      <c r="AC13" s="62">
        <f>VLOOKUP($B13,[1]DEN4!$G$2:$T$144,13,FALSE)</f>
        <v>36</v>
      </c>
      <c r="AD13" s="6">
        <f t="shared" si="1"/>
        <v>331</v>
      </c>
    </row>
    <row r="14" spans="1:30" ht="15.75" customHeight="1" thickBot="1" x14ac:dyDescent="0.25">
      <c r="A14" s="1" t="s">
        <v>78</v>
      </c>
      <c r="B14" s="99" t="s">
        <v>67</v>
      </c>
      <c r="C14" s="63"/>
      <c r="D14" s="63"/>
      <c r="E14" s="97">
        <f>VLOOKUP($B14,[1]NUM4!$G$2:$T$144,2,FALSE)</f>
        <v>39</v>
      </c>
      <c r="F14" s="97">
        <f>VLOOKUP($B14,[1]NUM4!$G$2:$T$144,3,FALSE)</f>
        <v>24</v>
      </c>
      <c r="G14" s="97">
        <f>VLOOKUP($B14,[1]NUM4!$G$2:$T$144,4,FALSE)</f>
        <v>23</v>
      </c>
      <c r="H14" s="97">
        <f>VLOOKUP($B14,[1]NUM4!$G$2:$T$144,5,FALSE)</f>
        <v>30</v>
      </c>
      <c r="I14" s="97">
        <f>VLOOKUP($B14,[1]NUM4!$G$2:$T$144,6,FALSE)</f>
        <v>32</v>
      </c>
      <c r="J14" s="97">
        <f>VLOOKUP($B14,[1]NUM4!$G$2:$T$144,7,FALSE)</f>
        <v>21</v>
      </c>
      <c r="K14" s="97">
        <f>VLOOKUP($B14,[1]NUM4!$G$2:$T$144,8,FALSE)</f>
        <v>27</v>
      </c>
      <c r="L14" s="97">
        <f>VLOOKUP($B14,[1]NUM4!$G$2:$T$144,9,FALSE)</f>
        <v>33</v>
      </c>
      <c r="M14" s="97">
        <f>VLOOKUP($B14,[1]NUM4!$G$2:$T$144,10,FALSE)</f>
        <v>22</v>
      </c>
      <c r="N14" s="97">
        <f>VLOOKUP($B14,[1]NUM4!$G$2:$T$144,11,FALSE)</f>
        <v>19</v>
      </c>
      <c r="O14" s="97">
        <f>VLOOKUP($B14,[1]NUM4!$G$2:$T$144,12,FALSE)</f>
        <v>23</v>
      </c>
      <c r="P14" s="62">
        <f>VLOOKUP($B14,[1]NUM4!$G$2:$T$144,13,FALSE)</f>
        <v>23</v>
      </c>
      <c r="Q14" s="6">
        <f t="shared" si="0"/>
        <v>316</v>
      </c>
      <c r="R14" s="97">
        <f>VLOOKUP($B14,[1]DEN4!$G$2:$T$144,2,FALSE)</f>
        <v>44</v>
      </c>
      <c r="S14" s="97">
        <f>VLOOKUP($B14,[1]DEN4!$G$2:$T$144,3,FALSE)</f>
        <v>27</v>
      </c>
      <c r="T14" s="97">
        <f>VLOOKUP($B14,[1]DEN4!$G$2:$T$144,4,FALSE)</f>
        <v>25</v>
      </c>
      <c r="U14" s="97">
        <f>VLOOKUP($B14,[1]DEN4!$G$2:$T$144,5,FALSE)</f>
        <v>31</v>
      </c>
      <c r="V14" s="97">
        <f>VLOOKUP($B14,[1]DEN4!$G$2:$T$144,6,FALSE)</f>
        <v>34</v>
      </c>
      <c r="W14" s="97">
        <f>VLOOKUP($B14,[1]DEN4!$G$2:$T$144,7,FALSE)</f>
        <v>23</v>
      </c>
      <c r="X14" s="97">
        <f>VLOOKUP($B14,[1]DEN4!$G$2:$T$144,8,FALSE)</f>
        <v>31</v>
      </c>
      <c r="Y14" s="97">
        <f>VLOOKUP($B14,[1]DEN4!$G$2:$T$144,9,FALSE)</f>
        <v>33</v>
      </c>
      <c r="Z14" s="97">
        <f>VLOOKUP($B14,[1]DEN4!$G$2:$T$144,10,FALSE)</f>
        <v>26</v>
      </c>
      <c r="AA14" s="97">
        <f>VLOOKUP($B14,[1]DEN4!$G$2:$T$144,11,FALSE)</f>
        <v>24</v>
      </c>
      <c r="AB14" s="97">
        <f>VLOOKUP($B14,[1]DEN4!$G$2:$T$144,12,FALSE)</f>
        <v>24</v>
      </c>
      <c r="AC14" s="62">
        <f>VLOOKUP($B14,[1]DEN4!$G$2:$T$144,13,FALSE)</f>
        <v>32</v>
      </c>
      <c r="AD14" s="6">
        <f t="shared" si="1"/>
        <v>354</v>
      </c>
    </row>
    <row r="15" spans="1:30" ht="15.75" customHeight="1" thickBot="1" x14ac:dyDescent="0.25">
      <c r="A15" s="1" t="s">
        <v>78</v>
      </c>
      <c r="B15" s="99" t="s">
        <v>68</v>
      </c>
      <c r="C15" s="63"/>
      <c r="D15" s="63"/>
      <c r="E15" s="97">
        <f>VLOOKUP($B15,[1]NUM4!$G$2:$T$144,2,FALSE)</f>
        <v>50</v>
      </c>
      <c r="F15" s="97">
        <f>VLOOKUP($B15,[1]NUM4!$G$2:$T$144,3,FALSE)</f>
        <v>40</v>
      </c>
      <c r="G15" s="97">
        <f>VLOOKUP($B15,[1]NUM4!$G$2:$T$144,4,FALSE)</f>
        <v>48</v>
      </c>
      <c r="H15" s="97">
        <f>VLOOKUP($B15,[1]NUM4!$G$2:$T$144,5,FALSE)</f>
        <v>34</v>
      </c>
      <c r="I15" s="97">
        <f>VLOOKUP($B15,[1]NUM4!$G$2:$T$144,6,FALSE)</f>
        <v>43</v>
      </c>
      <c r="J15" s="97">
        <f>VLOOKUP($B15,[1]NUM4!$G$2:$T$144,7,FALSE)</f>
        <v>19</v>
      </c>
      <c r="K15" s="97">
        <f>VLOOKUP($B15,[1]NUM4!$G$2:$T$144,8,FALSE)</f>
        <v>26</v>
      </c>
      <c r="L15" s="97">
        <f>VLOOKUP($B15,[1]NUM4!$G$2:$T$144,9,FALSE)</f>
        <v>38</v>
      </c>
      <c r="M15" s="97">
        <f>VLOOKUP($B15,[1]NUM4!$G$2:$T$144,10,FALSE)</f>
        <v>27</v>
      </c>
      <c r="N15" s="97">
        <f>VLOOKUP($B15,[1]NUM4!$G$2:$T$144,11,FALSE)</f>
        <v>31</v>
      </c>
      <c r="O15" s="97">
        <f>VLOOKUP($B15,[1]NUM4!$G$2:$T$144,12,FALSE)</f>
        <v>11</v>
      </c>
      <c r="P15" s="62">
        <f>VLOOKUP($B15,[1]NUM4!$G$2:$T$144,13,FALSE)</f>
        <v>32</v>
      </c>
      <c r="Q15" s="6">
        <f t="shared" si="0"/>
        <v>399</v>
      </c>
      <c r="R15" s="97">
        <f>VLOOKUP($B15,[1]DEN4!$G$2:$T$144,2,FALSE)</f>
        <v>53</v>
      </c>
      <c r="S15" s="97">
        <f>VLOOKUP($B15,[1]DEN4!$G$2:$T$144,3,FALSE)</f>
        <v>42</v>
      </c>
      <c r="T15" s="97">
        <f>VLOOKUP($B15,[1]DEN4!$G$2:$T$144,4,FALSE)</f>
        <v>49</v>
      </c>
      <c r="U15" s="97">
        <f>VLOOKUP($B15,[1]DEN4!$G$2:$T$144,5,FALSE)</f>
        <v>34</v>
      </c>
      <c r="V15" s="97">
        <f>VLOOKUP($B15,[1]DEN4!$G$2:$T$144,6,FALSE)</f>
        <v>43</v>
      </c>
      <c r="W15" s="97">
        <f>VLOOKUP($B15,[1]DEN4!$G$2:$T$144,7,FALSE)</f>
        <v>21</v>
      </c>
      <c r="X15" s="97">
        <f>VLOOKUP($B15,[1]DEN4!$G$2:$T$144,8,FALSE)</f>
        <v>31</v>
      </c>
      <c r="Y15" s="97">
        <f>VLOOKUP($B15,[1]DEN4!$G$2:$T$144,9,FALSE)</f>
        <v>42</v>
      </c>
      <c r="Z15" s="97">
        <f>VLOOKUP($B15,[1]DEN4!$G$2:$T$144,10,FALSE)</f>
        <v>29</v>
      </c>
      <c r="AA15" s="97">
        <f>VLOOKUP($B15,[1]DEN4!$G$2:$T$144,11,FALSE)</f>
        <v>35</v>
      </c>
      <c r="AB15" s="97">
        <f>VLOOKUP($B15,[1]DEN4!$G$2:$T$144,12,FALSE)</f>
        <v>11</v>
      </c>
      <c r="AC15" s="62">
        <f>VLOOKUP($B15,[1]DEN4!$G$2:$T$144,13,FALSE)</f>
        <v>42</v>
      </c>
      <c r="AD15" s="6">
        <f t="shared" si="1"/>
        <v>432</v>
      </c>
    </row>
    <row r="16" spans="1:30" ht="15.75" customHeight="1" thickBot="1" x14ac:dyDescent="0.25">
      <c r="A16" s="1" t="s">
        <v>78</v>
      </c>
      <c r="B16" s="99" t="s">
        <v>69</v>
      </c>
      <c r="C16" s="66"/>
      <c r="D16" s="63"/>
      <c r="E16" s="97">
        <f>VLOOKUP($B16,[1]NUM4!$G$2:$T$144,2,FALSE)</f>
        <v>26</v>
      </c>
      <c r="F16" s="97">
        <f>VLOOKUP($B16,[1]NUM4!$G$2:$T$144,3,FALSE)</f>
        <v>36</v>
      </c>
      <c r="G16" s="97">
        <f>VLOOKUP($B16,[1]NUM4!$G$2:$T$144,4,FALSE)</f>
        <v>15</v>
      </c>
      <c r="H16" s="97">
        <f>VLOOKUP($B16,[1]NUM4!$G$2:$T$144,5,FALSE)</f>
        <v>18</v>
      </c>
      <c r="I16" s="97">
        <f>VLOOKUP($B16,[1]NUM4!$G$2:$T$144,6,FALSE)</f>
        <v>13</v>
      </c>
      <c r="J16" s="97">
        <f>VLOOKUP($B16,[1]NUM4!$G$2:$T$144,7,FALSE)</f>
        <v>29</v>
      </c>
      <c r="K16" s="97">
        <f>VLOOKUP($B16,[1]NUM4!$G$2:$T$144,8,FALSE)</f>
        <v>26</v>
      </c>
      <c r="L16" s="97">
        <f>VLOOKUP($B16,[1]NUM4!$G$2:$T$144,9,FALSE)</f>
        <v>24</v>
      </c>
      <c r="M16" s="97">
        <f>VLOOKUP($B16,[1]NUM4!$G$2:$T$144,10,FALSE)</f>
        <v>19</v>
      </c>
      <c r="N16" s="97">
        <f>VLOOKUP($B16,[1]NUM4!$G$2:$T$144,11,FALSE)</f>
        <v>15</v>
      </c>
      <c r="O16" s="97">
        <f>VLOOKUP($B16,[1]NUM4!$G$2:$T$144,12,FALSE)</f>
        <v>18</v>
      </c>
      <c r="P16" s="62">
        <f>VLOOKUP($B16,[1]NUM4!$G$2:$T$144,13,FALSE)</f>
        <v>26</v>
      </c>
      <c r="Q16" s="6">
        <f t="shared" si="0"/>
        <v>265</v>
      </c>
      <c r="R16" s="97">
        <f>VLOOKUP($B16,[1]DEN4!$G$2:$T$144,2,FALSE)</f>
        <v>29</v>
      </c>
      <c r="S16" s="97">
        <f>VLOOKUP($B16,[1]DEN4!$G$2:$T$144,3,FALSE)</f>
        <v>40</v>
      </c>
      <c r="T16" s="97">
        <f>VLOOKUP($B16,[1]DEN4!$G$2:$T$144,4,FALSE)</f>
        <v>19</v>
      </c>
      <c r="U16" s="97">
        <f>VLOOKUP($B16,[1]DEN4!$G$2:$T$144,5,FALSE)</f>
        <v>21</v>
      </c>
      <c r="V16" s="97">
        <f>VLOOKUP($B16,[1]DEN4!$G$2:$T$144,6,FALSE)</f>
        <v>14</v>
      </c>
      <c r="W16" s="97">
        <f>VLOOKUP($B16,[1]DEN4!$G$2:$T$144,7,FALSE)</f>
        <v>33</v>
      </c>
      <c r="X16" s="97">
        <f>VLOOKUP($B16,[1]DEN4!$G$2:$T$144,8,FALSE)</f>
        <v>28</v>
      </c>
      <c r="Y16" s="97">
        <f>VLOOKUP($B16,[1]DEN4!$G$2:$T$144,9,FALSE)</f>
        <v>26</v>
      </c>
      <c r="Z16" s="97">
        <f>VLOOKUP($B16,[1]DEN4!$G$2:$T$144,10,FALSE)</f>
        <v>23</v>
      </c>
      <c r="AA16" s="97">
        <f>VLOOKUP($B16,[1]DEN4!$G$2:$T$144,11,FALSE)</f>
        <v>19</v>
      </c>
      <c r="AB16" s="97">
        <f>VLOOKUP($B16,[1]DEN4!$G$2:$T$144,12,FALSE)</f>
        <v>18</v>
      </c>
      <c r="AC16" s="62">
        <f>VLOOKUP($B16,[1]DEN4!$G$2:$T$144,13,FALSE)</f>
        <v>27</v>
      </c>
      <c r="AD16" s="6">
        <f t="shared" si="1"/>
        <v>297</v>
      </c>
    </row>
    <row r="17" spans="1:31" ht="15.75" customHeight="1" thickBot="1" x14ac:dyDescent="0.25">
      <c r="A17" s="1" t="s">
        <v>78</v>
      </c>
      <c r="B17" s="99" t="s">
        <v>70</v>
      </c>
      <c r="C17" s="63"/>
      <c r="D17" s="63"/>
      <c r="E17" s="97">
        <f>VLOOKUP($B17,[1]NUM4!$G$2:$T$144,2,FALSE)</f>
        <v>32</v>
      </c>
      <c r="F17" s="97">
        <f>VLOOKUP($B17,[1]NUM4!$G$2:$T$144,3,FALSE)</f>
        <v>32</v>
      </c>
      <c r="G17" s="97">
        <f>VLOOKUP($B17,[1]NUM4!$G$2:$T$144,4,FALSE)</f>
        <v>50</v>
      </c>
      <c r="H17" s="97">
        <f>VLOOKUP($B17,[1]NUM4!$G$2:$T$144,5,FALSE)</f>
        <v>42</v>
      </c>
      <c r="I17" s="97">
        <f>VLOOKUP($B17,[1]NUM4!$G$2:$T$144,6,FALSE)</f>
        <v>28</v>
      </c>
      <c r="J17" s="97">
        <f>VLOOKUP($B17,[1]NUM4!$G$2:$T$144,7,FALSE)</f>
        <v>26</v>
      </c>
      <c r="K17" s="97">
        <f>VLOOKUP($B17,[1]NUM4!$G$2:$T$144,8,FALSE)</f>
        <v>25</v>
      </c>
      <c r="L17" s="97">
        <f>VLOOKUP($B17,[1]NUM4!$G$2:$T$144,9,FALSE)</f>
        <v>28</v>
      </c>
      <c r="M17" s="97">
        <f>VLOOKUP($B17,[1]NUM4!$G$2:$T$144,10,FALSE)</f>
        <v>27</v>
      </c>
      <c r="N17" s="97">
        <f>VLOOKUP($B17,[1]NUM4!$G$2:$T$144,11,FALSE)</f>
        <v>22</v>
      </c>
      <c r="O17" s="97">
        <f>VLOOKUP($B17,[1]NUM4!$G$2:$T$144,12,FALSE)</f>
        <v>14</v>
      </c>
      <c r="P17" s="62">
        <f>VLOOKUP($B17,[1]NUM4!$G$2:$T$144,13,FALSE)</f>
        <v>21</v>
      </c>
      <c r="Q17" s="6">
        <f t="shared" si="0"/>
        <v>347</v>
      </c>
      <c r="R17" s="97">
        <f>VLOOKUP($B17,[1]DEN4!$G$2:$T$144,2,FALSE)</f>
        <v>41</v>
      </c>
      <c r="S17" s="97">
        <f>VLOOKUP($B17,[1]DEN4!$G$2:$T$144,3,FALSE)</f>
        <v>32</v>
      </c>
      <c r="T17" s="97">
        <f>VLOOKUP($B17,[1]DEN4!$G$2:$T$144,4,FALSE)</f>
        <v>50</v>
      </c>
      <c r="U17" s="97">
        <f>VLOOKUP($B17,[1]DEN4!$G$2:$T$144,5,FALSE)</f>
        <v>47</v>
      </c>
      <c r="V17" s="97">
        <f>VLOOKUP($B17,[1]DEN4!$G$2:$T$144,6,FALSE)</f>
        <v>33</v>
      </c>
      <c r="W17" s="97">
        <f>VLOOKUP($B17,[1]DEN4!$G$2:$T$144,7,FALSE)</f>
        <v>28</v>
      </c>
      <c r="X17" s="97">
        <f>VLOOKUP($B17,[1]DEN4!$G$2:$T$144,8,FALSE)</f>
        <v>30</v>
      </c>
      <c r="Y17" s="97">
        <f>VLOOKUP($B17,[1]DEN4!$G$2:$T$144,9,FALSE)</f>
        <v>33</v>
      </c>
      <c r="Z17" s="97">
        <f>VLOOKUP($B17,[1]DEN4!$G$2:$T$144,10,FALSE)</f>
        <v>27</v>
      </c>
      <c r="AA17" s="97">
        <f>VLOOKUP($B17,[1]DEN4!$G$2:$T$144,11,FALSE)</f>
        <v>25</v>
      </c>
      <c r="AB17" s="97">
        <f>VLOOKUP($B17,[1]DEN4!$G$2:$T$144,12,FALSE)</f>
        <v>15</v>
      </c>
      <c r="AC17" s="62">
        <f>VLOOKUP($B17,[1]DEN4!$G$2:$T$144,13,FALSE)</f>
        <v>27</v>
      </c>
      <c r="AD17" s="6">
        <f t="shared" si="1"/>
        <v>388</v>
      </c>
    </row>
    <row r="18" spans="1:31" ht="15.75" customHeight="1" thickBot="1" x14ac:dyDescent="0.25">
      <c r="A18" s="1" t="s">
        <v>78</v>
      </c>
      <c r="B18" s="99" t="s">
        <v>71</v>
      </c>
      <c r="C18" s="63"/>
      <c r="D18" s="63"/>
      <c r="E18" s="97">
        <f>VLOOKUP($B18,[1]NUM4!$G$2:$T$144,2,FALSE)</f>
        <v>5</v>
      </c>
      <c r="F18" s="97">
        <f>VLOOKUP($B18,[1]NUM4!$G$2:$T$144,3,FALSE)</f>
        <v>2</v>
      </c>
      <c r="G18" s="97">
        <f>VLOOKUP($B18,[1]NUM4!$G$2:$T$144,4,FALSE)</f>
        <v>1</v>
      </c>
      <c r="H18" s="97">
        <f>VLOOKUP($B18,[1]NUM4!$G$2:$T$144,5,FALSE)</f>
        <v>3</v>
      </c>
      <c r="I18" s="97">
        <f>VLOOKUP($B18,[1]NUM4!$G$2:$T$144,6,FALSE)</f>
        <v>0</v>
      </c>
      <c r="J18" s="97">
        <f>VLOOKUP($B18,[1]NUM4!$G$2:$T$144,7,FALSE)</f>
        <v>1</v>
      </c>
      <c r="K18" s="97">
        <f>VLOOKUP($B18,[1]NUM4!$G$2:$T$144,8,FALSE)</f>
        <v>3</v>
      </c>
      <c r="L18" s="97">
        <f>VLOOKUP($B18,[1]NUM4!$G$2:$T$144,9,FALSE)</f>
        <v>3</v>
      </c>
      <c r="M18" s="97">
        <f>VLOOKUP($B18,[1]NUM4!$G$2:$T$144,10,FALSE)</f>
        <v>2</v>
      </c>
      <c r="N18" s="97">
        <f>VLOOKUP($B18,[1]NUM4!$G$2:$T$144,11,FALSE)</f>
        <v>0</v>
      </c>
      <c r="O18" s="97">
        <f>VLOOKUP($B18,[1]NUM4!$G$2:$T$144,12,FALSE)</f>
        <v>0</v>
      </c>
      <c r="P18" s="62">
        <f>VLOOKUP($B18,[1]NUM4!$G$2:$T$144,13,FALSE)</f>
        <v>7</v>
      </c>
      <c r="Q18" s="6">
        <f t="shared" si="0"/>
        <v>27</v>
      </c>
      <c r="R18" s="97">
        <f>VLOOKUP($B18,[1]DEN4!$G$2:$T$144,2,FALSE)</f>
        <v>5</v>
      </c>
      <c r="S18" s="97">
        <f>VLOOKUP($B18,[1]DEN4!$G$2:$T$144,3,FALSE)</f>
        <v>3</v>
      </c>
      <c r="T18" s="97">
        <f>VLOOKUP($B18,[1]DEN4!$G$2:$T$144,4,FALSE)</f>
        <v>1</v>
      </c>
      <c r="U18" s="97">
        <f>VLOOKUP($B18,[1]DEN4!$G$2:$T$144,5,FALSE)</f>
        <v>3</v>
      </c>
      <c r="V18" s="97">
        <f>VLOOKUP($B18,[1]DEN4!$G$2:$T$144,6,FALSE)</f>
        <v>5</v>
      </c>
      <c r="W18" s="97">
        <f>VLOOKUP($B18,[1]DEN4!$G$2:$T$144,7,FALSE)</f>
        <v>2</v>
      </c>
      <c r="X18" s="97">
        <f>VLOOKUP($B18,[1]DEN4!$G$2:$T$144,8,FALSE)</f>
        <v>4</v>
      </c>
      <c r="Y18" s="97">
        <f>VLOOKUP($B18,[1]DEN4!$G$2:$T$144,9,FALSE)</f>
        <v>5</v>
      </c>
      <c r="Z18" s="97">
        <f>VLOOKUP($B18,[1]DEN4!$G$2:$T$144,10,FALSE)</f>
        <v>3</v>
      </c>
      <c r="AA18" s="97">
        <f>VLOOKUP($B18,[1]DEN4!$G$2:$T$144,11,FALSE)</f>
        <v>0</v>
      </c>
      <c r="AB18" s="97">
        <f>VLOOKUP($B18,[1]DEN4!$G$2:$T$144,12,FALSE)</f>
        <v>0</v>
      </c>
      <c r="AC18" s="62">
        <f>VLOOKUP($B18,[1]DEN4!$G$2:$T$144,13,FALSE)</f>
        <v>8</v>
      </c>
      <c r="AD18" s="6">
        <f t="shared" si="1"/>
        <v>39</v>
      </c>
    </row>
    <row r="19" spans="1:31" ht="15.75" customHeight="1" thickBot="1" x14ac:dyDescent="0.25">
      <c r="A19" s="1" t="s">
        <v>78</v>
      </c>
      <c r="B19" s="99" t="s">
        <v>72</v>
      </c>
      <c r="C19" s="63"/>
      <c r="D19" s="63"/>
      <c r="E19" s="97">
        <f>VLOOKUP($B19,[1]NUM4!$G$2:$T$144,2,FALSE)</f>
        <v>1</v>
      </c>
      <c r="F19" s="97">
        <f>VLOOKUP($B19,[1]NUM4!$G$2:$T$144,3,FALSE)</f>
        <v>0</v>
      </c>
      <c r="G19" s="97">
        <f>VLOOKUP($B19,[1]NUM4!$G$2:$T$144,4,FALSE)</f>
        <v>0</v>
      </c>
      <c r="H19" s="97">
        <f>VLOOKUP($B19,[1]NUM4!$G$2:$T$144,5,FALSE)</f>
        <v>0</v>
      </c>
      <c r="I19" s="97">
        <f>VLOOKUP($B19,[1]NUM4!$G$2:$T$144,6,FALSE)</f>
        <v>0</v>
      </c>
      <c r="J19" s="97">
        <f>VLOOKUP($B19,[1]NUM4!$G$2:$T$144,7,FALSE)</f>
        <v>0</v>
      </c>
      <c r="K19" s="97">
        <f>VLOOKUP($B19,[1]NUM4!$G$2:$T$144,8,FALSE)</f>
        <v>1</v>
      </c>
      <c r="L19" s="97">
        <f>VLOOKUP($B19,[1]NUM4!$G$2:$T$144,9,FALSE)</f>
        <v>3</v>
      </c>
      <c r="M19" s="97">
        <f>VLOOKUP($B19,[1]NUM4!$G$2:$T$144,10,FALSE)</f>
        <v>0</v>
      </c>
      <c r="N19" s="97">
        <f>VLOOKUP($B19,[1]NUM4!$G$2:$T$144,11,FALSE)</f>
        <v>0</v>
      </c>
      <c r="O19" s="97">
        <f>VLOOKUP($B19,[1]NUM4!$G$2:$T$144,12,FALSE)</f>
        <v>1</v>
      </c>
      <c r="P19" s="62">
        <f>VLOOKUP($B19,[1]NUM4!$G$2:$T$144,13,FALSE)</f>
        <v>1</v>
      </c>
      <c r="Q19" s="6">
        <f t="shared" si="0"/>
        <v>7</v>
      </c>
      <c r="R19" s="97">
        <f>VLOOKUP($B19,[1]DEN4!$G$2:$T$144,2,FALSE)</f>
        <v>1</v>
      </c>
      <c r="S19" s="97">
        <f>VLOOKUP($B19,[1]DEN4!$G$2:$T$144,3,FALSE)</f>
        <v>0</v>
      </c>
      <c r="T19" s="97">
        <f>VLOOKUP($B19,[1]DEN4!$G$2:$T$144,4,FALSE)</f>
        <v>0</v>
      </c>
      <c r="U19" s="97">
        <f>VLOOKUP($B19,[1]DEN4!$G$2:$T$144,5,FALSE)</f>
        <v>0</v>
      </c>
      <c r="V19" s="97">
        <f>VLOOKUP($B19,[1]DEN4!$G$2:$T$144,6,FALSE)</f>
        <v>0</v>
      </c>
      <c r="W19" s="97">
        <f>VLOOKUP($B19,[1]DEN4!$G$2:$T$144,7,FALSE)</f>
        <v>0</v>
      </c>
      <c r="X19" s="97">
        <f>VLOOKUP($B19,[1]DEN4!$G$2:$T$144,8,FALSE)</f>
        <v>1</v>
      </c>
      <c r="Y19" s="97">
        <f>VLOOKUP($B19,[1]DEN4!$G$2:$T$144,9,FALSE)</f>
        <v>4</v>
      </c>
      <c r="Z19" s="97">
        <f>VLOOKUP($B19,[1]DEN4!$G$2:$T$144,10,FALSE)</f>
        <v>0</v>
      </c>
      <c r="AA19" s="97">
        <f>VLOOKUP($B19,[1]DEN4!$G$2:$T$144,11,FALSE)</f>
        <v>0</v>
      </c>
      <c r="AB19" s="97">
        <f>VLOOKUP($B19,[1]DEN4!$G$2:$T$144,12,FALSE)</f>
        <v>1</v>
      </c>
      <c r="AC19" s="62">
        <f>VLOOKUP($B19,[1]DEN4!$G$2:$T$144,13,FALSE)</f>
        <v>2</v>
      </c>
      <c r="AD19" s="6">
        <f t="shared" si="1"/>
        <v>9</v>
      </c>
    </row>
    <row r="20" spans="1:31" ht="15.75" customHeight="1" thickBot="1" x14ac:dyDescent="0.25">
      <c r="A20" s="1" t="s">
        <v>78</v>
      </c>
      <c r="B20" s="99" t="s">
        <v>73</v>
      </c>
      <c r="C20" s="63"/>
      <c r="D20" s="63"/>
      <c r="E20" s="97">
        <f>VLOOKUP($B20,[1]NUM4!$G$2:$T$144,2,FALSE)</f>
        <v>0</v>
      </c>
      <c r="F20" s="97">
        <f>VLOOKUP($B20,[1]NUM4!$G$2:$T$144,3,FALSE)</f>
        <v>0</v>
      </c>
      <c r="G20" s="97">
        <f>VLOOKUP($B20,[1]NUM4!$G$2:$T$144,4,FALSE)</f>
        <v>0</v>
      </c>
      <c r="H20" s="97">
        <f>VLOOKUP($B20,[1]NUM4!$G$2:$T$144,5,FALSE)</f>
        <v>3</v>
      </c>
      <c r="I20" s="97">
        <f>VLOOKUP($B20,[1]NUM4!$G$2:$T$144,6,FALSE)</f>
        <v>0</v>
      </c>
      <c r="J20" s="97">
        <f>VLOOKUP($B20,[1]NUM4!$G$2:$T$144,7,FALSE)</f>
        <v>0</v>
      </c>
      <c r="K20" s="97">
        <f>VLOOKUP($B20,[1]NUM4!$G$2:$T$144,8,FALSE)</f>
        <v>1</v>
      </c>
      <c r="L20" s="97">
        <f>VLOOKUP($B20,[1]NUM4!$G$2:$T$144,9,FALSE)</f>
        <v>0</v>
      </c>
      <c r="M20" s="97">
        <f>VLOOKUP($B20,[1]NUM4!$G$2:$T$144,10,FALSE)</f>
        <v>0</v>
      </c>
      <c r="N20" s="97">
        <f>VLOOKUP($B20,[1]NUM4!$G$2:$T$144,11,FALSE)</f>
        <v>0</v>
      </c>
      <c r="O20" s="97">
        <f>VLOOKUP($B20,[1]NUM4!$G$2:$T$144,12,FALSE)</f>
        <v>0</v>
      </c>
      <c r="P20" s="62">
        <f>VLOOKUP($B20,[1]NUM4!$G$2:$T$144,13,FALSE)</f>
        <v>0</v>
      </c>
      <c r="Q20" s="6">
        <f t="shared" si="0"/>
        <v>4</v>
      </c>
      <c r="R20" s="97">
        <f>VLOOKUP($B20,[1]DEN4!$G$2:$T$144,2,FALSE)</f>
        <v>0</v>
      </c>
      <c r="S20" s="97">
        <f>VLOOKUP($B20,[1]DEN4!$G$2:$T$144,3,FALSE)</f>
        <v>0</v>
      </c>
      <c r="T20" s="97">
        <f>VLOOKUP($B20,[1]DEN4!$G$2:$T$144,4,FALSE)</f>
        <v>0</v>
      </c>
      <c r="U20" s="97">
        <f>VLOOKUP($B20,[1]DEN4!$G$2:$T$144,5,FALSE)</f>
        <v>3</v>
      </c>
      <c r="V20" s="97">
        <f>VLOOKUP($B20,[1]DEN4!$G$2:$T$144,6,FALSE)</f>
        <v>0</v>
      </c>
      <c r="W20" s="97">
        <f>VLOOKUP($B20,[1]DEN4!$G$2:$T$144,7,FALSE)</f>
        <v>0</v>
      </c>
      <c r="X20" s="97">
        <f>VLOOKUP($B20,[1]DEN4!$G$2:$T$144,8,FALSE)</f>
        <v>1</v>
      </c>
      <c r="Y20" s="97">
        <f>VLOOKUP($B20,[1]DEN4!$G$2:$T$144,9,FALSE)</f>
        <v>0</v>
      </c>
      <c r="Z20" s="97">
        <f>VLOOKUP($B20,[1]DEN4!$G$2:$T$144,10,FALSE)</f>
        <v>0</v>
      </c>
      <c r="AA20" s="97">
        <f>VLOOKUP($B20,[1]DEN4!$G$2:$T$144,11,FALSE)</f>
        <v>0</v>
      </c>
      <c r="AB20" s="97">
        <f>VLOOKUP($B20,[1]DEN4!$G$2:$T$144,12,FALSE)</f>
        <v>0</v>
      </c>
      <c r="AC20" s="62">
        <f>VLOOKUP($B20,[1]DEN4!$G$2:$T$144,13,FALSE)</f>
        <v>0</v>
      </c>
      <c r="AD20" s="6">
        <f t="shared" si="1"/>
        <v>4</v>
      </c>
    </row>
    <row r="21" spans="1:31" ht="15.75" customHeight="1" thickBot="1" x14ac:dyDescent="0.25">
      <c r="A21" s="1" t="s">
        <v>78</v>
      </c>
      <c r="B21" s="99" t="s">
        <v>74</v>
      </c>
      <c r="C21" s="67"/>
      <c r="D21" s="63"/>
      <c r="E21" s="97">
        <f>VLOOKUP($B21,[1]NUM4!$G$2:$T$144,2,FALSE)</f>
        <v>2</v>
      </c>
      <c r="F21" s="97">
        <f>VLOOKUP($B21,[1]NUM4!$G$2:$T$144,3,FALSE)</f>
        <v>3</v>
      </c>
      <c r="G21" s="97">
        <f>VLOOKUP($B21,[1]NUM4!$G$2:$T$144,4,FALSE)</f>
        <v>2</v>
      </c>
      <c r="H21" s="97">
        <f>VLOOKUP($B21,[1]NUM4!$G$2:$T$144,5,FALSE)</f>
        <v>0</v>
      </c>
      <c r="I21" s="97">
        <f>VLOOKUP($B21,[1]NUM4!$G$2:$T$144,6,FALSE)</f>
        <v>1</v>
      </c>
      <c r="J21" s="97">
        <f>VLOOKUP($B21,[1]NUM4!$G$2:$T$144,7,FALSE)</f>
        <v>0</v>
      </c>
      <c r="K21" s="97">
        <f>VLOOKUP($B21,[1]NUM4!$G$2:$T$144,8,FALSE)</f>
        <v>3</v>
      </c>
      <c r="L21" s="97">
        <f>VLOOKUP($B21,[1]NUM4!$G$2:$T$144,9,FALSE)</f>
        <v>0</v>
      </c>
      <c r="M21" s="97">
        <f>VLOOKUP($B21,[1]NUM4!$G$2:$T$144,10,FALSE)</f>
        <v>1</v>
      </c>
      <c r="N21" s="97">
        <f>VLOOKUP($B21,[1]NUM4!$G$2:$T$144,11,FALSE)</f>
        <v>1</v>
      </c>
      <c r="O21" s="97">
        <f>VLOOKUP($B21,[1]NUM4!$G$2:$T$144,12,FALSE)</f>
        <v>1</v>
      </c>
      <c r="P21" s="62">
        <f>VLOOKUP($B21,[1]NUM4!$G$2:$T$144,13,FALSE)</f>
        <v>1</v>
      </c>
      <c r="Q21" s="6">
        <f t="shared" si="0"/>
        <v>15</v>
      </c>
      <c r="R21" s="97">
        <f>VLOOKUP($B21,[1]DEN4!$G$2:$T$144,2,FALSE)</f>
        <v>3</v>
      </c>
      <c r="S21" s="97">
        <f>VLOOKUP($B21,[1]DEN4!$G$2:$T$144,3,FALSE)</f>
        <v>3</v>
      </c>
      <c r="T21" s="97">
        <f>VLOOKUP($B21,[1]DEN4!$G$2:$T$144,4,FALSE)</f>
        <v>2</v>
      </c>
      <c r="U21" s="97">
        <f>VLOOKUP($B21,[1]DEN4!$G$2:$T$144,5,FALSE)</f>
        <v>1</v>
      </c>
      <c r="V21" s="97">
        <f>VLOOKUP($B21,[1]DEN4!$G$2:$T$144,6,FALSE)</f>
        <v>1</v>
      </c>
      <c r="W21" s="97">
        <f>VLOOKUP($B21,[1]DEN4!$G$2:$T$144,7,FALSE)</f>
        <v>0</v>
      </c>
      <c r="X21" s="97">
        <f>VLOOKUP($B21,[1]DEN4!$G$2:$T$144,8,FALSE)</f>
        <v>3</v>
      </c>
      <c r="Y21" s="97">
        <f>VLOOKUP($B21,[1]DEN4!$G$2:$T$144,9,FALSE)</f>
        <v>0</v>
      </c>
      <c r="Z21" s="97">
        <f>VLOOKUP($B21,[1]DEN4!$G$2:$T$144,10,FALSE)</f>
        <v>1</v>
      </c>
      <c r="AA21" s="97">
        <f>VLOOKUP($B21,[1]DEN4!$G$2:$T$144,11,FALSE)</f>
        <v>1</v>
      </c>
      <c r="AB21" s="97">
        <f>VLOOKUP($B21,[1]DEN4!$G$2:$T$144,12,FALSE)</f>
        <v>1</v>
      </c>
      <c r="AC21" s="62">
        <f>VLOOKUP($B21,[1]DEN4!$G$2:$T$144,13,FALSE)</f>
        <v>2</v>
      </c>
      <c r="AD21" s="6">
        <f t="shared" si="1"/>
        <v>18</v>
      </c>
    </row>
    <row r="22" spans="1:31" ht="15.75" customHeight="1" thickBot="1" x14ac:dyDescent="0.25">
      <c r="A22" s="1" t="s">
        <v>78</v>
      </c>
      <c r="B22" s="99" t="s">
        <v>75</v>
      </c>
      <c r="C22" s="63"/>
      <c r="D22" s="63"/>
      <c r="E22" s="97">
        <f>VLOOKUP($B22,[1]NUM4!$G$2:$T$144,2,FALSE)</f>
        <v>5</v>
      </c>
      <c r="F22" s="97">
        <f>VLOOKUP($B22,[1]NUM4!$G$2:$T$144,3,FALSE)</f>
        <v>4</v>
      </c>
      <c r="G22" s="97">
        <f>VLOOKUP($B22,[1]NUM4!$G$2:$T$144,4,FALSE)</f>
        <v>4</v>
      </c>
      <c r="H22" s="97">
        <f>VLOOKUP($B22,[1]NUM4!$G$2:$T$144,5,FALSE)</f>
        <v>2</v>
      </c>
      <c r="I22" s="97">
        <f>VLOOKUP($B22,[1]NUM4!$G$2:$T$144,6,FALSE)</f>
        <v>2</v>
      </c>
      <c r="J22" s="97">
        <f>VLOOKUP($B22,[1]NUM4!$G$2:$T$144,7,FALSE)</f>
        <v>4</v>
      </c>
      <c r="K22" s="97">
        <f>VLOOKUP($B22,[1]NUM4!$G$2:$T$144,8,FALSE)</f>
        <v>3</v>
      </c>
      <c r="L22" s="97">
        <f>VLOOKUP($B22,[1]NUM4!$G$2:$T$144,9,FALSE)</f>
        <v>2</v>
      </c>
      <c r="M22" s="97">
        <f>VLOOKUP($B22,[1]NUM4!$G$2:$T$144,10,FALSE)</f>
        <v>2</v>
      </c>
      <c r="N22" s="97">
        <f>VLOOKUP($B22,[1]NUM4!$G$2:$T$144,11,FALSE)</f>
        <v>3</v>
      </c>
      <c r="O22" s="97">
        <f>VLOOKUP($B22,[1]NUM4!$G$2:$T$144,12,FALSE)</f>
        <v>1</v>
      </c>
      <c r="P22" s="62">
        <f>VLOOKUP($B22,[1]NUM4!$G$2:$T$144,13,FALSE)</f>
        <v>3</v>
      </c>
      <c r="Q22" s="6">
        <f t="shared" si="0"/>
        <v>35</v>
      </c>
      <c r="R22" s="97">
        <f>VLOOKUP($B22,[1]DEN4!$G$2:$T$144,2,FALSE)</f>
        <v>5</v>
      </c>
      <c r="S22" s="97">
        <f>VLOOKUP($B22,[1]DEN4!$G$2:$T$144,3,FALSE)</f>
        <v>4</v>
      </c>
      <c r="T22" s="97">
        <f>VLOOKUP($B22,[1]DEN4!$G$2:$T$144,4,FALSE)</f>
        <v>4</v>
      </c>
      <c r="U22" s="97">
        <f>VLOOKUP($B22,[1]DEN4!$G$2:$T$144,5,FALSE)</f>
        <v>3</v>
      </c>
      <c r="V22" s="97">
        <f>VLOOKUP($B22,[1]DEN4!$G$2:$T$144,6,FALSE)</f>
        <v>2</v>
      </c>
      <c r="W22" s="97">
        <f>VLOOKUP($B22,[1]DEN4!$G$2:$T$144,7,FALSE)</f>
        <v>4</v>
      </c>
      <c r="X22" s="97">
        <f>VLOOKUP($B22,[1]DEN4!$G$2:$T$144,8,FALSE)</f>
        <v>4</v>
      </c>
      <c r="Y22" s="97">
        <f>VLOOKUP($B22,[1]DEN4!$G$2:$T$144,9,FALSE)</f>
        <v>2</v>
      </c>
      <c r="Z22" s="97">
        <f>VLOOKUP($B22,[1]DEN4!$G$2:$T$144,10,FALSE)</f>
        <v>2</v>
      </c>
      <c r="AA22" s="97">
        <f>VLOOKUP($B22,[1]DEN4!$G$2:$T$144,11,FALSE)</f>
        <v>3</v>
      </c>
      <c r="AB22" s="97">
        <f>VLOOKUP($B22,[1]DEN4!$G$2:$T$144,12,FALSE)</f>
        <v>1</v>
      </c>
      <c r="AC22" s="62">
        <f>VLOOKUP($B22,[1]DEN4!$G$2:$T$144,13,FALSE)</f>
        <v>3</v>
      </c>
      <c r="AD22" s="6">
        <f t="shared" si="1"/>
        <v>37</v>
      </c>
    </row>
    <row r="23" spans="1:31" ht="15.75" customHeight="1" thickBot="1" x14ac:dyDescent="0.25">
      <c r="A23" s="1" t="s">
        <v>78</v>
      </c>
      <c r="B23" s="99" t="s">
        <v>76</v>
      </c>
      <c r="C23" s="63"/>
      <c r="D23" s="63"/>
      <c r="E23" s="97">
        <f>VLOOKUP($B23,[1]NUM4!$G$2:$T$144,2,FALSE)</f>
        <v>1</v>
      </c>
      <c r="F23" s="97">
        <f>VLOOKUP($B23,[1]NUM4!$G$2:$T$144,3,FALSE)</f>
        <v>1</v>
      </c>
      <c r="G23" s="97">
        <f>VLOOKUP($B23,[1]NUM4!$G$2:$T$144,4,FALSE)</f>
        <v>1</v>
      </c>
      <c r="H23" s="97">
        <f>VLOOKUP($B23,[1]NUM4!$G$2:$T$144,5,FALSE)</f>
        <v>1</v>
      </c>
      <c r="I23" s="97">
        <f>VLOOKUP($B23,[1]NUM4!$G$2:$T$144,6,FALSE)</f>
        <v>1</v>
      </c>
      <c r="J23" s="97">
        <f>VLOOKUP($B23,[1]NUM4!$G$2:$T$144,7,FALSE)</f>
        <v>2</v>
      </c>
      <c r="K23" s="97">
        <f>VLOOKUP($B23,[1]NUM4!$G$2:$T$144,8,FALSE)</f>
        <v>2</v>
      </c>
      <c r="L23" s="97">
        <f>VLOOKUP($B23,[1]NUM4!$G$2:$T$144,9,FALSE)</f>
        <v>2</v>
      </c>
      <c r="M23" s="97">
        <f>VLOOKUP($B23,[1]NUM4!$G$2:$T$144,10,FALSE)</f>
        <v>3</v>
      </c>
      <c r="N23" s="97">
        <f>VLOOKUP($B23,[1]NUM4!$G$2:$T$144,11,FALSE)</f>
        <v>2</v>
      </c>
      <c r="O23" s="97">
        <f>VLOOKUP($B23,[1]NUM4!$G$2:$T$144,12,FALSE)</f>
        <v>2</v>
      </c>
      <c r="P23" s="62">
        <f>VLOOKUP($B23,[1]NUM4!$G$2:$T$144,13,FALSE)</f>
        <v>0</v>
      </c>
      <c r="Q23" s="6">
        <f t="shared" si="0"/>
        <v>18</v>
      </c>
      <c r="R23" s="97">
        <f>VLOOKUP($B23,[1]DEN4!$G$2:$T$144,2,FALSE)</f>
        <v>1</v>
      </c>
      <c r="S23" s="97">
        <f>VLOOKUP($B23,[1]DEN4!$G$2:$T$144,3,FALSE)</f>
        <v>1</v>
      </c>
      <c r="T23" s="97">
        <f>VLOOKUP($B23,[1]DEN4!$G$2:$T$144,4,FALSE)</f>
        <v>1</v>
      </c>
      <c r="U23" s="97">
        <f>VLOOKUP($B23,[1]DEN4!$G$2:$T$144,5,FALSE)</f>
        <v>2</v>
      </c>
      <c r="V23" s="97">
        <f>VLOOKUP($B23,[1]DEN4!$G$2:$T$144,6,FALSE)</f>
        <v>1</v>
      </c>
      <c r="W23" s="97">
        <f>VLOOKUP($B23,[1]DEN4!$G$2:$T$144,7,FALSE)</f>
        <v>2</v>
      </c>
      <c r="X23" s="97">
        <f>VLOOKUP($B23,[1]DEN4!$G$2:$T$144,8,FALSE)</f>
        <v>2</v>
      </c>
      <c r="Y23" s="97">
        <f>VLOOKUP($B23,[1]DEN4!$G$2:$T$144,9,FALSE)</f>
        <v>2</v>
      </c>
      <c r="Z23" s="97">
        <f>VLOOKUP($B23,[1]DEN4!$G$2:$T$144,10,FALSE)</f>
        <v>3</v>
      </c>
      <c r="AA23" s="97">
        <f>VLOOKUP($B23,[1]DEN4!$G$2:$T$144,11,FALSE)</f>
        <v>2</v>
      </c>
      <c r="AB23" s="97">
        <f>VLOOKUP($B23,[1]DEN4!$G$2:$T$144,12,FALSE)</f>
        <v>3</v>
      </c>
      <c r="AC23" s="62">
        <f>VLOOKUP($B23,[1]DEN4!$G$2:$T$144,13,FALSE)</f>
        <v>0</v>
      </c>
      <c r="AD23" s="6">
        <f t="shared" si="1"/>
        <v>20</v>
      </c>
    </row>
    <row r="24" spans="1:31" ht="15.75" customHeight="1" thickBot="1" x14ac:dyDescent="0.25">
      <c r="A24" s="1" t="s">
        <v>78</v>
      </c>
      <c r="B24" s="99" t="s">
        <v>77</v>
      </c>
      <c r="C24" s="63"/>
      <c r="D24" s="63"/>
      <c r="E24" s="97">
        <f>VLOOKUP($B24,[1]NUM4!$G$2:$T$144,2,FALSE)</f>
        <v>2</v>
      </c>
      <c r="F24" s="97">
        <f>VLOOKUP($B24,[1]NUM4!$G$2:$T$144,3,FALSE)</f>
        <v>3</v>
      </c>
      <c r="G24" s="97">
        <f>VLOOKUP($B24,[1]NUM4!$G$2:$T$144,4,FALSE)</f>
        <v>7</v>
      </c>
      <c r="H24" s="97">
        <f>VLOOKUP($B24,[1]NUM4!$G$2:$T$144,5,FALSE)</f>
        <v>5</v>
      </c>
      <c r="I24" s="97">
        <f>VLOOKUP($B24,[1]NUM4!$G$2:$T$144,6,FALSE)</f>
        <v>1</v>
      </c>
      <c r="J24" s="97">
        <f>VLOOKUP($B24,[1]NUM4!$G$2:$T$144,7,FALSE)</f>
        <v>3</v>
      </c>
      <c r="K24" s="97">
        <f>VLOOKUP($B24,[1]NUM4!$G$2:$T$144,8,FALSE)</f>
        <v>3</v>
      </c>
      <c r="L24" s="97">
        <f>VLOOKUP($B24,[1]NUM4!$G$2:$T$144,9,FALSE)</f>
        <v>4</v>
      </c>
      <c r="M24" s="97">
        <f>VLOOKUP($B24,[1]NUM4!$G$2:$T$144,10,FALSE)</f>
        <v>1</v>
      </c>
      <c r="N24" s="97">
        <f>VLOOKUP($B24,[1]NUM4!$G$2:$T$144,11,FALSE)</f>
        <v>2</v>
      </c>
      <c r="O24" s="97">
        <f>VLOOKUP($B24,[1]NUM4!$G$2:$T$144,12,FALSE)</f>
        <v>3</v>
      </c>
      <c r="P24" s="62">
        <f>VLOOKUP($B24,[1]NUM4!$G$2:$T$144,13,FALSE)</f>
        <v>3</v>
      </c>
      <c r="Q24" s="6">
        <f t="shared" si="0"/>
        <v>37</v>
      </c>
      <c r="R24" s="97">
        <f>VLOOKUP($B24,[1]DEN4!$G$2:$T$144,2,FALSE)</f>
        <v>2</v>
      </c>
      <c r="S24" s="97">
        <f>VLOOKUP($B24,[1]DEN4!$G$2:$T$144,3,FALSE)</f>
        <v>3</v>
      </c>
      <c r="T24" s="97">
        <f>VLOOKUP($B24,[1]DEN4!$G$2:$T$144,4,FALSE)</f>
        <v>7</v>
      </c>
      <c r="U24" s="97">
        <f>VLOOKUP($B24,[1]DEN4!$G$2:$T$144,5,FALSE)</f>
        <v>5</v>
      </c>
      <c r="V24" s="97">
        <f>VLOOKUP($B24,[1]DEN4!$G$2:$T$144,6,FALSE)</f>
        <v>1</v>
      </c>
      <c r="W24" s="97">
        <f>VLOOKUP($B24,[1]DEN4!$G$2:$T$144,7,FALSE)</f>
        <v>4</v>
      </c>
      <c r="X24" s="97">
        <f>VLOOKUP($B24,[1]DEN4!$G$2:$T$144,8,FALSE)</f>
        <v>3</v>
      </c>
      <c r="Y24" s="97">
        <f>VLOOKUP($B24,[1]DEN4!$G$2:$T$144,9,FALSE)</f>
        <v>4</v>
      </c>
      <c r="Z24" s="97">
        <f>VLOOKUP($B24,[1]DEN4!$G$2:$T$144,10,FALSE)</f>
        <v>1</v>
      </c>
      <c r="AA24" s="97">
        <f>VLOOKUP($B24,[1]DEN4!$G$2:$T$144,11,FALSE)</f>
        <v>2</v>
      </c>
      <c r="AB24" s="97">
        <f>VLOOKUP($B24,[1]DEN4!$G$2:$T$144,12,FALSE)</f>
        <v>3</v>
      </c>
      <c r="AC24" s="62">
        <f>VLOOKUP($B24,[1]DEN4!$G$2:$T$144,13,FALSE)</f>
        <v>3</v>
      </c>
      <c r="AD24" s="6">
        <f t="shared" si="1"/>
        <v>38</v>
      </c>
    </row>
    <row r="25" spans="1:31" s="65" customFormat="1" ht="15" thickBot="1" x14ac:dyDescent="0.25">
      <c r="A25" s="233" t="s">
        <v>200</v>
      </c>
      <c r="B25" s="234"/>
      <c r="C25" s="45">
        <f>+D25/Metas!J110</f>
        <v>1.0080586927009618</v>
      </c>
      <c r="D25" s="19">
        <f>+Q25/AD25</f>
        <v>0.89717223650385602</v>
      </c>
      <c r="E25" s="80">
        <f>SUM(E12:E24)</f>
        <v>242</v>
      </c>
      <c r="F25" s="80">
        <f t="shared" ref="F25:P25" si="2">SUM(F12:F24)</f>
        <v>204</v>
      </c>
      <c r="G25" s="74">
        <f t="shared" si="2"/>
        <v>209</v>
      </c>
      <c r="H25" s="74">
        <f t="shared" si="2"/>
        <v>186</v>
      </c>
      <c r="I25" s="74">
        <f t="shared" si="2"/>
        <v>167</v>
      </c>
      <c r="J25" s="74">
        <f t="shared" si="2"/>
        <v>140</v>
      </c>
      <c r="K25" s="74">
        <f t="shared" si="2"/>
        <v>190</v>
      </c>
      <c r="L25" s="74">
        <f t="shared" si="2"/>
        <v>189</v>
      </c>
      <c r="M25" s="74">
        <f t="shared" si="2"/>
        <v>156</v>
      </c>
      <c r="N25" s="74">
        <f t="shared" si="2"/>
        <v>133</v>
      </c>
      <c r="O25" s="74">
        <f t="shared" si="2"/>
        <v>91</v>
      </c>
      <c r="P25" s="74">
        <f t="shared" si="2"/>
        <v>187</v>
      </c>
      <c r="Q25" s="14">
        <f>SUM(Q12:Q24)</f>
        <v>2094</v>
      </c>
      <c r="R25" s="80">
        <f t="shared" ref="R25:AD25" si="3">SUM(R12:R24)</f>
        <v>271</v>
      </c>
      <c r="S25" s="80">
        <f t="shared" si="3"/>
        <v>222</v>
      </c>
      <c r="T25" s="74">
        <f t="shared" si="3"/>
        <v>226</v>
      </c>
      <c r="U25" s="74">
        <f t="shared" si="3"/>
        <v>203</v>
      </c>
      <c r="V25" s="74">
        <f t="shared" si="3"/>
        <v>186</v>
      </c>
      <c r="W25" s="74">
        <f t="shared" si="3"/>
        <v>158</v>
      </c>
      <c r="X25" s="74">
        <f t="shared" si="3"/>
        <v>211</v>
      </c>
      <c r="Y25" s="74">
        <f t="shared" si="3"/>
        <v>211</v>
      </c>
      <c r="Z25" s="74">
        <f t="shared" si="3"/>
        <v>171</v>
      </c>
      <c r="AA25" s="74">
        <f t="shared" si="3"/>
        <v>154</v>
      </c>
      <c r="AB25" s="74">
        <f t="shared" si="3"/>
        <v>97</v>
      </c>
      <c r="AC25" s="74">
        <f t="shared" si="3"/>
        <v>224</v>
      </c>
      <c r="AD25" s="14">
        <f t="shared" si="3"/>
        <v>2334</v>
      </c>
      <c r="AE25" s="69"/>
    </row>
    <row r="26" spans="1:31" ht="15" thickBot="1" x14ac:dyDescent="0.25">
      <c r="A26" s="1" t="s">
        <v>79</v>
      </c>
      <c r="B26" s="99" t="s">
        <v>80</v>
      </c>
      <c r="C26" s="63"/>
      <c r="D26" s="63"/>
      <c r="E26" s="114">
        <f>VLOOKUP($B26,[1]NUM4!$G$2:$T$144,2,FALSE)</f>
        <v>30</v>
      </c>
      <c r="F26" s="114">
        <f>VLOOKUP($B26,[1]NUM4!$G$2:$T$144,3,FALSE)</f>
        <v>34</v>
      </c>
      <c r="G26" s="97">
        <f>VLOOKUP($B26,[1]NUM4!$G$2:$T$144,4,FALSE)</f>
        <v>37</v>
      </c>
      <c r="H26" s="97">
        <f>VLOOKUP($B26,[1]NUM4!$G$2:$T$144,5,FALSE)</f>
        <v>27</v>
      </c>
      <c r="I26" s="97">
        <f>VLOOKUP($B26,[1]NUM4!$G$2:$T$144,6,FALSE)</f>
        <v>44</v>
      </c>
      <c r="J26" s="97">
        <f>VLOOKUP($B26,[1]NUM4!$G$2:$T$144,7,FALSE)</f>
        <v>30</v>
      </c>
      <c r="K26" s="97">
        <f>VLOOKUP($B26,[1]NUM4!$G$2:$T$144,8,FALSE)</f>
        <v>32</v>
      </c>
      <c r="L26" s="104">
        <f>VLOOKUP($B26,[1]NUM4!$G$2:$T$144,9,FALSE)</f>
        <v>29</v>
      </c>
      <c r="M26" s="104">
        <f>VLOOKUP($B26,[1]NUM4!$G$2:$T$144,10,FALSE)</f>
        <v>31</v>
      </c>
      <c r="N26" s="104">
        <f>VLOOKUP($B26,[1]NUM4!$G$2:$T$144,11,FALSE)</f>
        <v>22</v>
      </c>
      <c r="O26" s="104">
        <f>VLOOKUP($B26,[1]NUM4!$G$2:$T$144,12,FALSE)</f>
        <v>23</v>
      </c>
      <c r="P26" s="62">
        <f>VLOOKUP($B26,[1]NUM4!$G$2:$T$144,13,FALSE)</f>
        <v>41</v>
      </c>
      <c r="Q26" s="6">
        <f t="shared" ref="Q26:Q35" si="4">SUM(E26:P26)</f>
        <v>380</v>
      </c>
      <c r="R26" s="114">
        <f>VLOOKUP($B26,[1]DEN4!$G$2:$T$144,2,FALSE)</f>
        <v>42</v>
      </c>
      <c r="S26" s="114">
        <f>VLOOKUP($B26,[1]DEN4!$G$2:$T$144,3,FALSE)</f>
        <v>45</v>
      </c>
      <c r="T26" s="97">
        <f>VLOOKUP($B26,[1]DEN4!$G$2:$T$144,4,FALSE)</f>
        <v>51</v>
      </c>
      <c r="U26" s="97">
        <f>VLOOKUP($B26,[1]DEN4!$G$2:$T$144,5,FALSE)</f>
        <v>34</v>
      </c>
      <c r="V26" s="97">
        <f>VLOOKUP($B26,[1]DEN4!$G$2:$T$144,6,FALSE)</f>
        <v>54</v>
      </c>
      <c r="W26" s="97">
        <f>VLOOKUP($B26,[1]DEN4!$G$2:$T$144,7,FALSE)</f>
        <v>37</v>
      </c>
      <c r="X26" s="97">
        <f>VLOOKUP($B26,[1]DEN4!$G$2:$T$144,8,FALSE)</f>
        <v>40</v>
      </c>
      <c r="Y26" s="104">
        <f>VLOOKUP($B26,[1]DEN4!$G$2:$T$144,9,FALSE)</f>
        <v>47</v>
      </c>
      <c r="Z26" s="104">
        <f>VLOOKUP($B26,[1]DEN4!$G$2:$T$144,10,FALSE)</f>
        <v>41</v>
      </c>
      <c r="AA26" s="104">
        <f>VLOOKUP($B26,[1]DEN4!$G$2:$T$144,11,FALSE)</f>
        <v>27</v>
      </c>
      <c r="AB26" s="104">
        <f>VLOOKUP($B26,[1]DEN4!$G$2:$T$144,12,FALSE)</f>
        <v>26</v>
      </c>
      <c r="AC26" s="62">
        <f>VLOOKUP($B26,[1]DEN4!$G$2:$T$144,13,FALSE)</f>
        <v>50</v>
      </c>
      <c r="AD26" s="6">
        <f t="shared" si="1"/>
        <v>494</v>
      </c>
    </row>
    <row r="27" spans="1:31" ht="15" thickBot="1" x14ac:dyDescent="0.25">
      <c r="A27" s="1" t="s">
        <v>79</v>
      </c>
      <c r="B27" s="99" t="s">
        <v>81</v>
      </c>
      <c r="C27" s="63"/>
      <c r="D27" s="63"/>
      <c r="E27" s="114">
        <f>VLOOKUP($B27,[1]NUM4!$G$2:$T$144,2,FALSE)</f>
        <v>42</v>
      </c>
      <c r="F27" s="114">
        <f>VLOOKUP($B27,[1]NUM4!$G$2:$T$144,3,FALSE)</f>
        <v>32</v>
      </c>
      <c r="G27" s="97">
        <f>VLOOKUP($B27,[1]NUM4!$G$2:$T$144,4,FALSE)</f>
        <v>29</v>
      </c>
      <c r="H27" s="97">
        <f>VLOOKUP($B27,[1]NUM4!$G$2:$T$144,5,FALSE)</f>
        <v>37</v>
      </c>
      <c r="I27" s="97">
        <f>VLOOKUP($B27,[1]NUM4!$G$2:$T$144,6,FALSE)</f>
        <v>37</v>
      </c>
      <c r="J27" s="97">
        <f>VLOOKUP($B27,[1]NUM4!$G$2:$T$144,7,FALSE)</f>
        <v>25</v>
      </c>
      <c r="K27" s="97">
        <f>VLOOKUP($B27,[1]NUM4!$G$2:$T$144,8,FALSE)</f>
        <v>21</v>
      </c>
      <c r="L27" s="104">
        <f>VLOOKUP($B27,[1]NUM4!$G$2:$T$144,9,FALSE)</f>
        <v>37</v>
      </c>
      <c r="M27" s="104">
        <f>VLOOKUP($B27,[1]NUM4!$G$2:$T$144,10,FALSE)</f>
        <v>28</v>
      </c>
      <c r="N27" s="104">
        <f>VLOOKUP($B27,[1]NUM4!$G$2:$T$144,11,FALSE)</f>
        <v>19</v>
      </c>
      <c r="O27" s="104">
        <f>VLOOKUP($B27,[1]NUM4!$G$2:$T$144,12,FALSE)</f>
        <v>18</v>
      </c>
      <c r="P27" s="62">
        <f>VLOOKUP($B27,[1]NUM4!$G$2:$T$144,13,FALSE)</f>
        <v>26</v>
      </c>
      <c r="Q27" s="6">
        <f t="shared" si="4"/>
        <v>351</v>
      </c>
      <c r="R27" s="114">
        <f>VLOOKUP($B27,[1]DEN4!$G$2:$T$144,2,FALSE)</f>
        <v>50</v>
      </c>
      <c r="S27" s="114">
        <f>VLOOKUP($B27,[1]DEN4!$G$2:$T$144,3,FALSE)</f>
        <v>39</v>
      </c>
      <c r="T27" s="97">
        <f>VLOOKUP($B27,[1]DEN4!$G$2:$T$144,4,FALSE)</f>
        <v>38</v>
      </c>
      <c r="U27" s="97">
        <f>VLOOKUP($B27,[1]DEN4!$G$2:$T$144,5,FALSE)</f>
        <v>45</v>
      </c>
      <c r="V27" s="97">
        <f>VLOOKUP($B27,[1]DEN4!$G$2:$T$144,6,FALSE)</f>
        <v>40</v>
      </c>
      <c r="W27" s="97">
        <f>VLOOKUP($B27,[1]DEN4!$G$2:$T$144,7,FALSE)</f>
        <v>28</v>
      </c>
      <c r="X27" s="97">
        <f>VLOOKUP($B27,[1]DEN4!$G$2:$T$144,8,FALSE)</f>
        <v>25</v>
      </c>
      <c r="Y27" s="104">
        <f>VLOOKUP($B27,[1]DEN4!$G$2:$T$144,9,FALSE)</f>
        <v>39</v>
      </c>
      <c r="Z27" s="104">
        <f>VLOOKUP($B27,[1]DEN4!$G$2:$T$144,10,FALSE)</f>
        <v>36</v>
      </c>
      <c r="AA27" s="104">
        <f>VLOOKUP($B27,[1]DEN4!$G$2:$T$144,11,FALSE)</f>
        <v>27</v>
      </c>
      <c r="AB27" s="104">
        <f>VLOOKUP($B27,[1]DEN4!$G$2:$T$144,12,FALSE)</f>
        <v>25</v>
      </c>
      <c r="AC27" s="62">
        <f>VLOOKUP($B27,[1]DEN4!$G$2:$T$144,13,FALSE)</f>
        <v>37</v>
      </c>
      <c r="AD27" s="6">
        <f t="shared" si="1"/>
        <v>429</v>
      </c>
    </row>
    <row r="28" spans="1:31" ht="15" thickBot="1" x14ac:dyDescent="0.25">
      <c r="A28" s="1" t="s">
        <v>79</v>
      </c>
      <c r="B28" s="99" t="s">
        <v>82</v>
      </c>
      <c r="C28" s="63"/>
      <c r="D28" s="63"/>
      <c r="E28" s="114">
        <f>VLOOKUP($B28,[1]NUM4!$G$2:$T$144,2,FALSE)</f>
        <v>38</v>
      </c>
      <c r="F28" s="114">
        <f>VLOOKUP($B28,[1]NUM4!$G$2:$T$144,3,FALSE)</f>
        <v>56</v>
      </c>
      <c r="G28" s="97">
        <f>VLOOKUP($B28,[1]NUM4!$G$2:$T$144,4,FALSE)</f>
        <v>63</v>
      </c>
      <c r="H28" s="97">
        <f>VLOOKUP($B28,[1]NUM4!$G$2:$T$144,5,FALSE)</f>
        <v>43</v>
      </c>
      <c r="I28" s="97">
        <f>VLOOKUP($B28,[1]NUM4!$G$2:$T$144,6,FALSE)</f>
        <v>52</v>
      </c>
      <c r="J28" s="97">
        <f>VLOOKUP($B28,[1]NUM4!$G$2:$T$144,7,FALSE)</f>
        <v>50</v>
      </c>
      <c r="K28" s="97">
        <f>VLOOKUP($B28,[1]NUM4!$G$2:$T$144,8,FALSE)</f>
        <v>50</v>
      </c>
      <c r="L28" s="104">
        <f>VLOOKUP($B28,[1]NUM4!$G$2:$T$144,9,FALSE)</f>
        <v>55</v>
      </c>
      <c r="M28" s="104">
        <f>VLOOKUP($B28,[1]NUM4!$G$2:$T$144,10,FALSE)</f>
        <v>45</v>
      </c>
      <c r="N28" s="104">
        <f>VLOOKUP($B28,[1]NUM4!$G$2:$T$144,11,FALSE)</f>
        <v>35</v>
      </c>
      <c r="O28" s="104">
        <f>VLOOKUP($B28,[1]NUM4!$G$2:$T$144,12,FALSE)</f>
        <v>13</v>
      </c>
      <c r="P28" s="62">
        <f>VLOOKUP($B28,[1]NUM4!$G$2:$T$144,13,FALSE)</f>
        <v>33</v>
      </c>
      <c r="Q28" s="6">
        <f t="shared" si="4"/>
        <v>533</v>
      </c>
      <c r="R28" s="114">
        <f>VLOOKUP($B28,[1]DEN4!$G$2:$T$144,2,FALSE)</f>
        <v>49</v>
      </c>
      <c r="S28" s="114">
        <f>VLOOKUP($B28,[1]DEN4!$G$2:$T$144,3,FALSE)</f>
        <v>65</v>
      </c>
      <c r="T28" s="97">
        <f>VLOOKUP($B28,[1]DEN4!$G$2:$T$144,4,FALSE)</f>
        <v>71</v>
      </c>
      <c r="U28" s="97">
        <f>VLOOKUP($B28,[1]DEN4!$G$2:$T$144,5,FALSE)</f>
        <v>47</v>
      </c>
      <c r="V28" s="97">
        <f>VLOOKUP($B28,[1]DEN4!$G$2:$T$144,6,FALSE)</f>
        <v>57</v>
      </c>
      <c r="W28" s="97">
        <f>VLOOKUP($B28,[1]DEN4!$G$2:$T$144,7,FALSE)</f>
        <v>51</v>
      </c>
      <c r="X28" s="97">
        <f>VLOOKUP($B28,[1]DEN4!$G$2:$T$144,8,FALSE)</f>
        <v>59</v>
      </c>
      <c r="Y28" s="104">
        <f>VLOOKUP($B28,[1]DEN4!$G$2:$T$144,9,FALSE)</f>
        <v>65</v>
      </c>
      <c r="Z28" s="104">
        <f>VLOOKUP($B28,[1]DEN4!$G$2:$T$144,10,FALSE)</f>
        <v>50</v>
      </c>
      <c r="AA28" s="104">
        <f>VLOOKUP($B28,[1]DEN4!$G$2:$T$144,11,FALSE)</f>
        <v>38</v>
      </c>
      <c r="AB28" s="104">
        <f>VLOOKUP($B28,[1]DEN4!$G$2:$T$144,12,FALSE)</f>
        <v>13</v>
      </c>
      <c r="AC28" s="62">
        <f>VLOOKUP($B28,[1]DEN4!$G$2:$T$144,13,FALSE)</f>
        <v>45</v>
      </c>
      <c r="AD28" s="6">
        <f t="shared" si="1"/>
        <v>610</v>
      </c>
    </row>
    <row r="29" spans="1:31" ht="15" thickBot="1" x14ac:dyDescent="0.25">
      <c r="A29" s="1" t="s">
        <v>79</v>
      </c>
      <c r="B29" s="99" t="s">
        <v>83</v>
      </c>
      <c r="C29" s="63"/>
      <c r="D29" s="63"/>
      <c r="E29" s="114">
        <f>VLOOKUP($B29,[1]NUM4!$G$2:$T$144,2,FALSE)</f>
        <v>12</v>
      </c>
      <c r="F29" s="114">
        <f>VLOOKUP($B29,[1]NUM4!$G$2:$T$144,3,FALSE)</f>
        <v>5</v>
      </c>
      <c r="G29" s="97">
        <f>VLOOKUP($B29,[1]NUM4!$G$2:$T$144,4,FALSE)</f>
        <v>4</v>
      </c>
      <c r="H29" s="97">
        <f>VLOOKUP($B29,[1]NUM4!$G$2:$T$144,5,FALSE)</f>
        <v>1</v>
      </c>
      <c r="I29" s="97">
        <f>VLOOKUP($B29,[1]NUM4!$G$2:$T$144,6,FALSE)</f>
        <v>6</v>
      </c>
      <c r="J29" s="97">
        <f>VLOOKUP($B29,[1]NUM4!$G$2:$T$144,7,FALSE)</f>
        <v>6</v>
      </c>
      <c r="K29" s="97">
        <f>VLOOKUP($B29,[1]NUM4!$G$2:$T$144,8,FALSE)</f>
        <v>7</v>
      </c>
      <c r="L29" s="104">
        <f>VLOOKUP($B29,[1]NUM4!$G$2:$T$144,9,FALSE)</f>
        <v>5</v>
      </c>
      <c r="M29" s="104">
        <f>VLOOKUP($B29,[1]NUM4!$G$2:$T$144,10,FALSE)</f>
        <v>7</v>
      </c>
      <c r="N29" s="104">
        <f>VLOOKUP($B29,[1]NUM4!$G$2:$T$144,11,FALSE)</f>
        <v>4</v>
      </c>
      <c r="O29" s="104">
        <f>VLOOKUP($B29,[1]NUM4!$G$2:$T$144,12,FALSE)</f>
        <v>8</v>
      </c>
      <c r="P29" s="62">
        <f>VLOOKUP($B29,[1]NUM4!$G$2:$T$144,13,FALSE)</f>
        <v>5</v>
      </c>
      <c r="Q29" s="6">
        <f t="shared" si="4"/>
        <v>70</v>
      </c>
      <c r="R29" s="114">
        <f>VLOOKUP($B29,[1]DEN4!$G$2:$T$144,2,FALSE)</f>
        <v>15</v>
      </c>
      <c r="S29" s="114">
        <f>VLOOKUP($B29,[1]DEN4!$G$2:$T$144,3,FALSE)</f>
        <v>6</v>
      </c>
      <c r="T29" s="97">
        <f>VLOOKUP($B29,[1]DEN4!$G$2:$T$144,4,FALSE)</f>
        <v>5</v>
      </c>
      <c r="U29" s="97">
        <f>VLOOKUP($B29,[1]DEN4!$G$2:$T$144,5,FALSE)</f>
        <v>2</v>
      </c>
      <c r="V29" s="97">
        <f>VLOOKUP($B29,[1]DEN4!$G$2:$T$144,6,FALSE)</f>
        <v>9</v>
      </c>
      <c r="W29" s="97">
        <f>VLOOKUP($B29,[1]DEN4!$G$2:$T$144,7,FALSE)</f>
        <v>7</v>
      </c>
      <c r="X29" s="97">
        <f>VLOOKUP($B29,[1]DEN4!$G$2:$T$144,8,FALSE)</f>
        <v>9</v>
      </c>
      <c r="Y29" s="104">
        <f>VLOOKUP($B29,[1]DEN4!$G$2:$T$144,9,FALSE)</f>
        <v>9</v>
      </c>
      <c r="Z29" s="104">
        <f>VLOOKUP($B29,[1]DEN4!$G$2:$T$144,10,FALSE)</f>
        <v>10</v>
      </c>
      <c r="AA29" s="104">
        <f>VLOOKUP($B29,[1]DEN4!$G$2:$T$144,11,FALSE)</f>
        <v>6</v>
      </c>
      <c r="AB29" s="104">
        <f>VLOOKUP($B29,[1]DEN4!$G$2:$T$144,12,FALSE)</f>
        <v>9</v>
      </c>
      <c r="AC29" s="62">
        <f>VLOOKUP($B29,[1]DEN4!$G$2:$T$144,13,FALSE)</f>
        <v>5</v>
      </c>
      <c r="AD29" s="6">
        <f t="shared" si="1"/>
        <v>92</v>
      </c>
    </row>
    <row r="30" spans="1:31" ht="15" thickBot="1" x14ac:dyDescent="0.25">
      <c r="A30" s="1" t="s">
        <v>79</v>
      </c>
      <c r="B30" s="99" t="s">
        <v>84</v>
      </c>
      <c r="C30" s="63"/>
      <c r="D30" s="63"/>
      <c r="E30" s="114">
        <f>VLOOKUP($B30,[1]NUM4!$G$2:$T$144,2,FALSE)</f>
        <v>48</v>
      </c>
      <c r="F30" s="114">
        <f>VLOOKUP($B30,[1]NUM4!$G$2:$T$144,3,FALSE)</f>
        <v>36</v>
      </c>
      <c r="G30" s="97">
        <f>VLOOKUP($B30,[1]NUM4!$G$2:$T$144,4,FALSE)</f>
        <v>50</v>
      </c>
      <c r="H30" s="97">
        <f>VLOOKUP($B30,[1]NUM4!$G$2:$T$144,5,FALSE)</f>
        <v>58</v>
      </c>
      <c r="I30" s="97">
        <f>VLOOKUP($B30,[1]NUM4!$G$2:$T$144,6,FALSE)</f>
        <v>51</v>
      </c>
      <c r="J30" s="97">
        <f>VLOOKUP($B30,[1]NUM4!$G$2:$T$144,7,FALSE)</f>
        <v>42</v>
      </c>
      <c r="K30" s="97">
        <f>VLOOKUP($B30,[1]NUM4!$G$2:$T$144,8,FALSE)</f>
        <v>49</v>
      </c>
      <c r="L30" s="104">
        <f>VLOOKUP($B30,[1]NUM4!$G$2:$T$144,9,FALSE)</f>
        <v>57</v>
      </c>
      <c r="M30" s="104">
        <f>VLOOKUP($B30,[1]NUM4!$G$2:$T$144,10,FALSE)</f>
        <v>50</v>
      </c>
      <c r="N30" s="104">
        <f>VLOOKUP($B30,[1]NUM4!$G$2:$T$144,11,FALSE)</f>
        <v>36</v>
      </c>
      <c r="O30" s="104">
        <f>VLOOKUP($B30,[1]NUM4!$G$2:$T$144,12,FALSE)</f>
        <v>38</v>
      </c>
      <c r="P30" s="62">
        <f>VLOOKUP($B30,[1]NUM4!$G$2:$T$144,13,FALSE)</f>
        <v>54</v>
      </c>
      <c r="Q30" s="6">
        <f t="shared" si="4"/>
        <v>569</v>
      </c>
      <c r="R30" s="114">
        <f>VLOOKUP($B30,[1]DEN4!$G$2:$T$144,2,FALSE)</f>
        <v>60</v>
      </c>
      <c r="S30" s="114">
        <f>VLOOKUP($B30,[1]DEN4!$G$2:$T$144,3,FALSE)</f>
        <v>47</v>
      </c>
      <c r="T30" s="97">
        <f>VLOOKUP($B30,[1]DEN4!$G$2:$T$144,4,FALSE)</f>
        <v>57</v>
      </c>
      <c r="U30" s="97">
        <f>VLOOKUP($B30,[1]DEN4!$G$2:$T$144,5,FALSE)</f>
        <v>69</v>
      </c>
      <c r="V30" s="97">
        <f>VLOOKUP($B30,[1]DEN4!$G$2:$T$144,6,FALSE)</f>
        <v>55</v>
      </c>
      <c r="W30" s="97">
        <f>VLOOKUP($B30,[1]DEN4!$G$2:$T$144,7,FALSE)</f>
        <v>47</v>
      </c>
      <c r="X30" s="97">
        <f>VLOOKUP($B30,[1]DEN4!$G$2:$T$144,8,FALSE)</f>
        <v>52</v>
      </c>
      <c r="Y30" s="104">
        <f>VLOOKUP($B30,[1]DEN4!$G$2:$T$144,9,FALSE)</f>
        <v>61</v>
      </c>
      <c r="Z30" s="104">
        <f>VLOOKUP($B30,[1]DEN4!$G$2:$T$144,10,FALSE)</f>
        <v>58</v>
      </c>
      <c r="AA30" s="104">
        <f>VLOOKUP($B30,[1]DEN4!$G$2:$T$144,11,FALSE)</f>
        <v>40</v>
      </c>
      <c r="AB30" s="104">
        <f>VLOOKUP($B30,[1]DEN4!$G$2:$T$144,12,FALSE)</f>
        <v>43</v>
      </c>
      <c r="AC30" s="62">
        <f>VLOOKUP($B30,[1]DEN4!$G$2:$T$144,13,FALSE)</f>
        <v>61</v>
      </c>
      <c r="AD30" s="6">
        <f t="shared" si="1"/>
        <v>650</v>
      </c>
    </row>
    <row r="31" spans="1:31" ht="15" thickBot="1" x14ac:dyDescent="0.25">
      <c r="A31" s="1" t="s">
        <v>79</v>
      </c>
      <c r="B31" s="99" t="s">
        <v>85</v>
      </c>
      <c r="C31" s="63"/>
      <c r="D31" s="63"/>
      <c r="E31" s="114">
        <f>VLOOKUP($B31,[1]NUM4!$G$2:$T$144,2,FALSE)</f>
        <v>4</v>
      </c>
      <c r="F31" s="114">
        <f>VLOOKUP($B31,[1]NUM4!$G$2:$T$144,3,FALSE)</f>
        <v>0</v>
      </c>
      <c r="G31" s="97">
        <f>VLOOKUP($B31,[1]NUM4!$G$2:$T$144,4,FALSE)</f>
        <v>0</v>
      </c>
      <c r="H31" s="97">
        <f>VLOOKUP($B31,[1]NUM4!$G$2:$T$144,5,FALSE)</f>
        <v>0</v>
      </c>
      <c r="I31" s="97">
        <f>VLOOKUP($B31,[1]NUM4!$G$2:$T$144,6,FALSE)</f>
        <v>0</v>
      </c>
      <c r="J31" s="97">
        <f>VLOOKUP($B31,[1]NUM4!$G$2:$T$144,7,FALSE)</f>
        <v>0</v>
      </c>
      <c r="K31" s="97">
        <f>VLOOKUP($B31,[1]NUM4!$G$2:$T$144,8,FALSE)</f>
        <v>0</v>
      </c>
      <c r="L31" s="104">
        <f>VLOOKUP($B31,[1]NUM4!$G$2:$T$144,9,FALSE)</f>
        <v>1</v>
      </c>
      <c r="M31" s="104">
        <f>VLOOKUP($B31,[1]NUM4!$G$2:$T$144,10,FALSE)</f>
        <v>0</v>
      </c>
      <c r="N31" s="104">
        <f>VLOOKUP($B31,[1]NUM4!$G$2:$T$144,11,FALSE)</f>
        <v>1</v>
      </c>
      <c r="O31" s="104">
        <f>VLOOKUP($B31,[1]NUM4!$G$2:$T$144,12,FALSE)</f>
        <v>1</v>
      </c>
      <c r="P31" s="62">
        <f>VLOOKUP($B31,[1]NUM4!$G$2:$T$144,13,FALSE)</f>
        <v>1</v>
      </c>
      <c r="Q31" s="6">
        <f t="shared" si="4"/>
        <v>8</v>
      </c>
      <c r="R31" s="114">
        <f>VLOOKUP($B31,[1]DEN4!$G$2:$T$144,2,FALSE)</f>
        <v>4</v>
      </c>
      <c r="S31" s="114">
        <f>VLOOKUP($B31,[1]DEN4!$G$2:$T$144,3,FALSE)</f>
        <v>0</v>
      </c>
      <c r="T31" s="97">
        <f>VLOOKUP($B31,[1]DEN4!$G$2:$T$144,4,FALSE)</f>
        <v>0</v>
      </c>
      <c r="U31" s="97">
        <f>VLOOKUP($B31,[1]DEN4!$G$2:$T$144,5,FALSE)</f>
        <v>0</v>
      </c>
      <c r="V31" s="97">
        <f>VLOOKUP($B31,[1]DEN4!$G$2:$T$144,6,FALSE)</f>
        <v>0</v>
      </c>
      <c r="W31" s="97">
        <f>VLOOKUP($B31,[1]DEN4!$G$2:$T$144,7,FALSE)</f>
        <v>0</v>
      </c>
      <c r="X31" s="97">
        <f>VLOOKUP($B31,[1]DEN4!$G$2:$T$144,8,FALSE)</f>
        <v>0</v>
      </c>
      <c r="Y31" s="104">
        <f>VLOOKUP($B31,[1]DEN4!$G$2:$T$144,9,FALSE)</f>
        <v>1</v>
      </c>
      <c r="Z31" s="104">
        <f>VLOOKUP($B31,[1]DEN4!$G$2:$T$144,10,FALSE)</f>
        <v>0</v>
      </c>
      <c r="AA31" s="104">
        <f>VLOOKUP($B31,[1]DEN4!$G$2:$T$144,11,FALSE)</f>
        <v>1</v>
      </c>
      <c r="AB31" s="104">
        <f>VLOOKUP($B31,[1]DEN4!$G$2:$T$144,12,FALSE)</f>
        <v>1</v>
      </c>
      <c r="AC31" s="62">
        <f>VLOOKUP($B31,[1]DEN4!$G$2:$T$144,13,FALSE)</f>
        <v>1</v>
      </c>
      <c r="AD31" s="6">
        <f t="shared" si="1"/>
        <v>8</v>
      </c>
    </row>
    <row r="32" spans="1:31" ht="15" thickBot="1" x14ac:dyDescent="0.25">
      <c r="A32" s="1" t="s">
        <v>79</v>
      </c>
      <c r="B32" s="99" t="s">
        <v>86</v>
      </c>
      <c r="C32" s="63"/>
      <c r="D32" s="63"/>
      <c r="E32" s="114">
        <f>VLOOKUP($B32,[1]NUM4!$G$2:$T$144,2,FALSE)</f>
        <v>2</v>
      </c>
      <c r="F32" s="114">
        <f>VLOOKUP($B32,[1]NUM4!$G$2:$T$144,3,FALSE)</f>
        <v>2</v>
      </c>
      <c r="G32" s="97">
        <f>VLOOKUP($B32,[1]NUM4!$G$2:$T$144,4,FALSE)</f>
        <v>1</v>
      </c>
      <c r="H32" s="97">
        <f>VLOOKUP($B32,[1]NUM4!$G$2:$T$144,5,FALSE)</f>
        <v>0</v>
      </c>
      <c r="I32" s="97">
        <f>VLOOKUP($B32,[1]NUM4!$G$2:$T$144,6,FALSE)</f>
        <v>2</v>
      </c>
      <c r="J32" s="97">
        <f>VLOOKUP($B32,[1]NUM4!$G$2:$T$144,7,FALSE)</f>
        <v>1</v>
      </c>
      <c r="K32" s="97">
        <f>VLOOKUP($B32,[1]NUM4!$G$2:$T$144,8,FALSE)</f>
        <v>2</v>
      </c>
      <c r="L32" s="104">
        <f>VLOOKUP($B32,[1]NUM4!$G$2:$T$144,9,FALSE)</f>
        <v>2</v>
      </c>
      <c r="M32" s="104">
        <f>VLOOKUP($B32,[1]NUM4!$G$2:$T$144,10,FALSE)</f>
        <v>0</v>
      </c>
      <c r="N32" s="104">
        <f>VLOOKUP($B32,[1]NUM4!$G$2:$T$144,11,FALSE)</f>
        <v>0</v>
      </c>
      <c r="O32" s="104">
        <f>VLOOKUP($B32,[1]NUM4!$G$2:$T$144,12,FALSE)</f>
        <v>0</v>
      </c>
      <c r="P32" s="62">
        <f>VLOOKUP($B32,[1]NUM4!$G$2:$T$144,13,FALSE)</f>
        <v>1</v>
      </c>
      <c r="Q32" s="6">
        <f t="shared" si="4"/>
        <v>13</v>
      </c>
      <c r="R32" s="114">
        <f>VLOOKUP($B32,[1]DEN4!$G$2:$T$144,2,FALSE)</f>
        <v>2</v>
      </c>
      <c r="S32" s="114">
        <f>VLOOKUP($B32,[1]DEN4!$G$2:$T$144,3,FALSE)</f>
        <v>2</v>
      </c>
      <c r="T32" s="97">
        <f>VLOOKUP($B32,[1]DEN4!$G$2:$T$144,4,FALSE)</f>
        <v>1</v>
      </c>
      <c r="U32" s="97">
        <f>VLOOKUP($B32,[1]DEN4!$G$2:$T$144,5,FALSE)</f>
        <v>1</v>
      </c>
      <c r="V32" s="97">
        <f>VLOOKUP($B32,[1]DEN4!$G$2:$T$144,6,FALSE)</f>
        <v>2</v>
      </c>
      <c r="W32" s="97">
        <f>VLOOKUP($B32,[1]DEN4!$G$2:$T$144,7,FALSE)</f>
        <v>3</v>
      </c>
      <c r="X32" s="97">
        <f>VLOOKUP($B32,[1]DEN4!$G$2:$T$144,8,FALSE)</f>
        <v>2</v>
      </c>
      <c r="Y32" s="104">
        <f>VLOOKUP($B32,[1]DEN4!$G$2:$T$144,9,FALSE)</f>
        <v>3</v>
      </c>
      <c r="Z32" s="104">
        <f>VLOOKUP($B32,[1]DEN4!$G$2:$T$144,10,FALSE)</f>
        <v>1</v>
      </c>
      <c r="AA32" s="104">
        <f>VLOOKUP($B32,[1]DEN4!$G$2:$T$144,11,FALSE)</f>
        <v>0</v>
      </c>
      <c r="AB32" s="104">
        <f>VLOOKUP($B32,[1]DEN4!$G$2:$T$144,12,FALSE)</f>
        <v>0</v>
      </c>
      <c r="AC32" s="62">
        <f>VLOOKUP($B32,[1]DEN4!$G$2:$T$144,13,FALSE)</f>
        <v>3</v>
      </c>
      <c r="AD32" s="6">
        <f t="shared" si="1"/>
        <v>20</v>
      </c>
    </row>
    <row r="33" spans="1:31" ht="15" thickBot="1" x14ac:dyDescent="0.25">
      <c r="A33" s="1" t="s">
        <v>79</v>
      </c>
      <c r="B33" s="99" t="s">
        <v>87</v>
      </c>
      <c r="C33" s="63"/>
      <c r="D33" s="63"/>
      <c r="E33" s="114">
        <f>VLOOKUP($B33,[1]NUM4!$G$2:$T$144,2,FALSE)</f>
        <v>9</v>
      </c>
      <c r="F33" s="114">
        <f>VLOOKUP($B33,[1]NUM4!$G$2:$T$144,3,FALSE)</f>
        <v>11</v>
      </c>
      <c r="G33" s="97">
        <f>VLOOKUP($B33,[1]NUM4!$G$2:$T$144,4,FALSE)</f>
        <v>6</v>
      </c>
      <c r="H33" s="97">
        <f>VLOOKUP($B33,[1]NUM4!$G$2:$T$144,5,FALSE)</f>
        <v>10</v>
      </c>
      <c r="I33" s="97">
        <f>VLOOKUP($B33,[1]NUM4!$G$2:$T$144,6,FALSE)</f>
        <v>7</v>
      </c>
      <c r="J33" s="97">
        <f>VLOOKUP($B33,[1]NUM4!$G$2:$T$144,7,FALSE)</f>
        <v>3</v>
      </c>
      <c r="K33" s="97">
        <f>VLOOKUP($B33,[1]NUM4!$G$2:$T$144,8,FALSE)</f>
        <v>4</v>
      </c>
      <c r="L33" s="104">
        <f>VLOOKUP($B33,[1]NUM4!$G$2:$T$144,9,FALSE)</f>
        <v>5</v>
      </c>
      <c r="M33" s="104">
        <f>VLOOKUP($B33,[1]NUM4!$G$2:$T$144,10,FALSE)</f>
        <v>3</v>
      </c>
      <c r="N33" s="104">
        <f>VLOOKUP($B33,[1]NUM4!$G$2:$T$144,11,FALSE)</f>
        <v>5</v>
      </c>
      <c r="O33" s="104">
        <f>VLOOKUP($B33,[1]NUM4!$G$2:$T$144,12,FALSE)</f>
        <v>1</v>
      </c>
      <c r="P33" s="62">
        <f>VLOOKUP($B33,[1]NUM4!$G$2:$T$144,13,FALSE)</f>
        <v>7</v>
      </c>
      <c r="Q33" s="6">
        <f t="shared" si="4"/>
        <v>71</v>
      </c>
      <c r="R33" s="114">
        <f>VLOOKUP($B33,[1]DEN4!$G$2:$T$144,2,FALSE)</f>
        <v>9</v>
      </c>
      <c r="S33" s="114">
        <f>VLOOKUP($B33,[1]DEN4!$G$2:$T$144,3,FALSE)</f>
        <v>14</v>
      </c>
      <c r="T33" s="97">
        <f>VLOOKUP($B33,[1]DEN4!$G$2:$T$144,4,FALSE)</f>
        <v>12</v>
      </c>
      <c r="U33" s="97">
        <f>VLOOKUP($B33,[1]DEN4!$G$2:$T$144,5,FALSE)</f>
        <v>10</v>
      </c>
      <c r="V33" s="97">
        <f>VLOOKUP($B33,[1]DEN4!$G$2:$T$144,6,FALSE)</f>
        <v>8</v>
      </c>
      <c r="W33" s="97">
        <f>VLOOKUP($B33,[1]DEN4!$G$2:$T$144,7,FALSE)</f>
        <v>3</v>
      </c>
      <c r="X33" s="97">
        <f>VLOOKUP($B33,[1]DEN4!$G$2:$T$144,8,FALSE)</f>
        <v>5</v>
      </c>
      <c r="Y33" s="104">
        <f>VLOOKUP($B33,[1]DEN4!$G$2:$T$144,9,FALSE)</f>
        <v>8</v>
      </c>
      <c r="Z33" s="104">
        <f>VLOOKUP($B33,[1]DEN4!$G$2:$T$144,10,FALSE)</f>
        <v>5</v>
      </c>
      <c r="AA33" s="104">
        <f>VLOOKUP($B33,[1]DEN4!$G$2:$T$144,11,FALSE)</f>
        <v>8</v>
      </c>
      <c r="AB33" s="104">
        <f>VLOOKUP($B33,[1]DEN4!$G$2:$T$144,12,FALSE)</f>
        <v>3</v>
      </c>
      <c r="AC33" s="62">
        <f>VLOOKUP($B33,[1]DEN4!$G$2:$T$144,13,FALSE)</f>
        <v>10</v>
      </c>
      <c r="AD33" s="6">
        <f t="shared" si="1"/>
        <v>95</v>
      </c>
    </row>
    <row r="34" spans="1:31" ht="15" thickBot="1" x14ac:dyDescent="0.25">
      <c r="A34" s="1" t="s">
        <v>79</v>
      </c>
      <c r="B34" s="99" t="s">
        <v>88</v>
      </c>
      <c r="C34" s="63"/>
      <c r="D34" s="63"/>
      <c r="E34" s="114">
        <f>VLOOKUP($B34,[1]NUM4!$G$2:$T$144,2,FALSE)</f>
        <v>0</v>
      </c>
      <c r="F34" s="114">
        <f>VLOOKUP($B34,[1]NUM4!$G$2:$T$144,3,FALSE)</f>
        <v>2</v>
      </c>
      <c r="G34" s="97">
        <f>VLOOKUP($B34,[1]NUM4!$G$2:$T$144,4,FALSE)</f>
        <v>0</v>
      </c>
      <c r="H34" s="97">
        <f>VLOOKUP($B34,[1]NUM4!$G$2:$T$144,5,FALSE)</f>
        <v>0</v>
      </c>
      <c r="I34" s="97">
        <f>VLOOKUP($B34,[1]NUM4!$G$2:$T$144,6,FALSE)</f>
        <v>0</v>
      </c>
      <c r="J34" s="97">
        <f>VLOOKUP($B34,[1]NUM4!$G$2:$T$144,7,FALSE)</f>
        <v>0</v>
      </c>
      <c r="K34" s="97">
        <f>VLOOKUP($B34,[1]NUM4!$G$2:$T$144,8,FALSE)</f>
        <v>0</v>
      </c>
      <c r="L34" s="104">
        <f>VLOOKUP($B34,[1]NUM4!$G$2:$T$144,9,FALSE)</f>
        <v>0</v>
      </c>
      <c r="M34" s="104">
        <f>VLOOKUP($B34,[1]NUM4!$G$2:$T$144,10,FALSE)</f>
        <v>1</v>
      </c>
      <c r="N34" s="104">
        <f>VLOOKUP($B34,[1]NUM4!$G$2:$T$144,11,FALSE)</f>
        <v>0</v>
      </c>
      <c r="O34" s="104">
        <f>VLOOKUP($B34,[1]NUM4!$G$2:$T$144,12,FALSE)</f>
        <v>0</v>
      </c>
      <c r="P34" s="62">
        <f>VLOOKUP($B34,[1]NUM4!$G$2:$T$144,13,FALSE)</f>
        <v>0</v>
      </c>
      <c r="Q34" s="6">
        <f t="shared" si="4"/>
        <v>3</v>
      </c>
      <c r="R34" s="114">
        <f>VLOOKUP($B34,[1]DEN4!$G$2:$T$144,2,FALSE)</f>
        <v>0</v>
      </c>
      <c r="S34" s="114">
        <f>VLOOKUP($B34,[1]DEN4!$G$2:$T$144,3,FALSE)</f>
        <v>2</v>
      </c>
      <c r="T34" s="97">
        <f>VLOOKUP($B34,[1]DEN4!$G$2:$T$144,4,FALSE)</f>
        <v>0</v>
      </c>
      <c r="U34" s="97">
        <f>VLOOKUP($B34,[1]DEN4!$G$2:$T$144,5,FALSE)</f>
        <v>0</v>
      </c>
      <c r="V34" s="97">
        <f>VLOOKUP($B34,[1]DEN4!$G$2:$T$144,6,FALSE)</f>
        <v>0</v>
      </c>
      <c r="W34" s="97">
        <f>VLOOKUP($B34,[1]DEN4!$G$2:$T$144,7,FALSE)</f>
        <v>0</v>
      </c>
      <c r="X34" s="97">
        <f>VLOOKUP($B34,[1]DEN4!$G$2:$T$144,8,FALSE)</f>
        <v>0</v>
      </c>
      <c r="Y34" s="104">
        <f>VLOOKUP($B34,[1]DEN4!$G$2:$T$144,9,FALSE)</f>
        <v>0</v>
      </c>
      <c r="Z34" s="104">
        <f>VLOOKUP($B34,[1]DEN4!$G$2:$T$144,10,FALSE)</f>
        <v>1</v>
      </c>
      <c r="AA34" s="104">
        <f>VLOOKUP($B34,[1]DEN4!$G$2:$T$144,11,FALSE)</f>
        <v>0</v>
      </c>
      <c r="AB34" s="104">
        <f>VLOOKUP($B34,[1]DEN4!$G$2:$T$144,12,FALSE)</f>
        <v>0</v>
      </c>
      <c r="AC34" s="62">
        <f>VLOOKUP($B34,[1]DEN4!$G$2:$T$144,13,FALSE)</f>
        <v>0</v>
      </c>
      <c r="AD34" s="6">
        <f t="shared" si="1"/>
        <v>3</v>
      </c>
    </row>
    <row r="35" spans="1:31" ht="15" thickBot="1" x14ac:dyDescent="0.25">
      <c r="A35" s="1" t="s">
        <v>79</v>
      </c>
      <c r="B35" s="99" t="s">
        <v>89</v>
      </c>
      <c r="C35" s="63"/>
      <c r="D35" s="63"/>
      <c r="E35" s="114">
        <f>VLOOKUP($B35,[1]NUM4!$G$2:$T$144,2,FALSE)</f>
        <v>4</v>
      </c>
      <c r="F35" s="114">
        <f>VLOOKUP($B35,[1]NUM4!$G$2:$T$144,3,FALSE)</f>
        <v>1</v>
      </c>
      <c r="G35" s="97">
        <f>VLOOKUP($B35,[1]NUM4!$G$2:$T$144,4,FALSE)</f>
        <v>3</v>
      </c>
      <c r="H35" s="97">
        <f>VLOOKUP($B35,[1]NUM4!$G$2:$T$144,5,FALSE)</f>
        <v>5</v>
      </c>
      <c r="I35" s="97">
        <f>VLOOKUP($B35,[1]NUM4!$G$2:$T$144,6,FALSE)</f>
        <v>6</v>
      </c>
      <c r="J35" s="97">
        <f>VLOOKUP($B35,[1]NUM4!$G$2:$T$144,7,FALSE)</f>
        <v>7</v>
      </c>
      <c r="K35" s="97">
        <f>VLOOKUP($B35,[1]NUM4!$G$2:$T$144,8,FALSE)</f>
        <v>6</v>
      </c>
      <c r="L35" s="104">
        <f>VLOOKUP($B35,[1]NUM4!$G$2:$T$144,9,FALSE)</f>
        <v>3</v>
      </c>
      <c r="M35" s="104">
        <f>VLOOKUP($B35,[1]NUM4!$G$2:$T$144,10,FALSE)</f>
        <v>5</v>
      </c>
      <c r="N35" s="104">
        <f>VLOOKUP($B35,[1]NUM4!$G$2:$T$144,11,FALSE)</f>
        <v>3</v>
      </c>
      <c r="O35" s="104">
        <f>VLOOKUP($B35,[1]NUM4!$G$2:$T$144,12,FALSE)</f>
        <v>4</v>
      </c>
      <c r="P35" s="62">
        <f>VLOOKUP($B35,[1]NUM4!$G$2:$T$144,13,FALSE)</f>
        <v>2</v>
      </c>
      <c r="Q35" s="6">
        <f t="shared" si="4"/>
        <v>49</v>
      </c>
      <c r="R35" s="114">
        <f>VLOOKUP($B35,[1]DEN4!$G$2:$T$144,2,FALSE)</f>
        <v>5</v>
      </c>
      <c r="S35" s="114">
        <f>VLOOKUP($B35,[1]DEN4!$G$2:$T$144,3,FALSE)</f>
        <v>1</v>
      </c>
      <c r="T35" s="97">
        <f>VLOOKUP($B35,[1]DEN4!$G$2:$T$144,4,FALSE)</f>
        <v>3</v>
      </c>
      <c r="U35" s="97">
        <f>VLOOKUP($B35,[1]DEN4!$G$2:$T$144,5,FALSE)</f>
        <v>7</v>
      </c>
      <c r="V35" s="97">
        <f>VLOOKUP($B35,[1]DEN4!$G$2:$T$144,6,FALSE)</f>
        <v>7</v>
      </c>
      <c r="W35" s="97">
        <f>VLOOKUP($B35,[1]DEN4!$G$2:$T$144,7,FALSE)</f>
        <v>7</v>
      </c>
      <c r="X35" s="97">
        <f>VLOOKUP($B35,[1]DEN4!$G$2:$T$144,8,FALSE)</f>
        <v>6</v>
      </c>
      <c r="Y35" s="104">
        <f>VLOOKUP($B35,[1]DEN4!$G$2:$T$144,9,FALSE)</f>
        <v>3</v>
      </c>
      <c r="Z35" s="104">
        <f>VLOOKUP($B35,[1]DEN4!$G$2:$T$144,10,FALSE)</f>
        <v>5</v>
      </c>
      <c r="AA35" s="104">
        <f>VLOOKUP($B35,[1]DEN4!$G$2:$T$144,11,FALSE)</f>
        <v>5</v>
      </c>
      <c r="AB35" s="104">
        <f>VLOOKUP($B35,[1]DEN4!$G$2:$T$144,12,FALSE)</f>
        <v>4</v>
      </c>
      <c r="AC35" s="62">
        <f>VLOOKUP($B35,[1]DEN4!$G$2:$T$144,13,FALSE)</f>
        <v>2</v>
      </c>
      <c r="AD35" s="6">
        <f t="shared" si="1"/>
        <v>55</v>
      </c>
    </row>
    <row r="36" spans="1:31" s="65" customFormat="1" ht="15" thickBot="1" x14ac:dyDescent="0.25">
      <c r="A36" s="233" t="s">
        <v>201</v>
      </c>
      <c r="B36" s="234"/>
      <c r="C36" s="45">
        <f>+D36/Metas!J108</f>
        <v>0.95801040847654351</v>
      </c>
      <c r="D36" s="19">
        <f>+Q36/AD36</f>
        <v>0.83346905537459282</v>
      </c>
      <c r="E36" s="14">
        <f t="shared" ref="E36:AD36" si="5">SUM(E26:E35)</f>
        <v>189</v>
      </c>
      <c r="F36" s="14">
        <f t="shared" si="5"/>
        <v>179</v>
      </c>
      <c r="G36" s="14">
        <f t="shared" si="5"/>
        <v>193</v>
      </c>
      <c r="H36" s="14">
        <f t="shared" si="5"/>
        <v>181</v>
      </c>
      <c r="I36" s="14">
        <f t="shared" si="5"/>
        <v>205</v>
      </c>
      <c r="J36" s="14">
        <f t="shared" si="5"/>
        <v>164</v>
      </c>
      <c r="K36" s="14">
        <f t="shared" si="5"/>
        <v>171</v>
      </c>
      <c r="L36" s="14">
        <f t="shared" si="5"/>
        <v>194</v>
      </c>
      <c r="M36" s="14">
        <f t="shared" si="5"/>
        <v>170</v>
      </c>
      <c r="N36" s="14">
        <f t="shared" si="5"/>
        <v>125</v>
      </c>
      <c r="O36" s="14">
        <f t="shared" si="5"/>
        <v>106</v>
      </c>
      <c r="P36" s="14">
        <f t="shared" si="5"/>
        <v>170</v>
      </c>
      <c r="Q36" s="14">
        <f t="shared" si="5"/>
        <v>2047</v>
      </c>
      <c r="R36" s="14">
        <f t="shared" si="5"/>
        <v>236</v>
      </c>
      <c r="S36" s="14">
        <f t="shared" si="5"/>
        <v>221</v>
      </c>
      <c r="T36" s="14">
        <f t="shared" si="5"/>
        <v>238</v>
      </c>
      <c r="U36" s="14">
        <f t="shared" si="5"/>
        <v>215</v>
      </c>
      <c r="V36" s="14">
        <f t="shared" si="5"/>
        <v>232</v>
      </c>
      <c r="W36" s="14">
        <f t="shared" si="5"/>
        <v>183</v>
      </c>
      <c r="X36" s="14">
        <f t="shared" si="5"/>
        <v>198</v>
      </c>
      <c r="Y36" s="14">
        <f t="shared" si="5"/>
        <v>236</v>
      </c>
      <c r="Z36" s="14">
        <f t="shared" si="5"/>
        <v>207</v>
      </c>
      <c r="AA36" s="14">
        <f t="shared" si="5"/>
        <v>152</v>
      </c>
      <c r="AB36" s="14">
        <f t="shared" si="5"/>
        <v>124</v>
      </c>
      <c r="AC36" s="14">
        <f t="shared" si="5"/>
        <v>214</v>
      </c>
      <c r="AD36" s="14">
        <f t="shared" si="5"/>
        <v>2456</v>
      </c>
      <c r="AE36" s="69"/>
    </row>
    <row r="37" spans="1:31" ht="15" thickBot="1" x14ac:dyDescent="0.25">
      <c r="A37" s="105" t="s">
        <v>100</v>
      </c>
      <c r="B37" s="99" t="s">
        <v>90</v>
      </c>
      <c r="C37" s="63"/>
      <c r="D37" s="63"/>
      <c r="E37" s="114">
        <f>VLOOKUP($B37,[1]NUM4!$G$2:$T$144,2,FALSE)</f>
        <v>1</v>
      </c>
      <c r="F37" s="114">
        <f>VLOOKUP($B37,[1]NUM4!$G$2:$T$144,3,FALSE)</f>
        <v>2</v>
      </c>
      <c r="G37" s="97">
        <f>VLOOKUP($B37,[1]NUM4!$G$2:$T$144,4,FALSE)</f>
        <v>2</v>
      </c>
      <c r="H37" s="97">
        <f>VLOOKUP($B37,[1]NUM4!$G$2:$T$144,5,FALSE)</f>
        <v>0</v>
      </c>
      <c r="I37" s="97">
        <f>VLOOKUP($B37,[1]NUM4!$G$2:$T$144,6,FALSE)</f>
        <v>1</v>
      </c>
      <c r="J37" s="97">
        <f>VLOOKUP($B37,[1]NUM4!$G$2:$T$144,7,FALSE)</f>
        <v>0</v>
      </c>
      <c r="K37" s="97">
        <f>VLOOKUP($B37,[1]NUM4!$G$2:$T$144,8,FALSE)</f>
        <v>2</v>
      </c>
      <c r="L37" s="104">
        <f>VLOOKUP($B37,[1]NUM4!$G$2:$T$144,9,FALSE)</f>
        <v>1</v>
      </c>
      <c r="M37" s="104">
        <f>VLOOKUP($B37,[1]NUM4!$G$2:$T$144,10,FALSE)</f>
        <v>1</v>
      </c>
      <c r="N37" s="104">
        <f>VLOOKUP($B37,[1]NUM4!$G$2:$T$144,11,FALSE)</f>
        <v>0</v>
      </c>
      <c r="O37" s="104">
        <f>VLOOKUP($B37,[1]NUM4!$G$2:$T$144,12,FALSE)</f>
        <v>0</v>
      </c>
      <c r="P37" s="104">
        <f>VLOOKUP($B37,[1]NUM4!$G$2:$T$144,13,FALSE)</f>
        <v>0</v>
      </c>
      <c r="Q37" s="6">
        <f t="shared" ref="Q37:Q88" si="6">SUM(E37:P37)</f>
        <v>10</v>
      </c>
      <c r="R37" s="114">
        <f>VLOOKUP($B37,[1]DEN4!$G$2:$T$144,2,FALSE)</f>
        <v>1</v>
      </c>
      <c r="S37" s="114">
        <f>VLOOKUP($B37,[1]DEN4!$G$2:$T$144,3,FALSE)</f>
        <v>3</v>
      </c>
      <c r="T37" s="97">
        <f>VLOOKUP($B37,[1]DEN4!$G$2:$T$144,4,FALSE)</f>
        <v>2</v>
      </c>
      <c r="U37" s="97">
        <f>VLOOKUP($B37,[1]DEN4!$G$2:$T$144,5,FALSE)</f>
        <v>0</v>
      </c>
      <c r="V37" s="97">
        <f>VLOOKUP($B37,[1]DEN4!$G$2:$T$144,6,FALSE)</f>
        <v>1</v>
      </c>
      <c r="W37" s="97">
        <f>VLOOKUP($B37,[1]DEN4!$G$2:$T$144,7,FALSE)</f>
        <v>0</v>
      </c>
      <c r="X37" s="97">
        <f>VLOOKUP($B37,[1]DEN4!$G$2:$T$144,8,FALSE)</f>
        <v>2</v>
      </c>
      <c r="Y37" s="104">
        <f>VLOOKUP($B37,[1]DEN4!$G$2:$T$144,9,FALSE)</f>
        <v>1</v>
      </c>
      <c r="Z37" s="104">
        <f>VLOOKUP($B37,[1]DEN4!$G$2:$T$144,10,FALSE)</f>
        <v>1</v>
      </c>
      <c r="AA37" s="104">
        <f>VLOOKUP($B37,[1]DEN4!$G$2:$T$144,11,FALSE)</f>
        <v>0</v>
      </c>
      <c r="AB37" s="104">
        <f>VLOOKUP($B37,[1]DEN4!$G$2:$T$144,12,FALSE)</f>
        <v>0</v>
      </c>
      <c r="AC37" s="62">
        <f>VLOOKUP($B37,[1]DEN4!$G$2:$T$144,13,FALSE)</f>
        <v>0</v>
      </c>
      <c r="AD37" s="6">
        <f t="shared" si="1"/>
        <v>11</v>
      </c>
    </row>
    <row r="38" spans="1:31" ht="15" thickBot="1" x14ac:dyDescent="0.25">
      <c r="A38" s="105" t="s">
        <v>100</v>
      </c>
      <c r="B38" s="99" t="s">
        <v>91</v>
      </c>
      <c r="C38" s="63"/>
      <c r="D38" s="63"/>
      <c r="E38" s="114">
        <f>VLOOKUP($B38,[1]NUM4!$G$2:$T$144,2,FALSE)</f>
        <v>0</v>
      </c>
      <c r="F38" s="114">
        <f>VLOOKUP($B38,[1]NUM4!$G$2:$T$144,3,FALSE)</f>
        <v>0</v>
      </c>
      <c r="G38" s="97">
        <f>VLOOKUP($B38,[1]NUM4!$G$2:$T$144,4,FALSE)</f>
        <v>0</v>
      </c>
      <c r="H38" s="97">
        <f>VLOOKUP($B38,[1]NUM4!$G$2:$T$144,5,FALSE)</f>
        <v>0</v>
      </c>
      <c r="I38" s="97">
        <f>VLOOKUP($B38,[1]NUM4!$G$2:$T$144,6,FALSE)</f>
        <v>1</v>
      </c>
      <c r="J38" s="97">
        <f>VLOOKUP($B38,[1]NUM4!$G$2:$T$144,7,FALSE)</f>
        <v>0</v>
      </c>
      <c r="K38" s="97">
        <f>VLOOKUP($B38,[1]NUM4!$G$2:$T$144,8,FALSE)</f>
        <v>0</v>
      </c>
      <c r="L38" s="104">
        <f>VLOOKUP($B38,[1]NUM4!$G$2:$T$144,9,FALSE)</f>
        <v>1</v>
      </c>
      <c r="M38" s="104">
        <f>VLOOKUP($B38,[1]NUM4!$G$2:$T$144,10,FALSE)</f>
        <v>0</v>
      </c>
      <c r="N38" s="104">
        <f>VLOOKUP($B38,[1]NUM4!$G$2:$T$144,11,FALSE)</f>
        <v>0</v>
      </c>
      <c r="O38" s="104">
        <f>VLOOKUP($B38,[1]NUM4!$G$2:$T$144,12,FALSE)</f>
        <v>1</v>
      </c>
      <c r="P38" s="104">
        <f>VLOOKUP($B38,[1]NUM4!$G$2:$T$144,13,FALSE)</f>
        <v>0</v>
      </c>
      <c r="Q38" s="6">
        <f t="shared" si="6"/>
        <v>3</v>
      </c>
      <c r="R38" s="114">
        <f>VLOOKUP($B38,[1]DEN4!$G$2:$T$144,2,FALSE)</f>
        <v>0</v>
      </c>
      <c r="S38" s="114">
        <f>VLOOKUP($B38,[1]DEN4!$G$2:$T$144,3,FALSE)</f>
        <v>0</v>
      </c>
      <c r="T38" s="97">
        <f>VLOOKUP($B38,[1]DEN4!$G$2:$T$144,4,FALSE)</f>
        <v>1</v>
      </c>
      <c r="U38" s="97">
        <f>VLOOKUP($B38,[1]DEN4!$G$2:$T$144,5,FALSE)</f>
        <v>0</v>
      </c>
      <c r="V38" s="97">
        <f>VLOOKUP($B38,[1]DEN4!$G$2:$T$144,6,FALSE)</f>
        <v>1</v>
      </c>
      <c r="W38" s="97">
        <f>VLOOKUP($B38,[1]DEN4!$G$2:$T$144,7,FALSE)</f>
        <v>0</v>
      </c>
      <c r="X38" s="97">
        <f>VLOOKUP($B38,[1]DEN4!$G$2:$T$144,8,FALSE)</f>
        <v>0</v>
      </c>
      <c r="Y38" s="104">
        <f>VLOOKUP($B38,[1]DEN4!$G$2:$T$144,9,FALSE)</f>
        <v>1</v>
      </c>
      <c r="Z38" s="104">
        <f>VLOOKUP($B38,[1]DEN4!$G$2:$T$144,10,FALSE)</f>
        <v>1</v>
      </c>
      <c r="AA38" s="104">
        <f>VLOOKUP($B38,[1]DEN4!$G$2:$T$144,11,FALSE)</f>
        <v>0</v>
      </c>
      <c r="AB38" s="104">
        <f>VLOOKUP($B38,[1]DEN4!$G$2:$T$144,12,FALSE)</f>
        <v>2</v>
      </c>
      <c r="AC38" s="62">
        <f>VLOOKUP($B38,[1]DEN4!$G$2:$T$144,13,FALSE)</f>
        <v>0</v>
      </c>
      <c r="AD38" s="6">
        <f t="shared" si="1"/>
        <v>6</v>
      </c>
    </row>
    <row r="39" spans="1:31" ht="15" thickBot="1" x14ac:dyDescent="0.25">
      <c r="A39" s="105" t="s">
        <v>100</v>
      </c>
      <c r="B39" s="99" t="s">
        <v>92</v>
      </c>
      <c r="C39" s="63"/>
      <c r="D39" s="63"/>
      <c r="E39" s="114">
        <f>VLOOKUP($B39,[1]NUM4!$G$2:$T$144,2,FALSE)</f>
        <v>2</v>
      </c>
      <c r="F39" s="114">
        <f>VLOOKUP($B39,[1]NUM4!$G$2:$T$144,3,FALSE)</f>
        <v>0</v>
      </c>
      <c r="G39" s="97">
        <f>VLOOKUP($B39,[1]NUM4!$G$2:$T$144,4,FALSE)</f>
        <v>0</v>
      </c>
      <c r="H39" s="97">
        <f>VLOOKUP($B39,[1]NUM4!$G$2:$T$144,5,FALSE)</f>
        <v>1</v>
      </c>
      <c r="I39" s="97">
        <f>VLOOKUP($B39,[1]NUM4!$G$2:$T$144,6,FALSE)</f>
        <v>0</v>
      </c>
      <c r="J39" s="97">
        <f>VLOOKUP($B39,[1]NUM4!$G$2:$T$144,7,FALSE)</f>
        <v>1</v>
      </c>
      <c r="K39" s="97">
        <f>VLOOKUP($B39,[1]NUM4!$G$2:$T$144,8,FALSE)</f>
        <v>2</v>
      </c>
      <c r="L39" s="104">
        <f>VLOOKUP($B39,[1]NUM4!$G$2:$T$144,9,FALSE)</f>
        <v>3</v>
      </c>
      <c r="M39" s="104">
        <f>VLOOKUP($B39,[1]NUM4!$G$2:$T$144,10,FALSE)</f>
        <v>0</v>
      </c>
      <c r="N39" s="104">
        <f>VLOOKUP($B39,[1]NUM4!$G$2:$T$144,11,FALSE)</f>
        <v>1</v>
      </c>
      <c r="O39" s="104">
        <f>VLOOKUP($B39,[1]NUM4!$G$2:$T$144,12,FALSE)</f>
        <v>1</v>
      </c>
      <c r="P39" s="104">
        <f>VLOOKUP($B39,[1]NUM4!$G$2:$T$144,13,FALSE)</f>
        <v>0</v>
      </c>
      <c r="Q39" s="6">
        <f t="shared" si="6"/>
        <v>11</v>
      </c>
      <c r="R39" s="114">
        <f>VLOOKUP($B39,[1]DEN4!$G$2:$T$144,2,FALSE)</f>
        <v>3</v>
      </c>
      <c r="S39" s="114">
        <f>VLOOKUP($B39,[1]DEN4!$G$2:$T$144,3,FALSE)</f>
        <v>0</v>
      </c>
      <c r="T39" s="97">
        <f>VLOOKUP($B39,[1]DEN4!$G$2:$T$144,4,FALSE)</f>
        <v>2</v>
      </c>
      <c r="U39" s="97">
        <f>VLOOKUP($B39,[1]DEN4!$G$2:$T$144,5,FALSE)</f>
        <v>3</v>
      </c>
      <c r="V39" s="97">
        <f>VLOOKUP($B39,[1]DEN4!$G$2:$T$144,6,FALSE)</f>
        <v>0</v>
      </c>
      <c r="W39" s="97">
        <f>VLOOKUP($B39,[1]DEN4!$G$2:$T$144,7,FALSE)</f>
        <v>2</v>
      </c>
      <c r="X39" s="97">
        <f>VLOOKUP($B39,[1]DEN4!$G$2:$T$144,8,FALSE)</f>
        <v>2</v>
      </c>
      <c r="Y39" s="104">
        <f>VLOOKUP($B39,[1]DEN4!$G$2:$T$144,9,FALSE)</f>
        <v>3</v>
      </c>
      <c r="Z39" s="104">
        <f>VLOOKUP($B39,[1]DEN4!$G$2:$T$144,10,FALSE)</f>
        <v>0</v>
      </c>
      <c r="AA39" s="104">
        <f>VLOOKUP($B39,[1]DEN4!$G$2:$T$144,11,FALSE)</f>
        <v>1</v>
      </c>
      <c r="AB39" s="104">
        <f>VLOOKUP($B39,[1]DEN4!$G$2:$T$144,12,FALSE)</f>
        <v>2</v>
      </c>
      <c r="AC39" s="62">
        <f>VLOOKUP($B39,[1]DEN4!$G$2:$T$144,13,FALSE)</f>
        <v>0</v>
      </c>
      <c r="AD39" s="6">
        <f t="shared" si="1"/>
        <v>18</v>
      </c>
    </row>
    <row r="40" spans="1:31" ht="15" thickBot="1" x14ac:dyDescent="0.25">
      <c r="A40" s="105" t="s">
        <v>100</v>
      </c>
      <c r="B40" s="99" t="s">
        <v>93</v>
      </c>
      <c r="C40" s="63"/>
      <c r="D40" s="63"/>
      <c r="E40" s="114"/>
      <c r="F40" s="114"/>
      <c r="G40" s="97"/>
      <c r="H40" s="97"/>
      <c r="I40" s="97"/>
      <c r="J40" s="97"/>
      <c r="K40" s="97"/>
      <c r="L40" s="104"/>
      <c r="M40" s="104"/>
      <c r="N40" s="104"/>
      <c r="O40" s="104"/>
      <c r="P40" s="104"/>
      <c r="Q40" s="6">
        <f t="shared" si="6"/>
        <v>0</v>
      </c>
      <c r="R40" s="114"/>
      <c r="S40" s="114"/>
      <c r="T40" s="97"/>
      <c r="U40" s="97"/>
      <c r="V40" s="97"/>
      <c r="W40" s="97"/>
      <c r="X40" s="97"/>
      <c r="Y40" s="104"/>
      <c r="Z40" s="104"/>
      <c r="AA40" s="104"/>
      <c r="AB40" s="104"/>
      <c r="AD40" s="6">
        <f t="shared" si="1"/>
        <v>0</v>
      </c>
    </row>
    <row r="41" spans="1:31" ht="15" thickBot="1" x14ac:dyDescent="0.25">
      <c r="A41" s="105" t="s">
        <v>100</v>
      </c>
      <c r="B41" s="99" t="s">
        <v>94</v>
      </c>
      <c r="C41" s="63"/>
      <c r="D41" s="63"/>
      <c r="E41" s="114">
        <f>VLOOKUP($B41,[1]NUM4!$G$2:$T$144,2,FALSE)</f>
        <v>0</v>
      </c>
      <c r="F41" s="114">
        <f>VLOOKUP($B41,[1]NUM4!$G$2:$T$144,3,FALSE)</f>
        <v>4</v>
      </c>
      <c r="G41" s="97">
        <f>VLOOKUP($B41,[1]NUM4!$G$2:$T$144,4,FALSE)</f>
        <v>1</v>
      </c>
      <c r="H41" s="97">
        <f>VLOOKUP($B41,[1]NUM4!$G$2:$T$144,5,FALSE)</f>
        <v>0</v>
      </c>
      <c r="I41" s="97">
        <f>VLOOKUP($B41,[1]NUM4!$G$2:$T$144,6,FALSE)</f>
        <v>1</v>
      </c>
      <c r="J41" s="97">
        <f>VLOOKUP($B41,[1]NUM4!$G$2:$T$144,7,FALSE)</f>
        <v>0</v>
      </c>
      <c r="K41" s="97">
        <f>VLOOKUP($B41,[1]NUM4!$G$2:$T$144,8,FALSE)</f>
        <v>3</v>
      </c>
      <c r="L41" s="104">
        <f>VLOOKUP($B41,[1]NUM4!$G$2:$T$144,9,FALSE)</f>
        <v>1</v>
      </c>
      <c r="M41" s="104">
        <f>VLOOKUP($B41,[1]NUM4!$G$2:$T$144,10,FALSE)</f>
        <v>0</v>
      </c>
      <c r="N41" s="104">
        <f>VLOOKUP($B41,[1]NUM4!$G$2:$T$144,11,FALSE)</f>
        <v>2</v>
      </c>
      <c r="O41" s="104">
        <f>VLOOKUP($B41,[1]NUM4!$G$2:$T$144,12,FALSE)</f>
        <v>0</v>
      </c>
      <c r="P41" s="104">
        <f>VLOOKUP($B41,[1]NUM4!$G$2:$T$144,13,FALSE)</f>
        <v>1</v>
      </c>
      <c r="Q41" s="6">
        <f t="shared" si="6"/>
        <v>13</v>
      </c>
      <c r="R41" s="114">
        <f>VLOOKUP($B41,[1]DEN4!$G$2:$T$144,2,FALSE)</f>
        <v>0</v>
      </c>
      <c r="S41" s="114">
        <f>VLOOKUP($B41,[1]DEN4!$G$2:$T$144,3,FALSE)</f>
        <v>4</v>
      </c>
      <c r="T41" s="97">
        <f>VLOOKUP($B41,[1]DEN4!$G$2:$T$144,4,FALSE)</f>
        <v>2</v>
      </c>
      <c r="U41" s="97">
        <f>VLOOKUP($B41,[1]DEN4!$G$2:$T$144,5,FALSE)</f>
        <v>0</v>
      </c>
      <c r="V41" s="97">
        <f>VLOOKUP($B41,[1]DEN4!$G$2:$T$144,6,FALSE)</f>
        <v>2</v>
      </c>
      <c r="W41" s="97">
        <f>VLOOKUP($B41,[1]DEN4!$G$2:$T$144,7,FALSE)</f>
        <v>0</v>
      </c>
      <c r="X41" s="97">
        <f>VLOOKUP($B41,[1]DEN4!$G$2:$T$144,8,FALSE)</f>
        <v>4</v>
      </c>
      <c r="Y41" s="104">
        <f>VLOOKUP($B41,[1]DEN4!$G$2:$T$144,9,FALSE)</f>
        <v>1</v>
      </c>
      <c r="Z41" s="104">
        <f>VLOOKUP($B41,[1]DEN4!$G$2:$T$144,10,FALSE)</f>
        <v>0</v>
      </c>
      <c r="AA41" s="104">
        <f>VLOOKUP($B41,[1]DEN4!$G$2:$T$144,11,FALSE)</f>
        <v>3</v>
      </c>
      <c r="AB41" s="104">
        <f>VLOOKUP($B41,[1]DEN4!$G$2:$T$144,12,FALSE)</f>
        <v>0</v>
      </c>
      <c r="AC41" s="62">
        <f>VLOOKUP($B41,[1]DEN4!$G$2:$T$144,13,FALSE)</f>
        <v>1</v>
      </c>
      <c r="AD41" s="6">
        <f t="shared" si="1"/>
        <v>17</v>
      </c>
    </row>
    <row r="42" spans="1:31" ht="15" thickBot="1" x14ac:dyDescent="0.25">
      <c r="A42" s="105" t="s">
        <v>100</v>
      </c>
      <c r="B42" s="99" t="s">
        <v>95</v>
      </c>
      <c r="C42" s="63"/>
      <c r="D42" s="63"/>
      <c r="E42" s="114">
        <f>VLOOKUP($B42,[1]NUM4!$G$2:$T$144,2,FALSE)</f>
        <v>1</v>
      </c>
      <c r="F42" s="114">
        <f>VLOOKUP($B42,[1]NUM4!$G$2:$T$144,3,FALSE)</f>
        <v>1</v>
      </c>
      <c r="G42" s="97">
        <f>VLOOKUP($B42,[1]NUM4!$G$2:$T$144,4,FALSE)</f>
        <v>0</v>
      </c>
      <c r="H42" s="97">
        <f>VLOOKUP($B42,[1]NUM4!$G$2:$T$144,5,FALSE)</f>
        <v>0</v>
      </c>
      <c r="I42" s="97">
        <f>VLOOKUP($B42,[1]NUM4!$G$2:$T$144,6,FALSE)</f>
        <v>0</v>
      </c>
      <c r="J42" s="97">
        <f>VLOOKUP($B42,[1]NUM4!$G$2:$T$144,7,FALSE)</f>
        <v>3</v>
      </c>
      <c r="K42" s="97">
        <f>VLOOKUP($B42,[1]NUM4!$G$2:$T$144,8,FALSE)</f>
        <v>0</v>
      </c>
      <c r="L42" s="104">
        <f>VLOOKUP($B42,[1]NUM4!$G$2:$T$144,9,FALSE)</f>
        <v>2</v>
      </c>
      <c r="M42" s="104">
        <f>VLOOKUP($B42,[1]NUM4!$G$2:$T$144,10,FALSE)</f>
        <v>3</v>
      </c>
      <c r="N42" s="104">
        <f>VLOOKUP($B42,[1]NUM4!$G$2:$T$144,11,FALSE)</f>
        <v>0</v>
      </c>
      <c r="O42" s="104">
        <f>VLOOKUP($B42,[1]NUM4!$G$2:$T$144,12,FALSE)</f>
        <v>1</v>
      </c>
      <c r="P42" s="104">
        <f>VLOOKUP($B42,[1]NUM4!$G$2:$T$144,13,FALSE)</f>
        <v>0</v>
      </c>
      <c r="Q42" s="6">
        <f t="shared" si="6"/>
        <v>11</v>
      </c>
      <c r="R42" s="114">
        <f>VLOOKUP($B42,[1]DEN4!$G$2:$T$144,2,FALSE)</f>
        <v>1</v>
      </c>
      <c r="S42" s="114">
        <f>VLOOKUP($B42,[1]DEN4!$G$2:$T$144,3,FALSE)</f>
        <v>1</v>
      </c>
      <c r="T42" s="97">
        <f>VLOOKUP($B42,[1]DEN4!$G$2:$T$144,4,FALSE)</f>
        <v>0</v>
      </c>
      <c r="U42" s="97">
        <f>VLOOKUP($B42,[1]DEN4!$G$2:$T$144,5,FALSE)</f>
        <v>0</v>
      </c>
      <c r="V42" s="97">
        <f>VLOOKUP($B42,[1]DEN4!$G$2:$T$144,6,FALSE)</f>
        <v>0</v>
      </c>
      <c r="W42" s="97">
        <f>VLOOKUP($B42,[1]DEN4!$G$2:$T$144,7,FALSE)</f>
        <v>3</v>
      </c>
      <c r="X42" s="97">
        <f>VLOOKUP($B42,[1]DEN4!$G$2:$T$144,8,FALSE)</f>
        <v>0</v>
      </c>
      <c r="Y42" s="104">
        <f>VLOOKUP($B42,[1]DEN4!$G$2:$T$144,9,FALSE)</f>
        <v>2</v>
      </c>
      <c r="Z42" s="104">
        <f>VLOOKUP($B42,[1]DEN4!$G$2:$T$144,10,FALSE)</f>
        <v>3</v>
      </c>
      <c r="AA42" s="104">
        <f>VLOOKUP($B42,[1]DEN4!$G$2:$T$144,11,FALSE)</f>
        <v>0</v>
      </c>
      <c r="AB42" s="104">
        <f>VLOOKUP($B42,[1]DEN4!$G$2:$T$144,12,FALSE)</f>
        <v>1</v>
      </c>
      <c r="AC42" s="62">
        <f>VLOOKUP($B42,[1]DEN4!$G$2:$T$144,13,FALSE)</f>
        <v>0</v>
      </c>
      <c r="AD42" s="6">
        <f t="shared" si="1"/>
        <v>11</v>
      </c>
    </row>
    <row r="43" spans="1:31" ht="15" thickBot="1" x14ac:dyDescent="0.25">
      <c r="A43" s="105" t="s">
        <v>100</v>
      </c>
      <c r="B43" s="99" t="s">
        <v>96</v>
      </c>
      <c r="C43" s="63"/>
      <c r="D43" s="63"/>
      <c r="E43" s="114">
        <f>VLOOKUP($B43,[1]NUM4!$G$2:$T$144,2,FALSE)</f>
        <v>1</v>
      </c>
      <c r="F43" s="114">
        <f>VLOOKUP($B43,[1]NUM4!$G$2:$T$144,3,FALSE)</f>
        <v>0</v>
      </c>
      <c r="G43" s="97">
        <f>VLOOKUP($B43,[1]NUM4!$G$2:$T$144,4,FALSE)</f>
        <v>1</v>
      </c>
      <c r="H43" s="97">
        <f>VLOOKUP($B43,[1]NUM4!$G$2:$T$144,5,FALSE)</f>
        <v>0</v>
      </c>
      <c r="I43" s="97">
        <f>VLOOKUP($B43,[1]NUM4!$G$2:$T$144,6,FALSE)</f>
        <v>0</v>
      </c>
      <c r="J43" s="97">
        <f>VLOOKUP($B43,[1]NUM4!$G$2:$T$144,7,FALSE)</f>
        <v>2</v>
      </c>
      <c r="K43" s="97">
        <f>VLOOKUP($B43,[1]NUM4!$G$2:$T$144,8,FALSE)</f>
        <v>1</v>
      </c>
      <c r="L43" s="104">
        <f>VLOOKUP($B43,[1]NUM4!$G$2:$T$144,9,FALSE)</f>
        <v>2</v>
      </c>
      <c r="M43" s="104">
        <f>VLOOKUP($B43,[1]NUM4!$G$2:$T$144,10,FALSE)</f>
        <v>0</v>
      </c>
      <c r="N43" s="104">
        <f>VLOOKUP($B43,[1]NUM4!$G$2:$T$144,11,FALSE)</f>
        <v>3</v>
      </c>
      <c r="O43" s="104">
        <f>VLOOKUP($B43,[1]NUM4!$G$2:$T$144,12,FALSE)</f>
        <v>2</v>
      </c>
      <c r="P43" s="104">
        <f>VLOOKUP($B43,[1]NUM4!$G$2:$T$144,13,FALSE)</f>
        <v>0</v>
      </c>
      <c r="Q43" s="6">
        <f t="shared" si="6"/>
        <v>12</v>
      </c>
      <c r="R43" s="114">
        <f>VLOOKUP($B43,[1]DEN4!$G$2:$T$144,2,FALSE)</f>
        <v>1</v>
      </c>
      <c r="S43" s="114">
        <f>VLOOKUP($B43,[1]DEN4!$G$2:$T$144,3,FALSE)</f>
        <v>0</v>
      </c>
      <c r="T43" s="97">
        <f>VLOOKUP($B43,[1]DEN4!$G$2:$T$144,4,FALSE)</f>
        <v>1</v>
      </c>
      <c r="U43" s="97">
        <f>VLOOKUP($B43,[1]DEN4!$G$2:$T$144,5,FALSE)</f>
        <v>1</v>
      </c>
      <c r="V43" s="97">
        <f>VLOOKUP($B43,[1]DEN4!$G$2:$T$144,6,FALSE)</f>
        <v>0</v>
      </c>
      <c r="W43" s="97">
        <f>VLOOKUP($B43,[1]DEN4!$G$2:$T$144,7,FALSE)</f>
        <v>2</v>
      </c>
      <c r="X43" s="97">
        <f>VLOOKUP($B43,[1]DEN4!$G$2:$T$144,8,FALSE)</f>
        <v>1</v>
      </c>
      <c r="Y43" s="104">
        <f>VLOOKUP($B43,[1]DEN4!$G$2:$T$144,9,FALSE)</f>
        <v>2</v>
      </c>
      <c r="Z43" s="104">
        <f>VLOOKUP($B43,[1]DEN4!$G$2:$T$144,10,FALSE)</f>
        <v>0</v>
      </c>
      <c r="AA43" s="104">
        <f>VLOOKUP($B43,[1]DEN4!$G$2:$T$144,11,FALSE)</f>
        <v>3</v>
      </c>
      <c r="AB43" s="104">
        <f>VLOOKUP($B43,[1]DEN4!$G$2:$T$144,12,FALSE)</f>
        <v>2</v>
      </c>
      <c r="AC43" s="62">
        <f>VLOOKUP($B43,[1]DEN4!$G$2:$T$144,13,FALSE)</f>
        <v>0</v>
      </c>
      <c r="AD43" s="6">
        <f t="shared" si="1"/>
        <v>13</v>
      </c>
    </row>
    <row r="44" spans="1:31" ht="15" thickBot="1" x14ac:dyDescent="0.25">
      <c r="A44" s="105" t="s">
        <v>100</v>
      </c>
      <c r="B44" s="99" t="s">
        <v>97</v>
      </c>
      <c r="C44" s="63"/>
      <c r="D44" s="63"/>
      <c r="E44" s="114"/>
      <c r="F44" s="114"/>
      <c r="G44" s="97"/>
      <c r="H44" s="97"/>
      <c r="I44" s="97"/>
      <c r="J44" s="97"/>
      <c r="K44" s="97"/>
      <c r="L44" s="104"/>
      <c r="M44" s="104"/>
      <c r="N44" s="104"/>
      <c r="O44" s="104"/>
      <c r="P44" s="104"/>
      <c r="Q44" s="6">
        <f t="shared" si="6"/>
        <v>0</v>
      </c>
      <c r="R44" s="114"/>
      <c r="S44" s="114"/>
      <c r="T44" s="97"/>
      <c r="U44" s="97"/>
      <c r="V44" s="97"/>
      <c r="W44" s="97"/>
      <c r="X44" s="97"/>
      <c r="Y44" s="104"/>
      <c r="Z44" s="104"/>
      <c r="AA44" s="104"/>
      <c r="AB44" s="104"/>
      <c r="AD44" s="6">
        <f t="shared" si="1"/>
        <v>0</v>
      </c>
    </row>
    <row r="45" spans="1:31" ht="15" thickBot="1" x14ac:dyDescent="0.25">
      <c r="A45" s="105" t="s">
        <v>100</v>
      </c>
      <c r="B45" s="99" t="s">
        <v>98</v>
      </c>
      <c r="C45" s="63"/>
      <c r="D45" s="63"/>
      <c r="E45" s="114">
        <f>VLOOKUP($B45,[1]NUM4!$G$2:$T$144,2,FALSE)</f>
        <v>3</v>
      </c>
      <c r="F45" s="114">
        <f>VLOOKUP($B45,[1]NUM4!$G$2:$T$144,3,FALSE)</f>
        <v>2</v>
      </c>
      <c r="G45" s="97">
        <f>VLOOKUP($B45,[1]NUM4!$G$2:$T$144,4,FALSE)</f>
        <v>4</v>
      </c>
      <c r="H45" s="97">
        <f>VLOOKUP($B45,[1]NUM4!$G$2:$T$144,5,FALSE)</f>
        <v>5</v>
      </c>
      <c r="I45" s="97">
        <f>VLOOKUP($B45,[1]NUM4!$G$2:$T$144,6,FALSE)</f>
        <v>7</v>
      </c>
      <c r="J45" s="97">
        <f>VLOOKUP($B45,[1]NUM4!$G$2:$T$144,7,FALSE)</f>
        <v>2</v>
      </c>
      <c r="K45" s="97">
        <f>VLOOKUP($B45,[1]NUM4!$G$2:$T$144,8,FALSE)</f>
        <v>3</v>
      </c>
      <c r="L45" s="104">
        <f>VLOOKUP($B45,[1]NUM4!$G$2:$T$144,9,FALSE)</f>
        <v>2</v>
      </c>
      <c r="M45" s="104">
        <f>VLOOKUP($B45,[1]NUM4!$G$2:$T$144,10,FALSE)</f>
        <v>2</v>
      </c>
      <c r="N45" s="104">
        <f>VLOOKUP($B45,[1]NUM4!$G$2:$T$144,11,FALSE)</f>
        <v>3</v>
      </c>
      <c r="O45" s="104">
        <f>VLOOKUP($B45,[1]NUM4!$G$2:$T$144,12,FALSE)</f>
        <v>3</v>
      </c>
      <c r="P45" s="104">
        <f>VLOOKUP($B45,[1]NUM4!$G$2:$T$144,13,FALSE)</f>
        <v>3</v>
      </c>
      <c r="Q45" s="6">
        <f t="shared" si="6"/>
        <v>39</v>
      </c>
      <c r="R45" s="114">
        <f>VLOOKUP($B45,[1]DEN4!$G$2:$T$144,2,FALSE)</f>
        <v>3</v>
      </c>
      <c r="S45" s="114">
        <f>VLOOKUP($B45,[1]DEN4!$G$2:$T$144,3,FALSE)</f>
        <v>2</v>
      </c>
      <c r="T45" s="97">
        <f>VLOOKUP($B45,[1]DEN4!$G$2:$T$144,4,FALSE)</f>
        <v>4</v>
      </c>
      <c r="U45" s="97">
        <f>VLOOKUP($B45,[1]DEN4!$G$2:$T$144,5,FALSE)</f>
        <v>6</v>
      </c>
      <c r="V45" s="97">
        <f>VLOOKUP($B45,[1]DEN4!$G$2:$T$144,6,FALSE)</f>
        <v>7</v>
      </c>
      <c r="W45" s="97">
        <f>VLOOKUP($B45,[1]DEN4!$G$2:$T$144,7,FALSE)</f>
        <v>2</v>
      </c>
      <c r="X45" s="97">
        <f>VLOOKUP($B45,[1]DEN4!$G$2:$T$144,8,FALSE)</f>
        <v>3</v>
      </c>
      <c r="Y45" s="104">
        <f>VLOOKUP($B45,[1]DEN4!$G$2:$T$144,9,FALSE)</f>
        <v>2</v>
      </c>
      <c r="Z45" s="104">
        <f>VLOOKUP($B45,[1]DEN4!$G$2:$T$144,10,FALSE)</f>
        <v>5</v>
      </c>
      <c r="AA45" s="104">
        <f>VLOOKUP($B45,[1]DEN4!$G$2:$T$144,11,FALSE)</f>
        <v>3</v>
      </c>
      <c r="AB45" s="104">
        <f>VLOOKUP($B45,[1]DEN4!$G$2:$T$144,12,FALSE)</f>
        <v>4</v>
      </c>
      <c r="AC45" s="62">
        <f>VLOOKUP($B45,[1]DEN4!$G$2:$T$144,13,FALSE)</f>
        <v>3</v>
      </c>
      <c r="AD45" s="6">
        <f t="shared" si="1"/>
        <v>44</v>
      </c>
    </row>
    <row r="46" spans="1:31" ht="15" thickBot="1" x14ac:dyDescent="0.25">
      <c r="A46" s="105" t="s">
        <v>100</v>
      </c>
      <c r="B46" s="99" t="s">
        <v>99</v>
      </c>
      <c r="C46" s="63"/>
      <c r="D46" s="63"/>
      <c r="E46" s="114">
        <f>VLOOKUP($B46,[1]NUM4!$G$2:$T$144,2,FALSE)</f>
        <v>0</v>
      </c>
      <c r="F46" s="114">
        <f>VLOOKUP($B46,[1]NUM4!$G$2:$T$144,3,FALSE)</f>
        <v>0</v>
      </c>
      <c r="G46" s="97">
        <f>VLOOKUP($B46,[1]NUM4!$G$2:$T$144,4,FALSE)</f>
        <v>0</v>
      </c>
      <c r="H46" s="97">
        <f>VLOOKUP($B46,[1]NUM4!$G$2:$T$144,5,FALSE)</f>
        <v>0</v>
      </c>
      <c r="I46" s="97">
        <f>VLOOKUP($B46,[1]NUM4!$G$2:$T$144,6,FALSE)</f>
        <v>0</v>
      </c>
      <c r="J46" s="97">
        <f>VLOOKUP($B46,[1]NUM4!$G$2:$T$144,7,FALSE)</f>
        <v>0</v>
      </c>
      <c r="K46" s="97">
        <f>VLOOKUP($B46,[1]NUM4!$G$2:$T$144,8,FALSE)</f>
        <v>1</v>
      </c>
      <c r="L46" s="104">
        <f>VLOOKUP($B46,[1]NUM4!$G$2:$T$144,9,FALSE)</f>
        <v>0</v>
      </c>
      <c r="M46" s="104">
        <f>VLOOKUP($B46,[1]NUM4!$G$2:$T$144,10,FALSE)</f>
        <v>0</v>
      </c>
      <c r="N46" s="104">
        <f>VLOOKUP($B46,[1]NUM4!$G$2:$T$144,11,FALSE)</f>
        <v>0</v>
      </c>
      <c r="O46" s="104">
        <f>VLOOKUP($B46,[1]NUM4!$G$2:$T$144,12,FALSE)</f>
        <v>0</v>
      </c>
      <c r="P46" s="104">
        <f>VLOOKUP($B46,[1]NUM4!$G$2:$T$144,13,FALSE)</f>
        <v>0</v>
      </c>
      <c r="Q46" s="6">
        <f t="shared" si="6"/>
        <v>1</v>
      </c>
      <c r="R46" s="114">
        <f>VLOOKUP($B46,[1]DEN4!$G$2:$T$144,2,FALSE)</f>
        <v>2</v>
      </c>
      <c r="S46" s="114">
        <f>VLOOKUP($B46,[1]DEN4!$G$2:$T$144,3,FALSE)</f>
        <v>0</v>
      </c>
      <c r="T46" s="97">
        <f>VLOOKUP($B46,[1]DEN4!$G$2:$T$144,4,FALSE)</f>
        <v>0</v>
      </c>
      <c r="U46" s="97">
        <f>VLOOKUP($B46,[1]DEN4!$G$2:$T$144,5,FALSE)</f>
        <v>0</v>
      </c>
      <c r="V46" s="97">
        <f>VLOOKUP($B46,[1]DEN4!$G$2:$T$144,6,FALSE)</f>
        <v>0</v>
      </c>
      <c r="W46" s="97">
        <f>VLOOKUP($B46,[1]DEN4!$G$2:$T$144,7,FALSE)</f>
        <v>0</v>
      </c>
      <c r="X46" s="97">
        <f>VLOOKUP($B46,[1]DEN4!$G$2:$T$144,8,FALSE)</f>
        <v>1</v>
      </c>
      <c r="Y46" s="104">
        <f>VLOOKUP($B46,[1]DEN4!$G$2:$T$144,9,FALSE)</f>
        <v>0</v>
      </c>
      <c r="Z46" s="104">
        <f>VLOOKUP($B46,[1]DEN4!$G$2:$T$144,10,FALSE)</f>
        <v>0</v>
      </c>
      <c r="AA46" s="104">
        <f>VLOOKUP($B46,[1]DEN4!$G$2:$T$144,11,FALSE)</f>
        <v>0</v>
      </c>
      <c r="AB46" s="104">
        <f>VLOOKUP($B46,[1]DEN4!$G$2:$T$144,12,FALSE)</f>
        <v>0</v>
      </c>
      <c r="AC46" s="62">
        <f>VLOOKUP($B46,[1]DEN4!$G$2:$T$144,13,FALSE)</f>
        <v>0</v>
      </c>
      <c r="AD46" s="6">
        <f t="shared" si="1"/>
        <v>3</v>
      </c>
    </row>
    <row r="47" spans="1:31" s="65" customFormat="1" ht="15" thickBot="1" x14ac:dyDescent="0.25">
      <c r="A47" s="233" t="s">
        <v>202</v>
      </c>
      <c r="B47" s="234"/>
      <c r="C47" s="45">
        <f>+D47/Metas!J117</f>
        <v>0.93449210354172507</v>
      </c>
      <c r="D47" s="19">
        <f>+Q47/AD47</f>
        <v>0.81300813008130079</v>
      </c>
      <c r="E47" s="14">
        <f>SUM(E37:E46)</f>
        <v>8</v>
      </c>
      <c r="F47" s="14">
        <f t="shared" ref="F47:P47" si="7">SUM(F37:F46)</f>
        <v>9</v>
      </c>
      <c r="G47" s="14">
        <f t="shared" si="7"/>
        <v>8</v>
      </c>
      <c r="H47" s="14">
        <f t="shared" si="7"/>
        <v>6</v>
      </c>
      <c r="I47" s="14">
        <f t="shared" si="7"/>
        <v>10</v>
      </c>
      <c r="J47" s="14">
        <f t="shared" si="7"/>
        <v>8</v>
      </c>
      <c r="K47" s="14">
        <f t="shared" si="7"/>
        <v>12</v>
      </c>
      <c r="L47" s="14">
        <f t="shared" si="7"/>
        <v>12</v>
      </c>
      <c r="M47" s="14">
        <f t="shared" si="7"/>
        <v>6</v>
      </c>
      <c r="N47" s="14">
        <f t="shared" si="7"/>
        <v>9</v>
      </c>
      <c r="O47" s="14">
        <f t="shared" si="7"/>
        <v>8</v>
      </c>
      <c r="P47" s="14">
        <f t="shared" si="7"/>
        <v>4</v>
      </c>
      <c r="Q47" s="14">
        <f>SUM(Q37:Q46)</f>
        <v>100</v>
      </c>
      <c r="R47" s="14">
        <f>SUM(R37:R46)</f>
        <v>11</v>
      </c>
      <c r="S47" s="14">
        <f t="shared" ref="S47:AC47" si="8">SUM(S37:S46)</f>
        <v>10</v>
      </c>
      <c r="T47" s="14">
        <f t="shared" si="8"/>
        <v>12</v>
      </c>
      <c r="U47" s="14">
        <f t="shared" si="8"/>
        <v>10</v>
      </c>
      <c r="V47" s="14">
        <f t="shared" si="8"/>
        <v>11</v>
      </c>
      <c r="W47" s="14">
        <f t="shared" si="8"/>
        <v>9</v>
      </c>
      <c r="X47" s="14">
        <f t="shared" si="8"/>
        <v>13</v>
      </c>
      <c r="Y47" s="14">
        <f t="shared" si="8"/>
        <v>12</v>
      </c>
      <c r="Z47" s="14">
        <f t="shared" si="8"/>
        <v>10</v>
      </c>
      <c r="AA47" s="14">
        <f t="shared" si="8"/>
        <v>10</v>
      </c>
      <c r="AB47" s="14">
        <f t="shared" si="8"/>
        <v>11</v>
      </c>
      <c r="AC47" s="14">
        <f t="shared" si="8"/>
        <v>4</v>
      </c>
      <c r="AD47" s="14">
        <f>SUM(AD37:AD46)</f>
        <v>123</v>
      </c>
      <c r="AE47" s="69"/>
    </row>
    <row r="48" spans="1:31" ht="15" thickBot="1" x14ac:dyDescent="0.25">
      <c r="A48" s="105" t="s">
        <v>114</v>
      </c>
      <c r="B48" s="99" t="s">
        <v>101</v>
      </c>
      <c r="C48" s="63"/>
      <c r="D48" s="63"/>
      <c r="E48" s="114">
        <f>VLOOKUP($B48,[1]NUM4!$G$2:$T$144,2,FALSE)</f>
        <v>4</v>
      </c>
      <c r="F48" s="114">
        <f>VLOOKUP($B48,[1]NUM4!$G$2:$T$144,3,FALSE)</f>
        <v>2</v>
      </c>
      <c r="G48" s="97">
        <f>VLOOKUP($B48,[1]NUM4!$G$2:$T$144,4,FALSE)</f>
        <v>10</v>
      </c>
      <c r="H48" s="97">
        <f>VLOOKUP($B48,[1]NUM4!$G$2:$T$144,5,FALSE)</f>
        <v>1</v>
      </c>
      <c r="I48" s="97">
        <f>VLOOKUP($B48,[1]NUM4!$G$2:$T$144,6,FALSE)</f>
        <v>5</v>
      </c>
      <c r="J48" s="97">
        <f>VLOOKUP($B48,[1]NUM4!$G$2:$T$144,7,FALSE)</f>
        <v>4</v>
      </c>
      <c r="K48" s="97">
        <f>VLOOKUP($B48,[1]NUM4!$G$2:$T$144,8,FALSE)</f>
        <v>0</v>
      </c>
      <c r="L48" s="104">
        <f>VLOOKUP($B48,[1]NUM4!$G$2:$T$144,9,FALSE)</f>
        <v>4</v>
      </c>
      <c r="M48" s="104">
        <f>VLOOKUP($B48,[1]NUM4!$G$2:$T$144,10,FALSE)</f>
        <v>4</v>
      </c>
      <c r="N48" s="104">
        <f>VLOOKUP($B48,[1]NUM4!$G$2:$T$144,11,FALSE)</f>
        <v>0</v>
      </c>
      <c r="O48" s="104">
        <f>VLOOKUP($B48,[1]NUM4!$G$2:$T$144,12,FALSE)</f>
        <v>16</v>
      </c>
      <c r="P48" s="104">
        <f>VLOOKUP($B48,[1]NUM4!$G$2:$T$144,13,FALSE)</f>
        <v>4</v>
      </c>
      <c r="Q48" s="6">
        <f t="shared" si="6"/>
        <v>54</v>
      </c>
      <c r="R48" s="114">
        <f>VLOOKUP($B48,[1]DEN4!$G$2:$T$144,2,FALSE)</f>
        <v>4</v>
      </c>
      <c r="S48" s="114">
        <f>VLOOKUP($B48,[1]DEN4!$G$2:$T$144,3,FALSE)</f>
        <v>2</v>
      </c>
      <c r="T48" s="97">
        <f>VLOOKUP($B48,[1]DEN4!$G$2:$T$144,4,FALSE)</f>
        <v>12</v>
      </c>
      <c r="U48" s="97">
        <f>VLOOKUP($B48,[1]DEN4!$G$2:$T$144,5,FALSE)</f>
        <v>2</v>
      </c>
      <c r="V48" s="97">
        <f>VLOOKUP($B48,[1]DEN4!$G$2:$T$144,6,FALSE)</f>
        <v>6</v>
      </c>
      <c r="W48" s="97">
        <f>VLOOKUP($B48,[1]DEN4!$G$2:$T$144,7,FALSE)</f>
        <v>4</v>
      </c>
      <c r="X48" s="97">
        <f>VLOOKUP($B48,[1]DEN4!$G$2:$T$144,8,FALSE)</f>
        <v>0</v>
      </c>
      <c r="Y48" s="104">
        <f>VLOOKUP($B48,[1]DEN4!$G$2:$T$144,9,FALSE)</f>
        <v>5</v>
      </c>
      <c r="Z48" s="104">
        <f>VLOOKUP($B48,[1]DEN4!$G$2:$T$144,10,FALSE)</f>
        <v>4</v>
      </c>
      <c r="AA48" s="104">
        <f>VLOOKUP($B48,[1]DEN4!$G$2:$T$144,11,FALSE)</f>
        <v>0</v>
      </c>
      <c r="AB48" s="104">
        <f>VLOOKUP($B48,[1]DEN4!$G$2:$T$144,12,FALSE)</f>
        <v>17</v>
      </c>
      <c r="AC48" s="104">
        <f>VLOOKUP($B48,[1]DEN4!$G$2:$T$144,13,FALSE)</f>
        <v>4</v>
      </c>
      <c r="AD48" s="6">
        <f t="shared" si="1"/>
        <v>60</v>
      </c>
    </row>
    <row r="49" spans="1:31" ht="15" thickBot="1" x14ac:dyDescent="0.25">
      <c r="A49" s="105" t="s">
        <v>114</v>
      </c>
      <c r="B49" s="99" t="s">
        <v>102</v>
      </c>
      <c r="C49" s="63"/>
      <c r="D49" s="63"/>
      <c r="E49" s="114">
        <f>VLOOKUP($B49,[1]NUM4!$G$2:$T$144,2,FALSE)</f>
        <v>0</v>
      </c>
      <c r="F49" s="114">
        <f>VLOOKUP($B49,[1]NUM4!$G$2:$T$144,3,FALSE)</f>
        <v>0</v>
      </c>
      <c r="G49" s="97">
        <f>VLOOKUP($B49,[1]NUM4!$G$2:$T$144,4,FALSE)</f>
        <v>1</v>
      </c>
      <c r="H49" s="97">
        <f>VLOOKUP($B49,[1]NUM4!$G$2:$T$144,5,FALSE)</f>
        <v>0</v>
      </c>
      <c r="I49" s="97">
        <f>VLOOKUP($B49,[1]NUM4!$G$2:$T$144,6,FALSE)</f>
        <v>1</v>
      </c>
      <c r="J49" s="97">
        <f>VLOOKUP($B49,[1]NUM4!$G$2:$T$144,7,FALSE)</f>
        <v>0</v>
      </c>
      <c r="K49" s="97">
        <f>VLOOKUP($B49,[1]NUM4!$G$2:$T$144,8,FALSE)</f>
        <v>0</v>
      </c>
      <c r="L49" s="104">
        <f>VLOOKUP($B49,[1]NUM4!$G$2:$T$144,9,FALSE)</f>
        <v>0</v>
      </c>
      <c r="M49" s="104">
        <f>VLOOKUP($B49,[1]NUM4!$G$2:$T$144,10,FALSE)</f>
        <v>0</v>
      </c>
      <c r="N49" s="104">
        <f>VLOOKUP($B49,[1]NUM4!$G$2:$T$144,11,FALSE)</f>
        <v>0</v>
      </c>
      <c r="O49" s="104">
        <f>VLOOKUP($B49,[1]NUM4!$G$2:$T$144,12,FALSE)</f>
        <v>0</v>
      </c>
      <c r="P49" s="104">
        <f>VLOOKUP($B49,[1]NUM4!$G$2:$T$144,13,FALSE)</f>
        <v>1</v>
      </c>
      <c r="Q49" s="6">
        <f t="shared" si="6"/>
        <v>3</v>
      </c>
      <c r="R49" s="114">
        <f>VLOOKUP($B49,[1]DEN4!$G$2:$T$144,2,FALSE)</f>
        <v>0</v>
      </c>
      <c r="S49" s="114">
        <f>VLOOKUP($B49,[1]DEN4!$G$2:$T$144,3,FALSE)</f>
        <v>0</v>
      </c>
      <c r="T49" s="97">
        <f>VLOOKUP($B49,[1]DEN4!$G$2:$T$144,4,FALSE)</f>
        <v>1</v>
      </c>
      <c r="U49" s="97">
        <f>VLOOKUP($B49,[1]DEN4!$G$2:$T$144,5,FALSE)</f>
        <v>0</v>
      </c>
      <c r="V49" s="97">
        <f>VLOOKUP($B49,[1]DEN4!$G$2:$T$144,6,FALSE)</f>
        <v>1</v>
      </c>
      <c r="W49" s="97">
        <f>VLOOKUP($B49,[1]DEN4!$G$2:$T$144,7,FALSE)</f>
        <v>0</v>
      </c>
      <c r="X49" s="97">
        <f>VLOOKUP($B49,[1]DEN4!$G$2:$T$144,8,FALSE)</f>
        <v>0</v>
      </c>
      <c r="Y49" s="104">
        <f>VLOOKUP($B49,[1]DEN4!$G$2:$T$144,9,FALSE)</f>
        <v>0</v>
      </c>
      <c r="Z49" s="104">
        <f>VLOOKUP($B49,[1]DEN4!$G$2:$T$144,10,FALSE)</f>
        <v>0</v>
      </c>
      <c r="AA49" s="104">
        <f>VLOOKUP($B49,[1]DEN4!$G$2:$T$144,11,FALSE)</f>
        <v>0</v>
      </c>
      <c r="AB49" s="104">
        <f>VLOOKUP($B49,[1]DEN4!$G$2:$T$144,12,FALSE)</f>
        <v>0</v>
      </c>
      <c r="AC49" s="104">
        <f>VLOOKUP($B49,[1]DEN4!$G$2:$T$144,13,FALSE)</f>
        <v>1</v>
      </c>
      <c r="AD49" s="6">
        <f t="shared" si="1"/>
        <v>3</v>
      </c>
    </row>
    <row r="50" spans="1:31" ht="15" thickBot="1" x14ac:dyDescent="0.25">
      <c r="A50" s="105" t="s">
        <v>114</v>
      </c>
      <c r="B50" s="99" t="s">
        <v>103</v>
      </c>
      <c r="C50" s="63"/>
      <c r="D50" s="63"/>
      <c r="E50" s="114">
        <f>VLOOKUP($B50,[1]NUM4!$G$2:$T$144,2,FALSE)</f>
        <v>0</v>
      </c>
      <c r="F50" s="114">
        <f>VLOOKUP($B50,[1]NUM4!$G$2:$T$144,3,FALSE)</f>
        <v>0</v>
      </c>
      <c r="G50" s="97">
        <f>VLOOKUP($B50,[1]NUM4!$G$2:$T$144,4,FALSE)</f>
        <v>0</v>
      </c>
      <c r="H50" s="97">
        <f>VLOOKUP($B50,[1]NUM4!$G$2:$T$144,5,FALSE)</f>
        <v>0</v>
      </c>
      <c r="I50" s="97">
        <f>VLOOKUP($B50,[1]NUM4!$G$2:$T$144,6,FALSE)</f>
        <v>0</v>
      </c>
      <c r="J50" s="97">
        <f>VLOOKUP($B50,[1]NUM4!$G$2:$T$144,7,FALSE)</f>
        <v>1</v>
      </c>
      <c r="K50" s="97">
        <f>VLOOKUP($B50,[1]NUM4!$G$2:$T$144,8,FALSE)</f>
        <v>0</v>
      </c>
      <c r="L50" s="104">
        <f>VLOOKUP($B50,[1]NUM4!$G$2:$T$144,9,FALSE)</f>
        <v>0</v>
      </c>
      <c r="M50" s="104">
        <f>VLOOKUP($B50,[1]NUM4!$G$2:$T$144,10,FALSE)</f>
        <v>0</v>
      </c>
      <c r="N50" s="104">
        <f>VLOOKUP($B50,[1]NUM4!$G$2:$T$144,11,FALSE)</f>
        <v>0</v>
      </c>
      <c r="O50" s="104">
        <f>VLOOKUP($B50,[1]NUM4!$G$2:$T$144,12,FALSE)</f>
        <v>0</v>
      </c>
      <c r="P50" s="104">
        <f>VLOOKUP($B50,[1]NUM4!$G$2:$T$144,13,FALSE)</f>
        <v>0</v>
      </c>
      <c r="Q50" s="6">
        <f t="shared" si="6"/>
        <v>1</v>
      </c>
      <c r="R50" s="114">
        <f>VLOOKUP($B50,[1]DEN4!$G$2:$T$144,2,FALSE)</f>
        <v>0</v>
      </c>
      <c r="S50" s="114">
        <f>VLOOKUP($B50,[1]DEN4!$G$2:$T$144,3,FALSE)</f>
        <v>0</v>
      </c>
      <c r="T50" s="97">
        <f>VLOOKUP($B50,[1]DEN4!$G$2:$T$144,4,FALSE)</f>
        <v>0</v>
      </c>
      <c r="U50" s="97">
        <f>VLOOKUP($B50,[1]DEN4!$G$2:$T$144,5,FALSE)</f>
        <v>0</v>
      </c>
      <c r="V50" s="97">
        <f>VLOOKUP($B50,[1]DEN4!$G$2:$T$144,6,FALSE)</f>
        <v>0</v>
      </c>
      <c r="W50" s="97">
        <f>VLOOKUP($B50,[1]DEN4!$G$2:$T$144,7,FALSE)</f>
        <v>1</v>
      </c>
      <c r="X50" s="97">
        <f>VLOOKUP($B50,[1]DEN4!$G$2:$T$144,8,FALSE)</f>
        <v>0</v>
      </c>
      <c r="Y50" s="104">
        <f>VLOOKUP($B50,[1]DEN4!$G$2:$T$144,9,FALSE)</f>
        <v>0</v>
      </c>
      <c r="Z50" s="104">
        <f>VLOOKUP($B50,[1]DEN4!$G$2:$T$144,10,FALSE)</f>
        <v>1</v>
      </c>
      <c r="AA50" s="104">
        <f>VLOOKUP($B50,[1]DEN4!$G$2:$T$144,11,FALSE)</f>
        <v>0</v>
      </c>
      <c r="AB50" s="104">
        <f>VLOOKUP($B50,[1]DEN4!$G$2:$T$144,12,FALSE)</f>
        <v>0</v>
      </c>
      <c r="AC50" s="104">
        <f>VLOOKUP($B50,[1]DEN4!$G$2:$T$144,13,FALSE)</f>
        <v>0</v>
      </c>
      <c r="AD50" s="6">
        <f t="shared" si="1"/>
        <v>2</v>
      </c>
    </row>
    <row r="51" spans="1:31" ht="15" thickBot="1" x14ac:dyDescent="0.25">
      <c r="A51" s="105" t="s">
        <v>114</v>
      </c>
      <c r="B51" s="99" t="s">
        <v>104</v>
      </c>
      <c r="C51" s="63"/>
      <c r="D51" s="63"/>
      <c r="E51" s="114">
        <f>VLOOKUP($B51,[1]NUM4!$G$2:$T$144,2,FALSE)</f>
        <v>0</v>
      </c>
      <c r="F51" s="114">
        <f>VLOOKUP($B51,[1]NUM4!$G$2:$T$144,3,FALSE)</f>
        <v>0</v>
      </c>
      <c r="G51" s="97">
        <f>VLOOKUP($B51,[1]NUM4!$G$2:$T$144,4,FALSE)</f>
        <v>1</v>
      </c>
      <c r="H51" s="97">
        <f>VLOOKUP($B51,[1]NUM4!$G$2:$T$144,5,FALSE)</f>
        <v>0</v>
      </c>
      <c r="I51" s="97">
        <f>VLOOKUP($B51,[1]NUM4!$G$2:$T$144,6,FALSE)</f>
        <v>0</v>
      </c>
      <c r="J51" s="97">
        <f>VLOOKUP($B51,[1]NUM4!$G$2:$T$144,7,FALSE)</f>
        <v>0</v>
      </c>
      <c r="K51" s="97">
        <f>VLOOKUP($B51,[1]NUM4!$G$2:$T$144,8,FALSE)</f>
        <v>0</v>
      </c>
      <c r="L51" s="104">
        <f>VLOOKUP($B51,[1]NUM4!$G$2:$T$144,9,FALSE)</f>
        <v>1</v>
      </c>
      <c r="M51" s="104">
        <f>VLOOKUP($B51,[1]NUM4!$G$2:$T$144,10,FALSE)</f>
        <v>0</v>
      </c>
      <c r="N51" s="104">
        <f>VLOOKUP($B51,[1]NUM4!$G$2:$T$144,11,FALSE)</f>
        <v>1</v>
      </c>
      <c r="O51" s="104">
        <f>VLOOKUP($B51,[1]NUM4!$G$2:$T$144,12,FALSE)</f>
        <v>3</v>
      </c>
      <c r="P51" s="104">
        <f>VLOOKUP($B51,[1]NUM4!$G$2:$T$144,13,FALSE)</f>
        <v>2</v>
      </c>
      <c r="Q51" s="6">
        <f t="shared" si="6"/>
        <v>8</v>
      </c>
      <c r="R51" s="114">
        <f>VLOOKUP($B51,[1]DEN4!$G$2:$T$144,2,FALSE)</f>
        <v>0</v>
      </c>
      <c r="S51" s="114">
        <f>VLOOKUP($B51,[1]DEN4!$G$2:$T$144,3,FALSE)</f>
        <v>0</v>
      </c>
      <c r="T51" s="97">
        <f>VLOOKUP($B51,[1]DEN4!$G$2:$T$144,4,FALSE)</f>
        <v>1</v>
      </c>
      <c r="U51" s="97">
        <f>VLOOKUP($B51,[1]DEN4!$G$2:$T$144,5,FALSE)</f>
        <v>0</v>
      </c>
      <c r="V51" s="97">
        <f>VLOOKUP($B51,[1]DEN4!$G$2:$T$144,6,FALSE)</f>
        <v>0</v>
      </c>
      <c r="W51" s="97">
        <f>VLOOKUP($B51,[1]DEN4!$G$2:$T$144,7,FALSE)</f>
        <v>0</v>
      </c>
      <c r="X51" s="97">
        <f>VLOOKUP($B51,[1]DEN4!$G$2:$T$144,8,FALSE)</f>
        <v>0</v>
      </c>
      <c r="Y51" s="104">
        <f>VLOOKUP($B51,[1]DEN4!$G$2:$T$144,9,FALSE)</f>
        <v>1</v>
      </c>
      <c r="Z51" s="104">
        <f>VLOOKUP($B51,[1]DEN4!$G$2:$T$144,10,FALSE)</f>
        <v>0</v>
      </c>
      <c r="AA51" s="104">
        <f>VLOOKUP($B51,[1]DEN4!$G$2:$T$144,11,FALSE)</f>
        <v>1</v>
      </c>
      <c r="AB51" s="104">
        <f>VLOOKUP($B51,[1]DEN4!$G$2:$T$144,12,FALSE)</f>
        <v>3</v>
      </c>
      <c r="AC51" s="104">
        <f>VLOOKUP($B51,[1]DEN4!$G$2:$T$144,13,FALSE)</f>
        <v>2</v>
      </c>
      <c r="AD51" s="6">
        <f t="shared" si="1"/>
        <v>8</v>
      </c>
    </row>
    <row r="52" spans="1:31" ht="15" thickBot="1" x14ac:dyDescent="0.25">
      <c r="A52" s="105" t="s">
        <v>114</v>
      </c>
      <c r="B52" s="99" t="s">
        <v>105</v>
      </c>
      <c r="C52" s="63"/>
      <c r="D52" s="63"/>
      <c r="E52" s="114"/>
      <c r="F52" s="114"/>
      <c r="G52" s="97"/>
      <c r="H52" s="97"/>
      <c r="I52" s="97"/>
      <c r="J52" s="97"/>
      <c r="K52" s="97"/>
      <c r="L52" s="104"/>
      <c r="M52" s="104"/>
      <c r="N52" s="104"/>
      <c r="O52" s="104"/>
      <c r="P52" s="104"/>
      <c r="Q52" s="6">
        <f t="shared" si="6"/>
        <v>0</v>
      </c>
      <c r="R52" s="114"/>
      <c r="S52" s="114"/>
      <c r="T52" s="97"/>
      <c r="U52" s="97"/>
      <c r="V52" s="97"/>
      <c r="W52" s="97"/>
      <c r="X52" s="97"/>
      <c r="Y52" s="104"/>
      <c r="Z52" s="104"/>
      <c r="AA52" s="104"/>
      <c r="AB52" s="104"/>
      <c r="AC52" s="104"/>
      <c r="AD52" s="6">
        <f t="shared" si="1"/>
        <v>0</v>
      </c>
    </row>
    <row r="53" spans="1:31" ht="15" thickBot="1" x14ac:dyDescent="0.25">
      <c r="A53" s="105" t="s">
        <v>114</v>
      </c>
      <c r="B53" s="99" t="s">
        <v>106</v>
      </c>
      <c r="C53" s="63"/>
      <c r="D53" s="63"/>
      <c r="E53" s="114">
        <f>VLOOKUP($B53,[1]NUM4!$G$2:$T$144,2,FALSE)</f>
        <v>0</v>
      </c>
      <c r="F53" s="114">
        <f>VLOOKUP($B53,[1]NUM4!$G$2:$T$144,3,FALSE)</f>
        <v>0</v>
      </c>
      <c r="G53" s="97">
        <f>VLOOKUP($B53,[1]NUM4!$G$2:$T$144,4,FALSE)</f>
        <v>0</v>
      </c>
      <c r="H53" s="97">
        <f>VLOOKUP($B53,[1]NUM4!$G$2:$T$144,5,FALSE)</f>
        <v>0</v>
      </c>
      <c r="I53" s="97">
        <f>VLOOKUP($B53,[1]NUM4!$G$2:$T$144,6,FALSE)</f>
        <v>1</v>
      </c>
      <c r="J53" s="97">
        <f>VLOOKUP($B53,[1]NUM4!$G$2:$T$144,7,FALSE)</f>
        <v>1</v>
      </c>
      <c r="K53" s="97">
        <f>VLOOKUP($B53,[1]NUM4!$G$2:$T$144,8,FALSE)</f>
        <v>1</v>
      </c>
      <c r="L53" s="104">
        <f>VLOOKUP($B53,[1]NUM4!$G$2:$T$144,9,FALSE)</f>
        <v>0</v>
      </c>
      <c r="M53" s="104">
        <f>VLOOKUP($B53,[1]NUM4!$G$2:$T$144,10,FALSE)</f>
        <v>0</v>
      </c>
      <c r="N53" s="104">
        <f>VLOOKUP($B53,[1]NUM4!$G$2:$T$144,11,FALSE)</f>
        <v>0</v>
      </c>
      <c r="O53" s="104">
        <f>VLOOKUP($B53,[1]NUM4!$G$2:$T$144,12,FALSE)</f>
        <v>1</v>
      </c>
      <c r="P53" s="104">
        <f>VLOOKUP($B53,[1]NUM4!$G$2:$T$144,13,FALSE)</f>
        <v>2</v>
      </c>
      <c r="Q53" s="6">
        <f t="shared" si="6"/>
        <v>6</v>
      </c>
      <c r="R53" s="114">
        <f>VLOOKUP($B53,[1]DEN4!$G$2:$T$144,2,FALSE)</f>
        <v>0</v>
      </c>
      <c r="S53" s="114">
        <f>VLOOKUP($B53,[1]DEN4!$G$2:$T$144,3,FALSE)</f>
        <v>0</v>
      </c>
      <c r="T53" s="97">
        <f>VLOOKUP($B53,[1]DEN4!$G$2:$T$144,4,FALSE)</f>
        <v>0</v>
      </c>
      <c r="U53" s="97">
        <f>VLOOKUP($B53,[1]DEN4!$G$2:$T$144,5,FALSE)</f>
        <v>0</v>
      </c>
      <c r="V53" s="97">
        <f>VLOOKUP($B53,[1]DEN4!$G$2:$T$144,6,FALSE)</f>
        <v>1</v>
      </c>
      <c r="W53" s="97">
        <f>VLOOKUP($B53,[1]DEN4!$G$2:$T$144,7,FALSE)</f>
        <v>1</v>
      </c>
      <c r="X53" s="97">
        <f>VLOOKUP($B53,[1]DEN4!$G$2:$T$144,8,FALSE)</f>
        <v>1</v>
      </c>
      <c r="Y53" s="104">
        <f>VLOOKUP($B53,[1]DEN4!$G$2:$T$144,9,FALSE)</f>
        <v>0</v>
      </c>
      <c r="Z53" s="104">
        <f>VLOOKUP($B53,[1]DEN4!$G$2:$T$144,10,FALSE)</f>
        <v>0</v>
      </c>
      <c r="AA53" s="104">
        <f>VLOOKUP($B53,[1]DEN4!$G$2:$T$144,11,FALSE)</f>
        <v>0</v>
      </c>
      <c r="AB53" s="104">
        <f>VLOOKUP($B53,[1]DEN4!$G$2:$T$144,12,FALSE)</f>
        <v>1</v>
      </c>
      <c r="AC53" s="104">
        <f>VLOOKUP($B53,[1]DEN4!$G$2:$T$144,13,FALSE)</f>
        <v>2</v>
      </c>
      <c r="AD53" s="6">
        <f t="shared" si="1"/>
        <v>6</v>
      </c>
    </row>
    <row r="54" spans="1:31" ht="15" thickBot="1" x14ac:dyDescent="0.25">
      <c r="A54" s="105" t="s">
        <v>114</v>
      </c>
      <c r="B54" s="99" t="s">
        <v>107</v>
      </c>
      <c r="C54" s="63"/>
      <c r="D54" s="63"/>
      <c r="E54" s="114">
        <f>VLOOKUP($B54,[1]NUM4!$G$2:$T$144,2,FALSE)</f>
        <v>0</v>
      </c>
      <c r="F54" s="114">
        <f>VLOOKUP($B54,[1]NUM4!$G$2:$T$144,3,FALSE)</f>
        <v>0</v>
      </c>
      <c r="G54" s="97">
        <f>VLOOKUP($B54,[1]NUM4!$G$2:$T$144,4,FALSE)</f>
        <v>0</v>
      </c>
      <c r="H54" s="97">
        <f>VLOOKUP($B54,[1]NUM4!$G$2:$T$144,5,FALSE)</f>
        <v>1</v>
      </c>
      <c r="I54" s="97">
        <f>VLOOKUP($B54,[1]NUM4!$G$2:$T$144,6,FALSE)</f>
        <v>0</v>
      </c>
      <c r="J54" s="97">
        <f>VLOOKUP($B54,[1]NUM4!$G$2:$T$144,7,FALSE)</f>
        <v>0</v>
      </c>
      <c r="K54" s="97">
        <f>VLOOKUP($B54,[1]NUM4!$G$2:$T$144,8,FALSE)</f>
        <v>0</v>
      </c>
      <c r="L54" s="104">
        <f>VLOOKUP($B54,[1]NUM4!$G$2:$T$144,9,FALSE)</f>
        <v>0</v>
      </c>
      <c r="M54" s="104">
        <f>VLOOKUP($B54,[1]NUM4!$G$2:$T$144,10,FALSE)</f>
        <v>0</v>
      </c>
      <c r="N54" s="104">
        <f>VLOOKUP($B54,[1]NUM4!$G$2:$T$144,11,FALSE)</f>
        <v>0</v>
      </c>
      <c r="O54" s="104">
        <f>VLOOKUP($B54,[1]NUM4!$G$2:$T$144,12,FALSE)</f>
        <v>0</v>
      </c>
      <c r="P54" s="104">
        <f>VLOOKUP($B54,[1]NUM4!$G$2:$T$144,13,FALSE)</f>
        <v>0</v>
      </c>
      <c r="Q54" s="6">
        <f t="shared" si="6"/>
        <v>1</v>
      </c>
      <c r="R54" s="114">
        <f>VLOOKUP($B54,[1]DEN4!$G$2:$T$144,2,FALSE)</f>
        <v>0</v>
      </c>
      <c r="S54" s="114">
        <f>VLOOKUP($B54,[1]DEN4!$G$2:$T$144,3,FALSE)</f>
        <v>0</v>
      </c>
      <c r="T54" s="97">
        <f>VLOOKUP($B54,[1]DEN4!$G$2:$T$144,4,FALSE)</f>
        <v>0</v>
      </c>
      <c r="U54" s="97">
        <f>VLOOKUP($B54,[1]DEN4!$G$2:$T$144,5,FALSE)</f>
        <v>1</v>
      </c>
      <c r="V54" s="97">
        <f>VLOOKUP($B54,[1]DEN4!$G$2:$T$144,6,FALSE)</f>
        <v>0</v>
      </c>
      <c r="W54" s="97">
        <f>VLOOKUP($B54,[1]DEN4!$G$2:$T$144,7,FALSE)</f>
        <v>0</v>
      </c>
      <c r="X54" s="97">
        <f>VLOOKUP($B54,[1]DEN4!$G$2:$T$144,8,FALSE)</f>
        <v>0</v>
      </c>
      <c r="Y54" s="104">
        <f>VLOOKUP($B54,[1]DEN4!$G$2:$T$144,9,FALSE)</f>
        <v>0</v>
      </c>
      <c r="Z54" s="104">
        <f>VLOOKUP($B54,[1]DEN4!$G$2:$T$144,10,FALSE)</f>
        <v>0</v>
      </c>
      <c r="AA54" s="104">
        <f>VLOOKUP($B54,[1]DEN4!$G$2:$T$144,11,FALSE)</f>
        <v>0</v>
      </c>
      <c r="AB54" s="104">
        <f>VLOOKUP($B54,[1]DEN4!$G$2:$T$144,12,FALSE)</f>
        <v>0</v>
      </c>
      <c r="AC54" s="104">
        <f>VLOOKUP($B54,[1]DEN4!$G$2:$T$144,13,FALSE)</f>
        <v>0</v>
      </c>
      <c r="AD54" s="6">
        <f t="shared" si="1"/>
        <v>1</v>
      </c>
    </row>
    <row r="55" spans="1:31" ht="15" thickBot="1" x14ac:dyDescent="0.25">
      <c r="A55" s="105" t="s">
        <v>114</v>
      </c>
      <c r="B55" s="99" t="s">
        <v>108</v>
      </c>
      <c r="C55" s="63"/>
      <c r="D55" s="63"/>
      <c r="E55" s="114"/>
      <c r="F55" s="114"/>
      <c r="G55" s="97"/>
      <c r="H55" s="97"/>
      <c r="I55" s="97"/>
      <c r="J55" s="97"/>
      <c r="K55" s="97"/>
      <c r="L55" s="104"/>
      <c r="M55" s="104"/>
      <c r="N55" s="104"/>
      <c r="O55" s="104"/>
      <c r="P55" s="104"/>
      <c r="Q55" s="6">
        <f t="shared" si="6"/>
        <v>0</v>
      </c>
      <c r="R55" s="114"/>
      <c r="S55" s="114"/>
      <c r="T55" s="97"/>
      <c r="U55" s="97"/>
      <c r="V55" s="97"/>
      <c r="W55" s="97"/>
      <c r="X55" s="97"/>
      <c r="Y55" s="104"/>
      <c r="Z55" s="104"/>
      <c r="AA55" s="104"/>
      <c r="AB55" s="104"/>
      <c r="AC55" s="104"/>
      <c r="AD55" s="6">
        <f t="shared" si="1"/>
        <v>0</v>
      </c>
    </row>
    <row r="56" spans="1:31" ht="15" thickBot="1" x14ac:dyDescent="0.25">
      <c r="A56" s="105" t="s">
        <v>114</v>
      </c>
      <c r="B56" s="99" t="s">
        <v>109</v>
      </c>
      <c r="C56" s="63"/>
      <c r="D56" s="63"/>
      <c r="E56" s="114">
        <f>VLOOKUP($B56,[1]NUM4!$G$2:$T$144,2,FALSE)</f>
        <v>2</v>
      </c>
      <c r="F56" s="114">
        <f>VLOOKUP($B56,[1]NUM4!$G$2:$T$144,3,FALSE)</f>
        <v>2</v>
      </c>
      <c r="G56" s="97">
        <f>VLOOKUP($B56,[1]NUM4!$G$2:$T$144,4,FALSE)</f>
        <v>0</v>
      </c>
      <c r="H56" s="97">
        <f>VLOOKUP($B56,[1]NUM4!$G$2:$T$144,5,FALSE)</f>
        <v>1</v>
      </c>
      <c r="I56" s="97">
        <f>VLOOKUP($B56,[1]NUM4!$G$2:$T$144,6,FALSE)</f>
        <v>2</v>
      </c>
      <c r="J56" s="97">
        <f>VLOOKUP($B56,[1]NUM4!$G$2:$T$144,7,FALSE)</f>
        <v>0</v>
      </c>
      <c r="K56" s="97">
        <f>VLOOKUP($B56,[1]NUM4!$G$2:$T$144,8,FALSE)</f>
        <v>0</v>
      </c>
      <c r="L56" s="104">
        <f>VLOOKUP($B56,[1]NUM4!$G$2:$T$144,9,FALSE)</f>
        <v>0</v>
      </c>
      <c r="M56" s="104">
        <f>VLOOKUP($B56,[1]NUM4!$G$2:$T$144,10,FALSE)</f>
        <v>0</v>
      </c>
      <c r="N56" s="104">
        <f>VLOOKUP($B56,[1]NUM4!$G$2:$T$144,11,FALSE)</f>
        <v>0</v>
      </c>
      <c r="O56" s="104">
        <f>VLOOKUP($B56,[1]NUM4!$G$2:$T$144,12,FALSE)</f>
        <v>1</v>
      </c>
      <c r="P56" s="104">
        <f>VLOOKUP($B56,[1]NUM4!$G$2:$T$144,13,FALSE)</f>
        <v>0</v>
      </c>
      <c r="Q56" s="6">
        <f t="shared" si="6"/>
        <v>8</v>
      </c>
      <c r="R56" s="114">
        <f>VLOOKUP($B56,[1]DEN4!$G$2:$T$144,2,FALSE)</f>
        <v>2</v>
      </c>
      <c r="S56" s="114">
        <f>VLOOKUP($B56,[1]DEN4!$G$2:$T$144,3,FALSE)</f>
        <v>2</v>
      </c>
      <c r="T56" s="97">
        <f>VLOOKUP($B56,[1]DEN4!$G$2:$T$144,4,FALSE)</f>
        <v>0</v>
      </c>
      <c r="U56" s="97">
        <f>VLOOKUP($B56,[1]DEN4!$G$2:$T$144,5,FALSE)</f>
        <v>1</v>
      </c>
      <c r="V56" s="97">
        <f>VLOOKUP($B56,[1]DEN4!$G$2:$T$144,6,FALSE)</f>
        <v>2</v>
      </c>
      <c r="W56" s="97">
        <f>VLOOKUP($B56,[1]DEN4!$G$2:$T$144,7,FALSE)</f>
        <v>0</v>
      </c>
      <c r="X56" s="97">
        <f>VLOOKUP($B56,[1]DEN4!$G$2:$T$144,8,FALSE)</f>
        <v>0</v>
      </c>
      <c r="Y56" s="104">
        <f>VLOOKUP($B56,[1]DEN4!$G$2:$T$144,9,FALSE)</f>
        <v>0</v>
      </c>
      <c r="Z56" s="104">
        <f>VLOOKUP($B56,[1]DEN4!$G$2:$T$144,10,FALSE)</f>
        <v>0</v>
      </c>
      <c r="AA56" s="104">
        <f>VLOOKUP($B56,[1]DEN4!$G$2:$T$144,11,FALSE)</f>
        <v>0</v>
      </c>
      <c r="AB56" s="104">
        <f>VLOOKUP($B56,[1]DEN4!$G$2:$T$144,12,FALSE)</f>
        <v>1</v>
      </c>
      <c r="AC56" s="104">
        <f>VLOOKUP($B56,[1]DEN4!$G$2:$T$144,13,FALSE)</f>
        <v>0</v>
      </c>
      <c r="AD56" s="6">
        <f t="shared" si="1"/>
        <v>8</v>
      </c>
    </row>
    <row r="57" spans="1:31" ht="15" thickBot="1" x14ac:dyDescent="0.25">
      <c r="A57" s="105" t="s">
        <v>114</v>
      </c>
      <c r="B57" s="99" t="s">
        <v>110</v>
      </c>
      <c r="C57" s="63"/>
      <c r="D57" s="63"/>
      <c r="E57" s="114">
        <f>VLOOKUP($B57,[1]NUM4!$G$2:$T$144,2,FALSE)</f>
        <v>1</v>
      </c>
      <c r="F57" s="114">
        <f>VLOOKUP($B57,[1]NUM4!$G$2:$T$144,3,FALSE)</f>
        <v>0</v>
      </c>
      <c r="G57" s="97">
        <f>VLOOKUP($B57,[1]NUM4!$G$2:$T$144,4,FALSE)</f>
        <v>0</v>
      </c>
      <c r="H57" s="97">
        <f>VLOOKUP($B57,[1]NUM4!$G$2:$T$144,5,FALSE)</f>
        <v>0</v>
      </c>
      <c r="I57" s="97">
        <f>VLOOKUP($B57,[1]NUM4!$G$2:$T$144,6,FALSE)</f>
        <v>0</v>
      </c>
      <c r="J57" s="97">
        <f>VLOOKUP($B57,[1]NUM4!$G$2:$T$144,7,FALSE)</f>
        <v>0</v>
      </c>
      <c r="K57" s="97">
        <f>VLOOKUP($B57,[1]NUM4!$G$2:$T$144,8,FALSE)</f>
        <v>0</v>
      </c>
      <c r="L57" s="104">
        <f>VLOOKUP($B57,[1]NUM4!$G$2:$T$144,9,FALSE)</f>
        <v>0</v>
      </c>
      <c r="M57" s="104">
        <f>VLOOKUP($B57,[1]NUM4!$G$2:$T$144,10,FALSE)</f>
        <v>0</v>
      </c>
      <c r="N57" s="104">
        <f>VLOOKUP($B57,[1]NUM4!$G$2:$T$144,11,FALSE)</f>
        <v>0</v>
      </c>
      <c r="O57" s="104">
        <f>VLOOKUP($B57,[1]NUM4!$G$2:$T$144,12,FALSE)</f>
        <v>0</v>
      </c>
      <c r="P57" s="104">
        <f>VLOOKUP($B57,[1]NUM4!$G$2:$T$144,13,FALSE)</f>
        <v>0</v>
      </c>
      <c r="Q57" s="6">
        <f t="shared" si="6"/>
        <v>1</v>
      </c>
      <c r="R57" s="114">
        <f>VLOOKUP($B57,[1]DEN4!$G$2:$T$144,2,FALSE)</f>
        <v>1</v>
      </c>
      <c r="S57" s="114">
        <f>VLOOKUP($B57,[1]DEN4!$G$2:$T$144,3,FALSE)</f>
        <v>0</v>
      </c>
      <c r="T57" s="97">
        <f>VLOOKUP($B57,[1]DEN4!$G$2:$T$144,4,FALSE)</f>
        <v>0</v>
      </c>
      <c r="U57" s="97">
        <f>VLOOKUP($B57,[1]DEN4!$G$2:$T$144,5,FALSE)</f>
        <v>0</v>
      </c>
      <c r="V57" s="97">
        <f>VLOOKUP($B57,[1]DEN4!$G$2:$T$144,6,FALSE)</f>
        <v>0</v>
      </c>
      <c r="W57" s="97">
        <f>VLOOKUP($B57,[1]DEN4!$G$2:$T$144,7,FALSE)</f>
        <v>0</v>
      </c>
      <c r="X57" s="97">
        <f>VLOOKUP($B57,[1]DEN4!$G$2:$T$144,8,FALSE)</f>
        <v>0</v>
      </c>
      <c r="Y57" s="104">
        <f>VLOOKUP($B57,[1]DEN4!$G$2:$T$144,9,FALSE)</f>
        <v>0</v>
      </c>
      <c r="Z57" s="104">
        <f>VLOOKUP($B57,[1]DEN4!$G$2:$T$144,10,FALSE)</f>
        <v>0</v>
      </c>
      <c r="AA57" s="104">
        <f>VLOOKUP($B57,[1]DEN4!$G$2:$T$144,11,FALSE)</f>
        <v>0</v>
      </c>
      <c r="AB57" s="104">
        <f>VLOOKUP($B57,[1]DEN4!$G$2:$T$144,12,FALSE)</f>
        <v>0</v>
      </c>
      <c r="AC57" s="104">
        <f>VLOOKUP($B57,[1]DEN4!$G$2:$T$144,13,FALSE)</f>
        <v>0</v>
      </c>
      <c r="AD57" s="6">
        <f t="shared" si="1"/>
        <v>1</v>
      </c>
    </row>
    <row r="58" spans="1:31" ht="15" thickBot="1" x14ac:dyDescent="0.25">
      <c r="A58" s="105" t="s">
        <v>114</v>
      </c>
      <c r="B58" s="99" t="s">
        <v>111</v>
      </c>
      <c r="C58" s="63"/>
      <c r="D58" s="63"/>
      <c r="E58" s="114">
        <f>VLOOKUP($B58,[1]NUM4!$G$2:$T$144,2,FALSE)</f>
        <v>1</v>
      </c>
      <c r="F58" s="114">
        <f>VLOOKUP($B58,[1]NUM4!$G$2:$T$144,3,FALSE)</f>
        <v>0</v>
      </c>
      <c r="G58" s="97">
        <f>VLOOKUP($B58,[1]NUM4!$G$2:$T$144,4,FALSE)</f>
        <v>1</v>
      </c>
      <c r="H58" s="97">
        <f>VLOOKUP($B58,[1]NUM4!$G$2:$T$144,5,FALSE)</f>
        <v>0</v>
      </c>
      <c r="I58" s="97">
        <f>VLOOKUP($B58,[1]NUM4!$G$2:$T$144,6,FALSE)</f>
        <v>1</v>
      </c>
      <c r="J58" s="97">
        <f>VLOOKUP($B58,[1]NUM4!$G$2:$T$144,7,FALSE)</f>
        <v>0</v>
      </c>
      <c r="K58" s="97">
        <f>VLOOKUP($B58,[1]NUM4!$G$2:$T$144,8,FALSE)</f>
        <v>1</v>
      </c>
      <c r="L58" s="104">
        <f>VLOOKUP($B58,[1]NUM4!$G$2:$T$144,9,FALSE)</f>
        <v>1</v>
      </c>
      <c r="M58" s="104">
        <f>VLOOKUP($B58,[1]NUM4!$G$2:$T$144,10,FALSE)</f>
        <v>1</v>
      </c>
      <c r="N58" s="104">
        <f>VLOOKUP($B58,[1]NUM4!$G$2:$T$144,11,FALSE)</f>
        <v>2</v>
      </c>
      <c r="O58" s="104">
        <f>VLOOKUP($B58,[1]NUM4!$G$2:$T$144,12,FALSE)</f>
        <v>4</v>
      </c>
      <c r="P58" s="104">
        <f>VLOOKUP($B58,[1]NUM4!$G$2:$T$144,13,FALSE)</f>
        <v>2</v>
      </c>
      <c r="Q58" s="6">
        <f t="shared" si="6"/>
        <v>14</v>
      </c>
      <c r="R58" s="114">
        <f>VLOOKUP($B58,[1]DEN4!$G$2:$T$144,2,FALSE)</f>
        <v>1</v>
      </c>
      <c r="S58" s="114">
        <f>VLOOKUP($B58,[1]DEN4!$G$2:$T$144,3,FALSE)</f>
        <v>0</v>
      </c>
      <c r="T58" s="97">
        <f>VLOOKUP($B58,[1]DEN4!$G$2:$T$144,4,FALSE)</f>
        <v>1</v>
      </c>
      <c r="U58" s="97">
        <f>VLOOKUP($B58,[1]DEN4!$G$2:$T$144,5,FALSE)</f>
        <v>0</v>
      </c>
      <c r="V58" s="97">
        <f>VLOOKUP($B58,[1]DEN4!$G$2:$T$144,6,FALSE)</f>
        <v>1</v>
      </c>
      <c r="W58" s="97">
        <f>VLOOKUP($B58,[1]DEN4!$G$2:$T$144,7,FALSE)</f>
        <v>0</v>
      </c>
      <c r="X58" s="97">
        <f>VLOOKUP($B58,[1]DEN4!$G$2:$T$144,8,FALSE)</f>
        <v>1</v>
      </c>
      <c r="Y58" s="104">
        <f>VLOOKUP($B58,[1]DEN4!$G$2:$T$144,9,FALSE)</f>
        <v>2</v>
      </c>
      <c r="Z58" s="104">
        <f>VLOOKUP($B58,[1]DEN4!$G$2:$T$144,10,FALSE)</f>
        <v>1</v>
      </c>
      <c r="AA58" s="104">
        <f>VLOOKUP($B58,[1]DEN4!$G$2:$T$144,11,FALSE)</f>
        <v>2</v>
      </c>
      <c r="AB58" s="104">
        <f>VLOOKUP($B58,[1]DEN4!$G$2:$T$144,12,FALSE)</f>
        <v>4</v>
      </c>
      <c r="AC58" s="104">
        <f>VLOOKUP($B58,[1]DEN4!$G$2:$T$144,13,FALSE)</f>
        <v>2</v>
      </c>
      <c r="AD58" s="6">
        <f t="shared" si="1"/>
        <v>15</v>
      </c>
    </row>
    <row r="59" spans="1:31" ht="15" thickBot="1" x14ac:dyDescent="0.25">
      <c r="A59" s="105" t="s">
        <v>114</v>
      </c>
      <c r="B59" s="99" t="s">
        <v>112</v>
      </c>
      <c r="C59" s="63"/>
      <c r="D59" s="63"/>
      <c r="E59" s="114">
        <f>VLOOKUP($B59,[1]NUM4!$G$2:$T$144,2,FALSE)</f>
        <v>0</v>
      </c>
      <c r="F59" s="114">
        <f>VLOOKUP($B59,[1]NUM4!$G$2:$T$144,3,FALSE)</f>
        <v>0</v>
      </c>
      <c r="G59" s="97">
        <f>VLOOKUP($B59,[1]NUM4!$G$2:$T$144,4,FALSE)</f>
        <v>0</v>
      </c>
      <c r="H59" s="97">
        <f>VLOOKUP($B59,[1]NUM4!$G$2:$T$144,5,FALSE)</f>
        <v>0</v>
      </c>
      <c r="I59" s="97">
        <f>VLOOKUP($B59,[1]NUM4!$G$2:$T$144,6,FALSE)</f>
        <v>1</v>
      </c>
      <c r="J59" s="97">
        <f>VLOOKUP($B59,[1]NUM4!$G$2:$T$144,7,FALSE)</f>
        <v>0</v>
      </c>
      <c r="K59" s="97">
        <f>VLOOKUP($B59,[1]NUM4!$G$2:$T$144,8,FALSE)</f>
        <v>0</v>
      </c>
      <c r="L59" s="104">
        <f>VLOOKUP($B59,[1]NUM4!$G$2:$T$144,9,FALSE)</f>
        <v>0</v>
      </c>
      <c r="M59" s="104">
        <f>VLOOKUP($B59,[1]NUM4!$G$2:$T$144,10,FALSE)</f>
        <v>0</v>
      </c>
      <c r="N59" s="104">
        <f>VLOOKUP($B59,[1]NUM4!$G$2:$T$144,11,FALSE)</f>
        <v>0</v>
      </c>
      <c r="O59" s="104">
        <f>VLOOKUP($B59,[1]NUM4!$G$2:$T$144,12,FALSE)</f>
        <v>2</v>
      </c>
      <c r="P59" s="104">
        <f>VLOOKUP($B59,[1]NUM4!$G$2:$T$144,13,FALSE)</f>
        <v>0</v>
      </c>
      <c r="Q59" s="6">
        <f t="shared" si="6"/>
        <v>3</v>
      </c>
      <c r="R59" s="114">
        <f>VLOOKUP($B59,[1]DEN4!$G$2:$T$144,2,FALSE)</f>
        <v>0</v>
      </c>
      <c r="S59" s="114">
        <f>VLOOKUP($B59,[1]DEN4!$G$2:$T$144,3,FALSE)</f>
        <v>0</v>
      </c>
      <c r="T59" s="97">
        <f>VLOOKUP($B59,[1]DEN4!$G$2:$T$144,4,FALSE)</f>
        <v>0</v>
      </c>
      <c r="U59" s="97">
        <f>VLOOKUP($B59,[1]DEN4!$G$2:$T$144,5,FALSE)</f>
        <v>0</v>
      </c>
      <c r="V59" s="97">
        <f>VLOOKUP($B59,[1]DEN4!$G$2:$T$144,6,FALSE)</f>
        <v>1</v>
      </c>
      <c r="W59" s="97">
        <f>VLOOKUP($B59,[1]DEN4!$G$2:$T$144,7,FALSE)</f>
        <v>0</v>
      </c>
      <c r="X59" s="97">
        <f>VLOOKUP($B59,[1]DEN4!$G$2:$T$144,8,FALSE)</f>
        <v>0</v>
      </c>
      <c r="Y59" s="104">
        <f>VLOOKUP($B59,[1]DEN4!$G$2:$T$144,9,FALSE)</f>
        <v>0</v>
      </c>
      <c r="Z59" s="104">
        <f>VLOOKUP($B59,[1]DEN4!$G$2:$T$144,10,FALSE)</f>
        <v>0</v>
      </c>
      <c r="AA59" s="104">
        <f>VLOOKUP($B59,[1]DEN4!$G$2:$T$144,11,FALSE)</f>
        <v>0</v>
      </c>
      <c r="AB59" s="104">
        <f>VLOOKUP($B59,[1]DEN4!$G$2:$T$144,12,FALSE)</f>
        <v>2</v>
      </c>
      <c r="AC59" s="104">
        <f>VLOOKUP($B59,[1]DEN4!$G$2:$T$144,13,FALSE)</f>
        <v>0</v>
      </c>
      <c r="AD59" s="6">
        <f t="shared" si="1"/>
        <v>3</v>
      </c>
    </row>
    <row r="60" spans="1:31" ht="15" thickBot="1" x14ac:dyDescent="0.25">
      <c r="A60" s="105" t="s">
        <v>114</v>
      </c>
      <c r="B60" s="99" t="s">
        <v>113</v>
      </c>
      <c r="C60" s="63"/>
      <c r="D60" s="63"/>
      <c r="E60" s="114">
        <f>VLOOKUP($B60,[1]NUM4!$G$2:$T$144,2,FALSE)</f>
        <v>0</v>
      </c>
      <c r="F60" s="114">
        <f>VLOOKUP($B60,[1]NUM4!$G$2:$T$144,3,FALSE)</f>
        <v>0</v>
      </c>
      <c r="G60" s="97">
        <f>VLOOKUP($B60,[1]NUM4!$G$2:$T$144,4,FALSE)</f>
        <v>0</v>
      </c>
      <c r="H60" s="97">
        <f>VLOOKUP($B60,[1]NUM4!$G$2:$T$144,5,FALSE)</f>
        <v>0</v>
      </c>
      <c r="I60" s="97">
        <f>VLOOKUP($B60,[1]NUM4!$G$2:$T$144,6,FALSE)</f>
        <v>0</v>
      </c>
      <c r="J60" s="97">
        <f>VLOOKUP($B60,[1]NUM4!$G$2:$T$144,7,FALSE)</f>
        <v>1</v>
      </c>
      <c r="K60" s="97">
        <f>VLOOKUP($B60,[1]NUM4!$G$2:$T$144,8,FALSE)</f>
        <v>0</v>
      </c>
      <c r="L60" s="104">
        <f>VLOOKUP($B60,[1]NUM4!$G$2:$T$144,9,FALSE)</f>
        <v>0</v>
      </c>
      <c r="M60" s="104">
        <f>VLOOKUP($B60,[1]NUM4!$G$2:$T$144,10,FALSE)</f>
        <v>0</v>
      </c>
      <c r="N60" s="104">
        <f>VLOOKUP($B60,[1]NUM4!$G$2:$T$144,11,FALSE)</f>
        <v>1</v>
      </c>
      <c r="O60" s="104">
        <f>VLOOKUP($B60,[1]NUM4!$G$2:$T$144,12,FALSE)</f>
        <v>0</v>
      </c>
      <c r="P60" s="104">
        <f>VLOOKUP($B60,[1]NUM4!$G$2:$T$144,13,FALSE)</f>
        <v>0</v>
      </c>
      <c r="Q60" s="6">
        <f t="shared" si="6"/>
        <v>2</v>
      </c>
      <c r="R60" s="114">
        <f>VLOOKUP($B60,[1]DEN4!$G$2:$T$144,2,FALSE)</f>
        <v>0</v>
      </c>
      <c r="S60" s="114">
        <f>VLOOKUP($B60,[1]DEN4!$G$2:$T$144,3,FALSE)</f>
        <v>0</v>
      </c>
      <c r="T60" s="97">
        <f>VLOOKUP($B60,[1]DEN4!$G$2:$T$144,4,FALSE)</f>
        <v>0</v>
      </c>
      <c r="U60" s="97">
        <f>VLOOKUP($B60,[1]DEN4!$G$2:$T$144,5,FALSE)</f>
        <v>0</v>
      </c>
      <c r="V60" s="97">
        <f>VLOOKUP($B60,[1]DEN4!$G$2:$T$144,6,FALSE)</f>
        <v>0</v>
      </c>
      <c r="W60" s="97">
        <f>VLOOKUP($B60,[1]DEN4!$G$2:$T$144,7,FALSE)</f>
        <v>1</v>
      </c>
      <c r="X60" s="97">
        <f>VLOOKUP($B60,[1]DEN4!$G$2:$T$144,8,FALSE)</f>
        <v>0</v>
      </c>
      <c r="Y60" s="104">
        <f>VLOOKUP($B60,[1]DEN4!$G$2:$T$144,9,FALSE)</f>
        <v>0</v>
      </c>
      <c r="Z60" s="104">
        <f>VLOOKUP($B60,[1]DEN4!$G$2:$T$144,10,FALSE)</f>
        <v>0</v>
      </c>
      <c r="AA60" s="104">
        <f>VLOOKUP($B60,[1]DEN4!$G$2:$T$144,11,FALSE)</f>
        <v>1</v>
      </c>
      <c r="AB60" s="104">
        <f>VLOOKUP($B60,[1]DEN4!$G$2:$T$144,12,FALSE)</f>
        <v>0</v>
      </c>
      <c r="AC60" s="104">
        <f>VLOOKUP($B60,[1]DEN4!$G$2:$T$144,13,FALSE)</f>
        <v>0</v>
      </c>
      <c r="AD60" s="6">
        <f t="shared" si="1"/>
        <v>2</v>
      </c>
    </row>
    <row r="61" spans="1:31" s="65" customFormat="1" ht="15" thickBot="1" x14ac:dyDescent="0.25">
      <c r="A61" s="233" t="s">
        <v>203</v>
      </c>
      <c r="B61" s="234"/>
      <c r="C61" s="45">
        <f>+D61/Metas!J109</f>
        <v>1.0295616717635065</v>
      </c>
      <c r="D61" s="19">
        <f>+Q61/AD61</f>
        <v>0.92660550458715596</v>
      </c>
      <c r="E61" s="14">
        <f t="shared" ref="E61:O61" si="9">SUM(E48:E60)</f>
        <v>8</v>
      </c>
      <c r="F61" s="14">
        <f t="shared" si="9"/>
        <v>4</v>
      </c>
      <c r="G61" s="14">
        <f t="shared" si="9"/>
        <v>13</v>
      </c>
      <c r="H61" s="14">
        <f t="shared" si="9"/>
        <v>3</v>
      </c>
      <c r="I61" s="14">
        <f t="shared" si="9"/>
        <v>11</v>
      </c>
      <c r="J61" s="14">
        <f t="shared" si="9"/>
        <v>7</v>
      </c>
      <c r="K61" s="14">
        <f t="shared" si="9"/>
        <v>2</v>
      </c>
      <c r="L61" s="14">
        <f t="shared" si="9"/>
        <v>6</v>
      </c>
      <c r="M61" s="14">
        <f t="shared" si="9"/>
        <v>5</v>
      </c>
      <c r="N61" s="14">
        <f t="shared" si="9"/>
        <v>4</v>
      </c>
      <c r="O61" s="14">
        <f t="shared" si="9"/>
        <v>27</v>
      </c>
      <c r="P61" s="14">
        <f>SUM(P48:P60)</f>
        <v>11</v>
      </c>
      <c r="Q61" s="14">
        <f>SUM(Q48:Q60)</f>
        <v>101</v>
      </c>
      <c r="R61" s="14">
        <f>SUM(R48:R60)</f>
        <v>8</v>
      </c>
      <c r="S61" s="14">
        <f t="shared" ref="S61:AC61" si="10">SUM(S48:S60)</f>
        <v>4</v>
      </c>
      <c r="T61" s="14">
        <f t="shared" si="10"/>
        <v>15</v>
      </c>
      <c r="U61" s="14">
        <f t="shared" si="10"/>
        <v>4</v>
      </c>
      <c r="V61" s="14">
        <f t="shared" si="10"/>
        <v>12</v>
      </c>
      <c r="W61" s="14">
        <f t="shared" si="10"/>
        <v>7</v>
      </c>
      <c r="X61" s="14">
        <f t="shared" si="10"/>
        <v>2</v>
      </c>
      <c r="Y61" s="14">
        <f t="shared" si="10"/>
        <v>8</v>
      </c>
      <c r="Z61" s="14">
        <f t="shared" si="10"/>
        <v>6</v>
      </c>
      <c r="AA61" s="14">
        <f t="shared" si="10"/>
        <v>4</v>
      </c>
      <c r="AB61" s="14">
        <f t="shared" si="10"/>
        <v>28</v>
      </c>
      <c r="AC61" s="14">
        <f t="shared" si="10"/>
        <v>11</v>
      </c>
      <c r="AD61" s="14">
        <f>SUM(AD48:AD60)</f>
        <v>109</v>
      </c>
      <c r="AE61" s="69"/>
    </row>
    <row r="62" spans="1:31" ht="15" thickBot="1" x14ac:dyDescent="0.25">
      <c r="A62" s="105" t="s">
        <v>125</v>
      </c>
      <c r="B62" s="99" t="s">
        <v>115</v>
      </c>
      <c r="C62" s="63"/>
      <c r="D62" s="63"/>
      <c r="E62" s="114">
        <f>VLOOKUP($B62,[1]NUM4!$G$2:$T$144,2,FALSE)</f>
        <v>5</v>
      </c>
      <c r="F62" s="114">
        <f>VLOOKUP($B62,[1]NUM4!$G$2:$T$144,3,FALSE)</f>
        <v>5</v>
      </c>
      <c r="G62" s="97">
        <f>VLOOKUP($B62,[1]NUM4!$G$2:$T$144,4,FALSE)</f>
        <v>2</v>
      </c>
      <c r="H62" s="97">
        <f>VLOOKUP($B62,[1]NUM4!$G$2:$T$144,5,FALSE)</f>
        <v>6</v>
      </c>
      <c r="I62" s="97">
        <f>VLOOKUP($B62,[1]NUM4!$G$2:$T$144,6,FALSE)</f>
        <v>5</v>
      </c>
      <c r="J62" s="97">
        <f>VLOOKUP($B62,[1]NUM4!$G$2:$T$144,7,FALSE)</f>
        <v>1</v>
      </c>
      <c r="K62" s="97">
        <f>VLOOKUP($B62,[1]NUM4!$G$2:$T$144,8,FALSE)</f>
        <v>4</v>
      </c>
      <c r="L62" s="104">
        <f>VLOOKUP($B62,[1]NUM4!$G$2:$T$144,9,FALSE)</f>
        <v>5</v>
      </c>
      <c r="M62" s="104">
        <f>VLOOKUP($B62,[1]NUM4!$G$2:$T$144,10,FALSE)</f>
        <v>2</v>
      </c>
      <c r="N62" s="104">
        <f>VLOOKUP($B62,[1]NUM4!$G$2:$T$144,11,FALSE)</f>
        <v>5</v>
      </c>
      <c r="O62" s="104">
        <f>VLOOKUP($B62,[1]NUM4!$G$2:$T$144,12,FALSE)</f>
        <v>6</v>
      </c>
      <c r="P62" s="104">
        <f>VLOOKUP($B62,[1]NUM4!$G$2:$T$144,13,FALSE)</f>
        <v>3</v>
      </c>
      <c r="Q62" s="6">
        <f t="shared" si="6"/>
        <v>49</v>
      </c>
      <c r="R62" s="114">
        <f>VLOOKUP($B62,[1]DEN4!$G$2:$T$144,2,FALSE)</f>
        <v>7</v>
      </c>
      <c r="S62" s="114">
        <f>VLOOKUP($B62,[1]DEN4!$G$2:$T$144,3,FALSE)</f>
        <v>7</v>
      </c>
      <c r="T62" s="97">
        <f>VLOOKUP($B62,[1]DEN4!$G$2:$T$144,4,FALSE)</f>
        <v>4</v>
      </c>
      <c r="U62" s="97">
        <f>VLOOKUP($B62,[1]DEN4!$G$2:$T$144,5,FALSE)</f>
        <v>6</v>
      </c>
      <c r="V62" s="97">
        <f>VLOOKUP($B62,[1]DEN4!$G$2:$T$144,6,FALSE)</f>
        <v>5</v>
      </c>
      <c r="W62" s="97">
        <f>VLOOKUP($B62,[1]DEN4!$G$2:$T$144,7,FALSE)</f>
        <v>2</v>
      </c>
      <c r="X62" s="97">
        <f>VLOOKUP($B62,[1]DEN4!$G$2:$T$144,8,FALSE)</f>
        <v>4</v>
      </c>
      <c r="Y62" s="104">
        <f>VLOOKUP($B62,[1]DEN4!$G$2:$T$144,9,FALSE)</f>
        <v>7</v>
      </c>
      <c r="Z62" s="104">
        <f>VLOOKUP($B62,[1]DEN4!$G$2:$T$144,10,FALSE)</f>
        <v>2</v>
      </c>
      <c r="AA62" s="104">
        <f>VLOOKUP($B62,[1]DEN4!$G$2:$T$144,11,FALSE)</f>
        <v>10</v>
      </c>
      <c r="AB62" s="104">
        <f>VLOOKUP($B62,[1]DEN4!$G$2:$T$144,12,FALSE)</f>
        <v>7</v>
      </c>
      <c r="AC62" s="104">
        <f>VLOOKUP($B62,[1]DEN4!$G$2:$T$144,13,FALSE)</f>
        <v>3</v>
      </c>
      <c r="AD62" s="6">
        <f t="shared" ref="AD62:AD125" si="11">SUM(R62:AC62)</f>
        <v>64</v>
      </c>
    </row>
    <row r="63" spans="1:31" ht="15" thickBot="1" x14ac:dyDescent="0.25">
      <c r="A63" s="105" t="s">
        <v>125</v>
      </c>
      <c r="B63" s="99" t="s">
        <v>116</v>
      </c>
      <c r="C63" s="63"/>
      <c r="D63" s="63"/>
      <c r="E63" s="114">
        <f>VLOOKUP($B63,[1]NUM4!$G$2:$T$144,2,FALSE)</f>
        <v>1</v>
      </c>
      <c r="F63" s="114">
        <f>VLOOKUP($B63,[1]NUM4!$G$2:$T$144,3,FALSE)</f>
        <v>0</v>
      </c>
      <c r="G63" s="97">
        <f>VLOOKUP($B63,[1]NUM4!$G$2:$T$144,4,FALSE)</f>
        <v>0</v>
      </c>
      <c r="H63" s="97">
        <f>VLOOKUP($B63,[1]NUM4!$G$2:$T$144,5,FALSE)</f>
        <v>0</v>
      </c>
      <c r="I63" s="97">
        <f>VLOOKUP($B63,[1]NUM4!$G$2:$T$144,6,FALSE)</f>
        <v>0</v>
      </c>
      <c r="J63" s="97">
        <f>VLOOKUP($B63,[1]NUM4!$G$2:$T$144,7,FALSE)</f>
        <v>0</v>
      </c>
      <c r="K63" s="97">
        <f>VLOOKUP($B63,[1]NUM4!$G$2:$T$144,8,FALSE)</f>
        <v>0</v>
      </c>
      <c r="L63" s="104">
        <f>VLOOKUP($B63,[1]NUM4!$G$2:$T$144,9,FALSE)</f>
        <v>0</v>
      </c>
      <c r="M63" s="104">
        <f>VLOOKUP($B63,[1]NUM4!$G$2:$T$144,10,FALSE)</f>
        <v>1</v>
      </c>
      <c r="N63" s="104">
        <f>VLOOKUP($B63,[1]NUM4!$G$2:$T$144,11,FALSE)</f>
        <v>0</v>
      </c>
      <c r="O63" s="104">
        <f>VLOOKUP($B63,[1]NUM4!$G$2:$T$144,12,FALSE)</f>
        <v>0</v>
      </c>
      <c r="P63" s="104">
        <f>VLOOKUP($B63,[1]NUM4!$G$2:$T$144,13,FALSE)</f>
        <v>0</v>
      </c>
      <c r="Q63" s="6">
        <f t="shared" si="6"/>
        <v>2</v>
      </c>
      <c r="R63" s="114">
        <f>VLOOKUP($B63,[1]DEN4!$G$2:$T$144,2,FALSE)</f>
        <v>1</v>
      </c>
      <c r="S63" s="114">
        <f>VLOOKUP($B63,[1]DEN4!$G$2:$T$144,3,FALSE)</f>
        <v>0</v>
      </c>
      <c r="T63" s="97">
        <f>VLOOKUP($B63,[1]DEN4!$G$2:$T$144,4,FALSE)</f>
        <v>0</v>
      </c>
      <c r="U63" s="97">
        <f>VLOOKUP($B63,[1]DEN4!$G$2:$T$144,5,FALSE)</f>
        <v>0</v>
      </c>
      <c r="V63" s="97">
        <f>VLOOKUP($B63,[1]DEN4!$G$2:$T$144,6,FALSE)</f>
        <v>0</v>
      </c>
      <c r="W63" s="97">
        <f>VLOOKUP($B63,[1]DEN4!$G$2:$T$144,7,FALSE)</f>
        <v>0</v>
      </c>
      <c r="X63" s="97">
        <f>VLOOKUP($B63,[1]DEN4!$G$2:$T$144,8,FALSE)</f>
        <v>0</v>
      </c>
      <c r="Y63" s="104">
        <f>VLOOKUP($B63,[1]DEN4!$G$2:$T$144,9,FALSE)</f>
        <v>0</v>
      </c>
      <c r="Z63" s="104">
        <f>VLOOKUP($B63,[1]DEN4!$G$2:$T$144,10,FALSE)</f>
        <v>1</v>
      </c>
      <c r="AA63" s="104">
        <f>VLOOKUP($B63,[1]DEN4!$G$2:$T$144,11,FALSE)</f>
        <v>0</v>
      </c>
      <c r="AB63" s="104">
        <f>VLOOKUP($B63,[1]DEN4!$G$2:$T$144,12,FALSE)</f>
        <v>0</v>
      </c>
      <c r="AC63" s="104">
        <f>VLOOKUP($B63,[1]DEN4!$G$2:$T$144,13,FALSE)</f>
        <v>0</v>
      </c>
      <c r="AD63" s="6">
        <f t="shared" si="11"/>
        <v>2</v>
      </c>
    </row>
    <row r="64" spans="1:31" ht="15" thickBot="1" x14ac:dyDescent="0.25">
      <c r="A64" s="105" t="s">
        <v>125</v>
      </c>
      <c r="B64" s="99" t="s">
        <v>117</v>
      </c>
      <c r="C64" s="63"/>
      <c r="D64" s="63"/>
      <c r="E64" s="114"/>
      <c r="F64" s="114"/>
      <c r="G64" s="97"/>
      <c r="H64" s="97"/>
      <c r="I64" s="97"/>
      <c r="J64" s="97"/>
      <c r="K64" s="97"/>
      <c r="L64" s="104"/>
      <c r="M64" s="104"/>
      <c r="N64" s="104"/>
      <c r="O64" s="104"/>
      <c r="P64" s="104"/>
      <c r="Q64" s="6">
        <f t="shared" si="6"/>
        <v>0</v>
      </c>
      <c r="R64" s="114"/>
      <c r="S64" s="114"/>
      <c r="T64" s="97"/>
      <c r="U64" s="97"/>
      <c r="V64" s="97"/>
      <c r="W64" s="97"/>
      <c r="X64" s="97"/>
      <c r="Y64" s="104"/>
      <c r="Z64" s="104"/>
      <c r="AA64" s="104"/>
      <c r="AB64" s="104"/>
      <c r="AC64" s="104"/>
      <c r="AD64" s="6">
        <f t="shared" si="11"/>
        <v>0</v>
      </c>
    </row>
    <row r="65" spans="1:31" ht="15" thickBot="1" x14ac:dyDescent="0.25">
      <c r="A65" s="105" t="s">
        <v>125</v>
      </c>
      <c r="B65" s="99" t="s">
        <v>118</v>
      </c>
      <c r="C65" s="63"/>
      <c r="D65" s="63"/>
      <c r="E65" s="114"/>
      <c r="F65" s="114"/>
      <c r="G65" s="97"/>
      <c r="H65" s="97"/>
      <c r="I65" s="97"/>
      <c r="J65" s="97"/>
      <c r="K65" s="97"/>
      <c r="L65" s="104"/>
      <c r="M65" s="104"/>
      <c r="N65" s="104"/>
      <c r="O65" s="104"/>
      <c r="P65" s="104"/>
      <c r="Q65" s="6">
        <f t="shared" si="6"/>
        <v>0</v>
      </c>
      <c r="R65" s="114"/>
      <c r="S65" s="114"/>
      <c r="T65" s="97"/>
      <c r="U65" s="97"/>
      <c r="V65" s="97"/>
      <c r="W65" s="97"/>
      <c r="X65" s="97"/>
      <c r="Y65" s="104"/>
      <c r="Z65" s="104"/>
      <c r="AA65" s="104"/>
      <c r="AB65" s="104"/>
      <c r="AC65" s="104"/>
      <c r="AD65" s="6">
        <f t="shared" si="11"/>
        <v>0</v>
      </c>
    </row>
    <row r="66" spans="1:31" ht="15" thickBot="1" x14ac:dyDescent="0.25">
      <c r="A66" s="105" t="s">
        <v>125</v>
      </c>
      <c r="B66" s="99" t="s">
        <v>119</v>
      </c>
      <c r="C66" s="63"/>
      <c r="D66" s="63"/>
      <c r="E66" s="114">
        <f>VLOOKUP($B66,[1]NUM4!$G$2:$T$144,2,FALSE)</f>
        <v>1</v>
      </c>
      <c r="F66" s="114">
        <f>VLOOKUP($B66,[1]NUM4!$G$2:$T$144,3,FALSE)</f>
        <v>0</v>
      </c>
      <c r="G66" s="97">
        <f>VLOOKUP($B66,[1]NUM4!$G$2:$T$144,4,FALSE)</f>
        <v>0</v>
      </c>
      <c r="H66" s="97">
        <f>VLOOKUP($B66,[1]NUM4!$G$2:$T$144,5,FALSE)</f>
        <v>1</v>
      </c>
      <c r="I66" s="97">
        <f>VLOOKUP($B66,[1]NUM4!$G$2:$T$144,6,FALSE)</f>
        <v>0</v>
      </c>
      <c r="J66" s="97">
        <f>VLOOKUP($B66,[1]NUM4!$G$2:$T$144,7,FALSE)</f>
        <v>0</v>
      </c>
      <c r="K66" s="97">
        <f>VLOOKUP($B66,[1]NUM4!$G$2:$T$144,8,FALSE)</f>
        <v>0</v>
      </c>
      <c r="L66" s="104">
        <f>VLOOKUP($B66,[1]NUM4!$G$2:$T$144,9,FALSE)</f>
        <v>0</v>
      </c>
      <c r="M66" s="104">
        <f>VLOOKUP($B66,[1]NUM4!$G$2:$T$144,10,FALSE)</f>
        <v>0</v>
      </c>
      <c r="N66" s="104">
        <f>VLOOKUP($B66,[1]NUM4!$G$2:$T$144,11,FALSE)</f>
        <v>0</v>
      </c>
      <c r="O66" s="104">
        <f>VLOOKUP($B66,[1]NUM4!$G$2:$T$144,12,FALSE)</f>
        <v>0</v>
      </c>
      <c r="P66" s="104">
        <f>VLOOKUP($B66,[1]NUM4!$G$2:$T$144,13,FALSE)</f>
        <v>0</v>
      </c>
      <c r="Q66" s="6">
        <f t="shared" si="6"/>
        <v>2</v>
      </c>
      <c r="R66" s="114">
        <f>VLOOKUP($B66,[1]DEN4!$G$2:$T$144,2,FALSE)</f>
        <v>1</v>
      </c>
      <c r="S66" s="114">
        <f>VLOOKUP($B66,[1]DEN4!$G$2:$T$144,3,FALSE)</f>
        <v>0</v>
      </c>
      <c r="T66" s="97">
        <f>VLOOKUP($B66,[1]DEN4!$G$2:$T$144,4,FALSE)</f>
        <v>0</v>
      </c>
      <c r="U66" s="97">
        <f>VLOOKUP($B66,[1]DEN4!$G$2:$T$144,5,FALSE)</f>
        <v>1</v>
      </c>
      <c r="V66" s="97">
        <f>VLOOKUP($B66,[1]DEN4!$G$2:$T$144,6,FALSE)</f>
        <v>0</v>
      </c>
      <c r="W66" s="97">
        <f>VLOOKUP($B66,[1]DEN4!$G$2:$T$144,7,FALSE)</f>
        <v>0</v>
      </c>
      <c r="X66" s="97">
        <f>VLOOKUP($B66,[1]DEN4!$G$2:$T$144,8,FALSE)</f>
        <v>0</v>
      </c>
      <c r="Y66" s="104">
        <f>VLOOKUP($B66,[1]DEN4!$G$2:$T$144,9,FALSE)</f>
        <v>0</v>
      </c>
      <c r="Z66" s="104">
        <f>VLOOKUP($B66,[1]DEN4!$G$2:$T$144,10,FALSE)</f>
        <v>0</v>
      </c>
      <c r="AA66" s="104">
        <f>VLOOKUP($B66,[1]DEN4!$G$2:$T$144,11,FALSE)</f>
        <v>0</v>
      </c>
      <c r="AB66" s="104">
        <f>VLOOKUP($B66,[1]DEN4!$G$2:$T$144,12,FALSE)</f>
        <v>0</v>
      </c>
      <c r="AC66" s="104">
        <f>VLOOKUP($B66,[1]DEN4!$G$2:$T$144,13,FALSE)</f>
        <v>0</v>
      </c>
      <c r="AD66" s="6">
        <f t="shared" si="11"/>
        <v>2</v>
      </c>
    </row>
    <row r="67" spans="1:31" ht="15" thickBot="1" x14ac:dyDescent="0.25">
      <c r="A67" s="105" t="s">
        <v>125</v>
      </c>
      <c r="B67" s="99" t="s">
        <v>120</v>
      </c>
      <c r="C67" s="63"/>
      <c r="D67" s="63"/>
      <c r="E67" s="114">
        <f>VLOOKUP($B67,[1]NUM4!$G$2:$T$144,2,FALSE)</f>
        <v>0</v>
      </c>
      <c r="F67" s="114">
        <f>VLOOKUP($B67,[1]NUM4!$G$2:$T$144,3,FALSE)</f>
        <v>1</v>
      </c>
      <c r="G67" s="97">
        <f>VLOOKUP($B67,[1]NUM4!$G$2:$T$144,4,FALSE)</f>
        <v>0</v>
      </c>
      <c r="H67" s="97">
        <f>VLOOKUP($B67,[1]NUM4!$G$2:$T$144,5,FALSE)</f>
        <v>0</v>
      </c>
      <c r="I67" s="97">
        <f>VLOOKUP($B67,[1]NUM4!$G$2:$T$144,6,FALSE)</f>
        <v>0</v>
      </c>
      <c r="J67" s="97">
        <f>VLOOKUP($B67,[1]NUM4!$G$2:$T$144,7,FALSE)</f>
        <v>1</v>
      </c>
      <c r="K67" s="97">
        <f>VLOOKUP($B67,[1]NUM4!$G$2:$T$144,8,FALSE)</f>
        <v>0</v>
      </c>
      <c r="L67" s="104">
        <f>VLOOKUP($B67,[1]NUM4!$G$2:$T$144,9,FALSE)</f>
        <v>1</v>
      </c>
      <c r="M67" s="104">
        <f>VLOOKUP($B67,[1]NUM4!$G$2:$T$144,10,FALSE)</f>
        <v>0</v>
      </c>
      <c r="N67" s="104">
        <f>VLOOKUP($B67,[1]NUM4!$G$2:$T$144,11,FALSE)</f>
        <v>0</v>
      </c>
      <c r="O67" s="104">
        <f>VLOOKUP($B67,[1]NUM4!$G$2:$T$144,12,FALSE)</f>
        <v>2</v>
      </c>
      <c r="P67" s="104">
        <f>VLOOKUP($B67,[1]NUM4!$G$2:$T$144,13,FALSE)</f>
        <v>0</v>
      </c>
      <c r="Q67" s="6">
        <f t="shared" si="6"/>
        <v>5</v>
      </c>
      <c r="R67" s="114">
        <f>VLOOKUP($B67,[1]DEN4!$G$2:$T$144,2,FALSE)</f>
        <v>0</v>
      </c>
      <c r="S67" s="114">
        <f>VLOOKUP($B67,[1]DEN4!$G$2:$T$144,3,FALSE)</f>
        <v>1</v>
      </c>
      <c r="T67" s="97">
        <f>VLOOKUP($B67,[1]DEN4!$G$2:$T$144,4,FALSE)</f>
        <v>0</v>
      </c>
      <c r="U67" s="97">
        <f>VLOOKUP($B67,[1]DEN4!$G$2:$T$144,5,FALSE)</f>
        <v>0</v>
      </c>
      <c r="V67" s="97">
        <f>VLOOKUP($B67,[1]DEN4!$G$2:$T$144,6,FALSE)</f>
        <v>1</v>
      </c>
      <c r="W67" s="97">
        <f>VLOOKUP($B67,[1]DEN4!$G$2:$T$144,7,FALSE)</f>
        <v>1</v>
      </c>
      <c r="X67" s="97">
        <f>VLOOKUP($B67,[1]DEN4!$G$2:$T$144,8,FALSE)</f>
        <v>0</v>
      </c>
      <c r="Y67" s="104">
        <f>VLOOKUP($B67,[1]DEN4!$G$2:$T$144,9,FALSE)</f>
        <v>1</v>
      </c>
      <c r="Z67" s="104">
        <f>VLOOKUP($B67,[1]DEN4!$G$2:$T$144,10,FALSE)</f>
        <v>0</v>
      </c>
      <c r="AA67" s="104">
        <f>VLOOKUP($B67,[1]DEN4!$G$2:$T$144,11,FALSE)</f>
        <v>0</v>
      </c>
      <c r="AB67" s="104">
        <f>VLOOKUP($B67,[1]DEN4!$G$2:$T$144,12,FALSE)</f>
        <v>2</v>
      </c>
      <c r="AC67" s="104">
        <f>VLOOKUP($B67,[1]DEN4!$G$2:$T$144,13,FALSE)</f>
        <v>0</v>
      </c>
      <c r="AD67" s="6">
        <f t="shared" si="11"/>
        <v>6</v>
      </c>
    </row>
    <row r="68" spans="1:31" ht="15" thickBot="1" x14ac:dyDescent="0.25">
      <c r="A68" s="105" t="s">
        <v>125</v>
      </c>
      <c r="B68" s="99" t="s">
        <v>121</v>
      </c>
      <c r="C68" s="63"/>
      <c r="D68" s="63"/>
      <c r="E68" s="114">
        <f>VLOOKUP($B68,[1]NUM4!$G$2:$T$144,2,FALSE)</f>
        <v>0</v>
      </c>
      <c r="F68" s="114">
        <f>VLOOKUP($B68,[1]NUM4!$G$2:$T$144,3,FALSE)</f>
        <v>0</v>
      </c>
      <c r="G68" s="97">
        <f>VLOOKUP($B68,[1]NUM4!$G$2:$T$144,4,FALSE)</f>
        <v>0</v>
      </c>
      <c r="H68" s="97">
        <f>VLOOKUP($B68,[1]NUM4!$G$2:$T$144,5,FALSE)</f>
        <v>0</v>
      </c>
      <c r="I68" s="97">
        <f>VLOOKUP($B68,[1]NUM4!$G$2:$T$144,6,FALSE)</f>
        <v>0</v>
      </c>
      <c r="J68" s="97">
        <f>VLOOKUP($B68,[1]NUM4!$G$2:$T$144,7,FALSE)</f>
        <v>1</v>
      </c>
      <c r="K68" s="97">
        <f>VLOOKUP($B68,[1]NUM4!$G$2:$T$144,8,FALSE)</f>
        <v>0</v>
      </c>
      <c r="L68" s="104">
        <f>VLOOKUP($B68,[1]NUM4!$G$2:$T$144,9,FALSE)</f>
        <v>0</v>
      </c>
      <c r="M68" s="104">
        <f>VLOOKUP($B68,[1]NUM4!$G$2:$T$144,10,FALSE)</f>
        <v>0</v>
      </c>
      <c r="N68" s="104">
        <f>VLOOKUP($B68,[1]NUM4!$G$2:$T$144,11,FALSE)</f>
        <v>0</v>
      </c>
      <c r="O68" s="104">
        <f>VLOOKUP($B68,[1]NUM4!$G$2:$T$144,12,FALSE)</f>
        <v>0</v>
      </c>
      <c r="P68" s="104">
        <f>VLOOKUP($B68,[1]NUM4!$G$2:$T$144,13,FALSE)</f>
        <v>1</v>
      </c>
      <c r="Q68" s="6">
        <f t="shared" si="6"/>
        <v>2</v>
      </c>
      <c r="R68" s="114">
        <f>VLOOKUP($B68,[1]DEN4!$G$2:$T$144,2,FALSE)</f>
        <v>0</v>
      </c>
      <c r="S68" s="114">
        <f>VLOOKUP($B68,[1]DEN4!$G$2:$T$144,3,FALSE)</f>
        <v>0</v>
      </c>
      <c r="T68" s="97">
        <f>VLOOKUP($B68,[1]DEN4!$G$2:$T$144,4,FALSE)</f>
        <v>0</v>
      </c>
      <c r="U68" s="97">
        <f>VLOOKUP($B68,[1]DEN4!$G$2:$T$144,5,FALSE)</f>
        <v>0</v>
      </c>
      <c r="V68" s="97">
        <f>VLOOKUP($B68,[1]DEN4!$G$2:$T$144,6,FALSE)</f>
        <v>0</v>
      </c>
      <c r="W68" s="97">
        <f>VLOOKUP($B68,[1]DEN4!$G$2:$T$144,7,FALSE)</f>
        <v>1</v>
      </c>
      <c r="X68" s="97">
        <f>VLOOKUP($B68,[1]DEN4!$G$2:$T$144,8,FALSE)</f>
        <v>0</v>
      </c>
      <c r="Y68" s="104">
        <f>VLOOKUP($B68,[1]DEN4!$G$2:$T$144,9,FALSE)</f>
        <v>0</v>
      </c>
      <c r="Z68" s="104">
        <f>VLOOKUP($B68,[1]DEN4!$G$2:$T$144,10,FALSE)</f>
        <v>0</v>
      </c>
      <c r="AA68" s="104">
        <f>VLOOKUP($B68,[1]DEN4!$G$2:$T$144,11,FALSE)</f>
        <v>0</v>
      </c>
      <c r="AB68" s="104">
        <f>VLOOKUP($B68,[1]DEN4!$G$2:$T$144,12,FALSE)</f>
        <v>0</v>
      </c>
      <c r="AC68" s="104">
        <f>VLOOKUP($B68,[1]DEN4!$G$2:$T$144,13,FALSE)</f>
        <v>1</v>
      </c>
      <c r="AD68" s="6">
        <f t="shared" si="11"/>
        <v>2</v>
      </c>
    </row>
    <row r="69" spans="1:31" ht="15" thickBot="1" x14ac:dyDescent="0.25">
      <c r="A69" s="105" t="s">
        <v>125</v>
      </c>
      <c r="B69" s="99" t="s">
        <v>122</v>
      </c>
      <c r="C69" s="63"/>
      <c r="D69" s="63"/>
      <c r="E69" s="114"/>
      <c r="F69" s="114"/>
      <c r="G69" s="97"/>
      <c r="H69" s="97"/>
      <c r="I69" s="97"/>
      <c r="J69" s="97"/>
      <c r="K69" s="97"/>
      <c r="L69" s="104"/>
      <c r="M69" s="104"/>
      <c r="N69" s="104"/>
      <c r="O69" s="104"/>
      <c r="P69" s="104"/>
      <c r="Q69" s="6">
        <f t="shared" si="6"/>
        <v>0</v>
      </c>
      <c r="R69" s="114"/>
      <c r="S69" s="114"/>
      <c r="T69" s="97"/>
      <c r="U69" s="97"/>
      <c r="V69" s="97"/>
      <c r="W69" s="97"/>
      <c r="X69" s="97"/>
      <c r="Y69" s="104"/>
      <c r="Z69" s="104"/>
      <c r="AA69" s="104"/>
      <c r="AB69" s="104"/>
      <c r="AC69" s="104"/>
      <c r="AD69" s="6">
        <f t="shared" si="11"/>
        <v>0</v>
      </c>
    </row>
    <row r="70" spans="1:31" ht="15" thickBot="1" x14ac:dyDescent="0.25">
      <c r="A70" s="105" t="s">
        <v>125</v>
      </c>
      <c r="B70" s="99" t="s">
        <v>123</v>
      </c>
      <c r="C70" s="63"/>
      <c r="D70" s="63"/>
      <c r="E70" s="114"/>
      <c r="F70" s="114"/>
      <c r="G70" s="97"/>
      <c r="H70" s="97"/>
      <c r="I70" s="97"/>
      <c r="J70" s="97"/>
      <c r="K70" s="97"/>
      <c r="L70" s="104"/>
      <c r="M70" s="104"/>
      <c r="N70" s="104"/>
      <c r="O70" s="104"/>
      <c r="P70" s="104"/>
      <c r="Q70" s="6">
        <f t="shared" si="6"/>
        <v>0</v>
      </c>
      <c r="R70" s="114"/>
      <c r="S70" s="114"/>
      <c r="T70" s="97"/>
      <c r="U70" s="97"/>
      <c r="V70" s="97"/>
      <c r="W70" s="97"/>
      <c r="X70" s="97"/>
      <c r="Y70" s="104"/>
      <c r="Z70" s="104"/>
      <c r="AA70" s="104"/>
      <c r="AB70" s="104"/>
      <c r="AC70" s="104"/>
      <c r="AD70" s="6">
        <f t="shared" si="11"/>
        <v>0</v>
      </c>
    </row>
    <row r="71" spans="1:31" ht="15" thickBot="1" x14ac:dyDescent="0.25">
      <c r="A71" s="105" t="s">
        <v>125</v>
      </c>
      <c r="B71" s="99" t="s">
        <v>124</v>
      </c>
      <c r="C71" s="63"/>
      <c r="D71" s="63"/>
      <c r="E71" s="114"/>
      <c r="F71" s="114"/>
      <c r="G71" s="97"/>
      <c r="H71" s="97"/>
      <c r="I71" s="97"/>
      <c r="J71" s="97"/>
      <c r="K71" s="97"/>
      <c r="L71" s="104"/>
      <c r="M71" s="104"/>
      <c r="N71" s="104"/>
      <c r="O71" s="104"/>
      <c r="P71" s="104"/>
      <c r="Q71" s="6">
        <f t="shared" si="6"/>
        <v>0</v>
      </c>
      <c r="R71" s="114"/>
      <c r="S71" s="114"/>
      <c r="T71" s="97"/>
      <c r="U71" s="97"/>
      <c r="V71" s="97"/>
      <c r="W71" s="97"/>
      <c r="X71" s="97"/>
      <c r="Y71" s="104"/>
      <c r="Z71" s="104"/>
      <c r="AA71" s="104"/>
      <c r="AB71" s="104"/>
      <c r="AC71" s="104"/>
      <c r="AD71" s="6">
        <f t="shared" si="11"/>
        <v>0</v>
      </c>
    </row>
    <row r="72" spans="1:31" s="65" customFormat="1" ht="15" thickBot="1" x14ac:dyDescent="0.25">
      <c r="A72" s="233" t="s">
        <v>23</v>
      </c>
      <c r="B72" s="234"/>
      <c r="C72" s="45">
        <f>+D72/Metas!J106</f>
        <v>0.96277278562259316</v>
      </c>
      <c r="D72" s="19">
        <f>+Q72/AD72</f>
        <v>0.78947368421052633</v>
      </c>
      <c r="E72" s="14">
        <f>SUM(E62:E71)</f>
        <v>7</v>
      </c>
      <c r="F72" s="14">
        <f t="shared" ref="F72:P72" si="12">SUM(F62:F71)</f>
        <v>6</v>
      </c>
      <c r="G72" s="14">
        <f t="shared" si="12"/>
        <v>2</v>
      </c>
      <c r="H72" s="14">
        <f t="shared" si="12"/>
        <v>7</v>
      </c>
      <c r="I72" s="14">
        <f t="shared" si="12"/>
        <v>5</v>
      </c>
      <c r="J72" s="14">
        <f t="shared" si="12"/>
        <v>3</v>
      </c>
      <c r="K72" s="14">
        <f t="shared" si="12"/>
        <v>4</v>
      </c>
      <c r="L72" s="14">
        <f t="shared" si="12"/>
        <v>6</v>
      </c>
      <c r="M72" s="14">
        <f t="shared" si="12"/>
        <v>3</v>
      </c>
      <c r="N72" s="14">
        <f t="shared" si="12"/>
        <v>5</v>
      </c>
      <c r="O72" s="14">
        <f t="shared" si="12"/>
        <v>8</v>
      </c>
      <c r="P72" s="14">
        <f t="shared" si="12"/>
        <v>4</v>
      </c>
      <c r="Q72" s="14">
        <f>SUM(Q62:Q71)</f>
        <v>60</v>
      </c>
      <c r="R72" s="14">
        <f>SUM(R62:R71)</f>
        <v>9</v>
      </c>
      <c r="S72" s="14">
        <f t="shared" ref="S72:AC72" si="13">SUM(S62:S71)</f>
        <v>8</v>
      </c>
      <c r="T72" s="14">
        <f t="shared" si="13"/>
        <v>4</v>
      </c>
      <c r="U72" s="14">
        <f t="shared" si="13"/>
        <v>7</v>
      </c>
      <c r="V72" s="14">
        <f t="shared" si="13"/>
        <v>6</v>
      </c>
      <c r="W72" s="14">
        <f t="shared" si="13"/>
        <v>4</v>
      </c>
      <c r="X72" s="14">
        <f t="shared" si="13"/>
        <v>4</v>
      </c>
      <c r="Y72" s="14">
        <f t="shared" si="13"/>
        <v>8</v>
      </c>
      <c r="Z72" s="14">
        <f t="shared" si="13"/>
        <v>3</v>
      </c>
      <c r="AA72" s="14">
        <f t="shared" si="13"/>
        <v>10</v>
      </c>
      <c r="AB72" s="14">
        <f t="shared" si="13"/>
        <v>9</v>
      </c>
      <c r="AC72" s="14">
        <f t="shared" si="13"/>
        <v>4</v>
      </c>
      <c r="AD72" s="14">
        <f>SUM(AD62:AD71)</f>
        <v>76</v>
      </c>
      <c r="AE72" s="69"/>
    </row>
    <row r="73" spans="1:31" ht="15" thickBot="1" x14ac:dyDescent="0.25">
      <c r="A73" s="105" t="s">
        <v>131</v>
      </c>
      <c r="B73" s="99" t="s">
        <v>126</v>
      </c>
      <c r="C73" s="63"/>
      <c r="D73" s="63"/>
      <c r="E73" s="114">
        <f>VLOOKUP($B73,[1]NUM4!$G$2:$T$144,2,FALSE)</f>
        <v>0</v>
      </c>
      <c r="F73" s="114">
        <f>VLOOKUP($B73,[1]NUM4!$G$2:$T$144,3,FALSE)</f>
        <v>7</v>
      </c>
      <c r="G73" s="97">
        <f>VLOOKUP($B73,[1]NUM4!$G$2:$T$144,4,FALSE)</f>
        <v>1</v>
      </c>
      <c r="H73" s="97">
        <f>VLOOKUP($B73,[1]NUM4!$G$2:$T$144,5,FALSE)</f>
        <v>1</v>
      </c>
      <c r="I73" s="97">
        <f>VLOOKUP($B73,[1]NUM4!$G$2:$T$144,6,FALSE)</f>
        <v>1</v>
      </c>
      <c r="J73" s="97">
        <f>VLOOKUP($B73,[1]NUM4!$G$2:$T$144,7,FALSE)</f>
        <v>2</v>
      </c>
      <c r="K73" s="97">
        <f>VLOOKUP($B73,[1]NUM4!$G$2:$T$144,8,FALSE)</f>
        <v>7</v>
      </c>
      <c r="L73" s="104">
        <f>VLOOKUP($B73,[1]NUM4!$G$2:$T$144,9,FALSE)</f>
        <v>2</v>
      </c>
      <c r="M73" s="104">
        <f>VLOOKUP($B73,[1]NUM4!$G$2:$T$144,10,FALSE)</f>
        <v>0</v>
      </c>
      <c r="N73" s="104">
        <f>VLOOKUP($B73,[1]NUM4!$G$2:$T$144,11,FALSE)</f>
        <v>2</v>
      </c>
      <c r="O73" s="104">
        <f>VLOOKUP($B73,[1]NUM4!$G$2:$T$144,12,FALSE)</f>
        <v>1</v>
      </c>
      <c r="P73" s="62">
        <f>VLOOKUP($B73,[1]NUM4!$G$2:$T$144,13,FALSE)</f>
        <v>1</v>
      </c>
      <c r="Q73" s="6">
        <f t="shared" si="6"/>
        <v>25</v>
      </c>
      <c r="R73" s="114">
        <f>VLOOKUP($B73,[1]DEN4!$G$2:$T$144,2,FALSE)</f>
        <v>0</v>
      </c>
      <c r="S73" s="114">
        <f>VLOOKUP($B73,[1]DEN4!$G$2:$T$144,3,FALSE)</f>
        <v>8</v>
      </c>
      <c r="T73" s="97">
        <f>VLOOKUP($B73,[1]DEN4!$G$2:$T$144,4,FALSE)</f>
        <v>1</v>
      </c>
      <c r="U73" s="97">
        <f>VLOOKUP($B73,[1]DEN4!$G$2:$T$144,5,FALSE)</f>
        <v>1</v>
      </c>
      <c r="V73" s="97">
        <f>VLOOKUP($B73,[1]DEN4!$G$2:$T$144,6,FALSE)</f>
        <v>1</v>
      </c>
      <c r="W73" s="97">
        <f>VLOOKUP($B73,[1]DEN4!$G$2:$T$144,7,FALSE)</f>
        <v>2</v>
      </c>
      <c r="X73" s="97">
        <f>VLOOKUP($B73,[1]DEN4!$G$2:$T$144,8,FALSE)</f>
        <v>7</v>
      </c>
      <c r="Y73" s="104">
        <f>VLOOKUP($B73,[1]DEN4!$G$2:$T$144,9,FALSE)</f>
        <v>3</v>
      </c>
      <c r="Z73" s="104">
        <f>VLOOKUP($B73,[1]DEN4!$G$2:$T$144,10,FALSE)</f>
        <v>0</v>
      </c>
      <c r="AA73" s="104">
        <f>VLOOKUP($B73,[1]DEN4!$G$2:$T$144,11,FALSE)</f>
        <v>2</v>
      </c>
      <c r="AB73" s="104">
        <f>VLOOKUP($B73,[1]DEN4!$G$2:$T$144,12,FALSE)</f>
        <v>1</v>
      </c>
      <c r="AC73" s="104">
        <f>VLOOKUP($B73,[1]DEN4!$G$2:$T$144,13,FALSE)</f>
        <v>2</v>
      </c>
      <c r="AD73" s="6">
        <f t="shared" si="11"/>
        <v>28</v>
      </c>
    </row>
    <row r="74" spans="1:31" ht="15" thickBot="1" x14ac:dyDescent="0.25">
      <c r="A74" s="105" t="s">
        <v>131</v>
      </c>
      <c r="B74" s="99" t="s">
        <v>127</v>
      </c>
      <c r="C74" s="63"/>
      <c r="D74" s="63"/>
      <c r="E74" s="114">
        <f>VLOOKUP($B74,[1]NUM4!$G$2:$T$144,2,FALSE)</f>
        <v>0</v>
      </c>
      <c r="F74" s="114">
        <f>VLOOKUP($B74,[1]NUM4!$G$2:$T$144,3,FALSE)</f>
        <v>0</v>
      </c>
      <c r="G74" s="97">
        <f>VLOOKUP($B74,[1]NUM4!$G$2:$T$144,4,FALSE)</f>
        <v>0</v>
      </c>
      <c r="H74" s="97">
        <f>VLOOKUP($B74,[1]NUM4!$G$2:$T$144,5,FALSE)</f>
        <v>0</v>
      </c>
      <c r="I74" s="97">
        <f>VLOOKUP($B74,[1]NUM4!$G$2:$T$144,6,FALSE)</f>
        <v>0</v>
      </c>
      <c r="J74" s="97">
        <f>VLOOKUP($B74,[1]NUM4!$G$2:$T$144,7,FALSE)</f>
        <v>0</v>
      </c>
      <c r="K74" s="97">
        <f>VLOOKUP($B74,[1]NUM4!$G$2:$T$144,8,FALSE)</f>
        <v>0</v>
      </c>
      <c r="L74" s="104">
        <f>VLOOKUP($B74,[1]NUM4!$G$2:$T$144,9,FALSE)</f>
        <v>0</v>
      </c>
      <c r="M74" s="104">
        <f>VLOOKUP($B74,[1]NUM4!$G$2:$T$144,10,FALSE)</f>
        <v>0</v>
      </c>
      <c r="N74" s="104">
        <f>VLOOKUP($B74,[1]NUM4!$G$2:$T$144,11,FALSE)</f>
        <v>1</v>
      </c>
      <c r="O74" s="104">
        <f>VLOOKUP($B74,[1]NUM4!$G$2:$T$144,12,FALSE)</f>
        <v>1</v>
      </c>
      <c r="P74" s="62">
        <f>VLOOKUP($B74,[1]NUM4!$G$2:$T$144,13,FALSE)</f>
        <v>0</v>
      </c>
      <c r="Q74" s="6">
        <f t="shared" si="6"/>
        <v>2</v>
      </c>
      <c r="R74" s="114">
        <f>VLOOKUP($B74,[1]DEN4!$G$2:$T$144,2,FALSE)</f>
        <v>0</v>
      </c>
      <c r="S74" s="114">
        <f>VLOOKUP($B74,[1]DEN4!$G$2:$T$144,3,FALSE)</f>
        <v>0</v>
      </c>
      <c r="T74" s="97">
        <f>VLOOKUP($B74,[1]DEN4!$G$2:$T$144,4,FALSE)</f>
        <v>0</v>
      </c>
      <c r="U74" s="97">
        <f>VLOOKUP($B74,[1]DEN4!$G$2:$T$144,5,FALSE)</f>
        <v>0</v>
      </c>
      <c r="V74" s="97">
        <f>VLOOKUP($B74,[1]DEN4!$G$2:$T$144,6,FALSE)</f>
        <v>0</v>
      </c>
      <c r="W74" s="97">
        <f>VLOOKUP($B74,[1]DEN4!$G$2:$T$144,7,FALSE)</f>
        <v>0</v>
      </c>
      <c r="X74" s="97">
        <f>VLOOKUP($B74,[1]DEN4!$G$2:$T$144,8,FALSE)</f>
        <v>0</v>
      </c>
      <c r="Y74" s="104">
        <f>VLOOKUP($B74,[1]DEN4!$G$2:$T$144,9,FALSE)</f>
        <v>0</v>
      </c>
      <c r="Z74" s="104">
        <f>VLOOKUP($B74,[1]DEN4!$G$2:$T$144,10,FALSE)</f>
        <v>0</v>
      </c>
      <c r="AA74" s="104">
        <f>VLOOKUP($B74,[1]DEN4!$G$2:$T$144,11,FALSE)</f>
        <v>1</v>
      </c>
      <c r="AB74" s="104">
        <f>VLOOKUP($B74,[1]DEN4!$G$2:$T$144,12,FALSE)</f>
        <v>1</v>
      </c>
      <c r="AC74" s="104">
        <f>VLOOKUP($B74,[1]DEN4!$G$2:$T$144,13,FALSE)</f>
        <v>0</v>
      </c>
      <c r="AD74" s="6">
        <f t="shared" si="11"/>
        <v>2</v>
      </c>
    </row>
    <row r="75" spans="1:31" ht="15" thickBot="1" x14ac:dyDescent="0.25">
      <c r="A75" s="105" t="s">
        <v>131</v>
      </c>
      <c r="B75" s="99" t="s">
        <v>128</v>
      </c>
      <c r="C75" s="63"/>
      <c r="D75" s="63"/>
      <c r="E75" s="114">
        <f>VLOOKUP($B75,[1]NUM4!$G$2:$T$144,2,FALSE)</f>
        <v>0</v>
      </c>
      <c r="F75" s="114">
        <f>VLOOKUP($B75,[1]NUM4!$G$2:$T$144,3,FALSE)</f>
        <v>0</v>
      </c>
      <c r="G75" s="97">
        <f>VLOOKUP($B75,[1]NUM4!$G$2:$T$144,4,FALSE)</f>
        <v>0</v>
      </c>
      <c r="H75" s="97">
        <f>VLOOKUP($B75,[1]NUM4!$G$2:$T$144,5,FALSE)</f>
        <v>2</v>
      </c>
      <c r="I75" s="97">
        <f>VLOOKUP($B75,[1]NUM4!$G$2:$T$144,6,FALSE)</f>
        <v>1</v>
      </c>
      <c r="J75" s="97">
        <f>VLOOKUP($B75,[1]NUM4!$G$2:$T$144,7,FALSE)</f>
        <v>1</v>
      </c>
      <c r="K75" s="97">
        <f>VLOOKUP($B75,[1]NUM4!$G$2:$T$144,8,FALSE)</f>
        <v>1</v>
      </c>
      <c r="L75" s="104">
        <f>VLOOKUP($B75,[1]NUM4!$G$2:$T$144,9,FALSE)</f>
        <v>1</v>
      </c>
      <c r="M75" s="104">
        <f>VLOOKUP($B75,[1]NUM4!$G$2:$T$144,10,FALSE)</f>
        <v>2</v>
      </c>
      <c r="N75" s="104">
        <f>VLOOKUP($B75,[1]NUM4!$G$2:$T$144,11,FALSE)</f>
        <v>0</v>
      </c>
      <c r="O75" s="104">
        <f>VLOOKUP($B75,[1]NUM4!$G$2:$T$144,12,FALSE)</f>
        <v>1</v>
      </c>
      <c r="P75" s="62">
        <f>VLOOKUP($B75,[1]NUM4!$G$2:$T$144,13,FALSE)</f>
        <v>0</v>
      </c>
      <c r="Q75" s="6">
        <f t="shared" si="6"/>
        <v>9</v>
      </c>
      <c r="R75" s="114">
        <f>VLOOKUP($B75,[1]DEN4!$G$2:$T$144,2,FALSE)</f>
        <v>0</v>
      </c>
      <c r="S75" s="114">
        <f>VLOOKUP($B75,[1]DEN4!$G$2:$T$144,3,FALSE)</f>
        <v>0</v>
      </c>
      <c r="T75" s="97">
        <f>VLOOKUP($B75,[1]DEN4!$G$2:$T$144,4,FALSE)</f>
        <v>0</v>
      </c>
      <c r="U75" s="97">
        <f>VLOOKUP($B75,[1]DEN4!$G$2:$T$144,5,FALSE)</f>
        <v>3</v>
      </c>
      <c r="V75" s="97">
        <f>VLOOKUP($B75,[1]DEN4!$G$2:$T$144,6,FALSE)</f>
        <v>2</v>
      </c>
      <c r="W75" s="97">
        <f>VLOOKUP($B75,[1]DEN4!$G$2:$T$144,7,FALSE)</f>
        <v>1</v>
      </c>
      <c r="X75" s="97">
        <f>VLOOKUP($B75,[1]DEN4!$G$2:$T$144,8,FALSE)</f>
        <v>1</v>
      </c>
      <c r="Y75" s="104">
        <f>VLOOKUP($B75,[1]DEN4!$G$2:$T$144,9,FALSE)</f>
        <v>1</v>
      </c>
      <c r="Z75" s="104">
        <f>VLOOKUP($B75,[1]DEN4!$G$2:$T$144,10,FALSE)</f>
        <v>2</v>
      </c>
      <c r="AA75" s="104">
        <f>VLOOKUP($B75,[1]DEN4!$G$2:$T$144,11,FALSE)</f>
        <v>0</v>
      </c>
      <c r="AB75" s="104">
        <f>VLOOKUP($B75,[1]DEN4!$G$2:$T$144,12,FALSE)</f>
        <v>1</v>
      </c>
      <c r="AC75" s="104">
        <f>VLOOKUP($B75,[1]DEN4!$G$2:$T$144,13,FALSE)</f>
        <v>1</v>
      </c>
      <c r="AD75" s="6">
        <f t="shared" si="11"/>
        <v>12</v>
      </c>
    </row>
    <row r="76" spans="1:31" ht="15" thickBot="1" x14ac:dyDescent="0.25">
      <c r="A76" s="105" t="s">
        <v>131</v>
      </c>
      <c r="B76" s="99" t="s">
        <v>129</v>
      </c>
      <c r="C76" s="63"/>
      <c r="D76" s="63"/>
      <c r="E76" s="114">
        <f>VLOOKUP($B76,[1]NUM4!$G$2:$T$144,2,FALSE)</f>
        <v>0</v>
      </c>
      <c r="F76" s="114">
        <f>VLOOKUP($B76,[1]NUM4!$G$2:$T$144,3,FALSE)</f>
        <v>0</v>
      </c>
      <c r="G76" s="97">
        <f>VLOOKUP($B76,[1]NUM4!$G$2:$T$144,4,FALSE)</f>
        <v>0</v>
      </c>
      <c r="H76" s="97">
        <f>VLOOKUP($B76,[1]NUM4!$G$2:$T$144,5,FALSE)</f>
        <v>0</v>
      </c>
      <c r="I76" s="97">
        <f>VLOOKUP($B76,[1]NUM4!$G$2:$T$144,6,FALSE)</f>
        <v>0</v>
      </c>
      <c r="J76" s="97">
        <f>VLOOKUP($B76,[1]NUM4!$G$2:$T$144,7,FALSE)</f>
        <v>0</v>
      </c>
      <c r="K76" s="97">
        <f>VLOOKUP($B76,[1]NUM4!$G$2:$T$144,8,FALSE)</f>
        <v>0</v>
      </c>
      <c r="L76" s="104">
        <f>VLOOKUP($B76,[1]NUM4!$G$2:$T$144,9,FALSE)</f>
        <v>1</v>
      </c>
      <c r="M76" s="104">
        <f>VLOOKUP($B76,[1]NUM4!$G$2:$T$144,10,FALSE)</f>
        <v>0</v>
      </c>
      <c r="N76" s="104">
        <f>VLOOKUP($B76,[1]NUM4!$G$2:$T$144,11,FALSE)</f>
        <v>0</v>
      </c>
      <c r="O76" s="104">
        <f>VLOOKUP($B76,[1]NUM4!$G$2:$T$144,12,FALSE)</f>
        <v>0</v>
      </c>
      <c r="P76" s="62">
        <f>VLOOKUP($B76,[1]NUM4!$G$2:$T$144,13,FALSE)</f>
        <v>0</v>
      </c>
      <c r="Q76" s="6">
        <f t="shared" si="6"/>
        <v>1</v>
      </c>
      <c r="R76" s="114">
        <f>VLOOKUP($B76,[1]DEN4!$G$2:$T$144,2,FALSE)</f>
        <v>0</v>
      </c>
      <c r="S76" s="114">
        <f>VLOOKUP($B76,[1]DEN4!$G$2:$T$144,3,FALSE)</f>
        <v>0</v>
      </c>
      <c r="T76" s="97">
        <f>VLOOKUP($B76,[1]DEN4!$G$2:$T$144,4,FALSE)</f>
        <v>0</v>
      </c>
      <c r="U76" s="97">
        <f>VLOOKUP($B76,[1]DEN4!$G$2:$T$144,5,FALSE)</f>
        <v>0</v>
      </c>
      <c r="V76" s="97">
        <f>VLOOKUP($B76,[1]DEN4!$G$2:$T$144,6,FALSE)</f>
        <v>0</v>
      </c>
      <c r="W76" s="97">
        <f>VLOOKUP($B76,[1]DEN4!$G$2:$T$144,7,FALSE)</f>
        <v>0</v>
      </c>
      <c r="X76" s="97">
        <f>VLOOKUP($B76,[1]DEN4!$G$2:$T$144,8,FALSE)</f>
        <v>0</v>
      </c>
      <c r="Y76" s="104">
        <f>VLOOKUP($B76,[1]DEN4!$G$2:$T$144,9,FALSE)</f>
        <v>1</v>
      </c>
      <c r="Z76" s="104">
        <f>VLOOKUP($B76,[1]DEN4!$G$2:$T$144,10,FALSE)</f>
        <v>0</v>
      </c>
      <c r="AA76" s="104">
        <f>VLOOKUP($B76,[1]DEN4!$G$2:$T$144,11,FALSE)</f>
        <v>1</v>
      </c>
      <c r="AB76" s="104">
        <f>VLOOKUP($B76,[1]DEN4!$G$2:$T$144,12,FALSE)</f>
        <v>0</v>
      </c>
      <c r="AC76" s="104">
        <f>VLOOKUP($B76,[1]DEN4!$G$2:$T$144,13,FALSE)</f>
        <v>0</v>
      </c>
      <c r="AD76" s="6">
        <f t="shared" si="11"/>
        <v>2</v>
      </c>
    </row>
    <row r="77" spans="1:31" ht="15" thickBot="1" x14ac:dyDescent="0.25">
      <c r="A77" s="105" t="s">
        <v>131</v>
      </c>
      <c r="B77" s="99" t="s">
        <v>130</v>
      </c>
      <c r="C77" s="63"/>
      <c r="D77" s="63"/>
      <c r="E77" s="114">
        <f>VLOOKUP($B77,[1]NUM4!$G$2:$T$144,2,FALSE)</f>
        <v>0</v>
      </c>
      <c r="F77" s="114">
        <f>VLOOKUP($B77,[1]NUM4!$G$2:$T$144,3,FALSE)</f>
        <v>0</v>
      </c>
      <c r="G77" s="97">
        <f>VLOOKUP($B77,[1]NUM4!$G$2:$T$144,4,FALSE)</f>
        <v>0</v>
      </c>
      <c r="H77" s="97">
        <f>VLOOKUP($B77,[1]NUM4!$G$2:$T$144,5,FALSE)</f>
        <v>0</v>
      </c>
      <c r="I77" s="97">
        <f>VLOOKUP($B77,[1]NUM4!$G$2:$T$144,6,FALSE)</f>
        <v>0</v>
      </c>
      <c r="J77" s="97">
        <f>VLOOKUP($B77,[1]NUM4!$G$2:$T$144,7,FALSE)</f>
        <v>1</v>
      </c>
      <c r="K77" s="97">
        <f>VLOOKUP($B77,[1]NUM4!$G$2:$T$144,8,FALSE)</f>
        <v>0</v>
      </c>
      <c r="L77" s="104">
        <f>VLOOKUP($B77,[1]NUM4!$G$2:$T$144,9,FALSE)</f>
        <v>0</v>
      </c>
      <c r="M77" s="104">
        <f>VLOOKUP($B77,[1]NUM4!$G$2:$T$144,10,FALSE)</f>
        <v>0</v>
      </c>
      <c r="N77" s="104">
        <f>VLOOKUP($B77,[1]NUM4!$G$2:$T$144,11,FALSE)</f>
        <v>1</v>
      </c>
      <c r="O77" s="104">
        <f>VLOOKUP($B77,[1]NUM4!$G$2:$T$144,12,FALSE)</f>
        <v>1</v>
      </c>
      <c r="P77" s="62">
        <f>VLOOKUP($B77,[1]NUM4!$G$2:$T$144,13,FALSE)</f>
        <v>0</v>
      </c>
      <c r="Q77" s="6">
        <f t="shared" si="6"/>
        <v>3</v>
      </c>
      <c r="R77" s="114">
        <f>VLOOKUP($B77,[1]DEN4!$G$2:$T$144,2,FALSE)</f>
        <v>0</v>
      </c>
      <c r="S77" s="114">
        <f>VLOOKUP($B77,[1]DEN4!$G$2:$T$144,3,FALSE)</f>
        <v>0</v>
      </c>
      <c r="T77" s="97">
        <f>VLOOKUP($B77,[1]DEN4!$G$2:$T$144,4,FALSE)</f>
        <v>0</v>
      </c>
      <c r="U77" s="97">
        <f>VLOOKUP($B77,[1]DEN4!$G$2:$T$144,5,FALSE)</f>
        <v>0</v>
      </c>
      <c r="V77" s="97">
        <f>VLOOKUP($B77,[1]DEN4!$G$2:$T$144,6,FALSE)</f>
        <v>0</v>
      </c>
      <c r="W77" s="97">
        <f>VLOOKUP($B77,[1]DEN4!$G$2:$T$144,7,FALSE)</f>
        <v>1</v>
      </c>
      <c r="X77" s="97">
        <f>VLOOKUP($B77,[1]DEN4!$G$2:$T$144,8,FALSE)</f>
        <v>0</v>
      </c>
      <c r="Y77" s="104">
        <f>VLOOKUP($B77,[1]DEN4!$G$2:$T$144,9,FALSE)</f>
        <v>0</v>
      </c>
      <c r="Z77" s="104">
        <f>VLOOKUP($B77,[1]DEN4!$G$2:$T$144,10,FALSE)</f>
        <v>0</v>
      </c>
      <c r="AA77" s="104">
        <f>VLOOKUP($B77,[1]DEN4!$G$2:$T$144,11,FALSE)</f>
        <v>1</v>
      </c>
      <c r="AB77" s="104">
        <f>VLOOKUP($B77,[1]DEN4!$G$2:$T$144,12,FALSE)</f>
        <v>1</v>
      </c>
      <c r="AC77" s="104">
        <f>VLOOKUP($B77,[1]DEN4!$G$2:$T$144,13,FALSE)</f>
        <v>0</v>
      </c>
      <c r="AD77" s="6">
        <f t="shared" si="11"/>
        <v>3</v>
      </c>
    </row>
    <row r="78" spans="1:31" s="65" customFormat="1" ht="15" thickBot="1" x14ac:dyDescent="0.25">
      <c r="A78" s="233" t="s">
        <v>204</v>
      </c>
      <c r="B78" s="234"/>
      <c r="C78" s="45">
        <f>+D78/Metas!J111</f>
        <v>1.0378827192527245</v>
      </c>
      <c r="D78" s="19">
        <f>+Q78/AD78</f>
        <v>0.85106382978723405</v>
      </c>
      <c r="E78" s="14">
        <f>SUM(E73:E77)</f>
        <v>0</v>
      </c>
      <c r="F78" s="14">
        <f t="shared" ref="F78:P78" si="14">SUM(F73:F77)</f>
        <v>7</v>
      </c>
      <c r="G78" s="14">
        <f t="shared" si="14"/>
        <v>1</v>
      </c>
      <c r="H78" s="14">
        <f t="shared" si="14"/>
        <v>3</v>
      </c>
      <c r="I78" s="14">
        <f t="shared" si="14"/>
        <v>2</v>
      </c>
      <c r="J78" s="14">
        <f t="shared" si="14"/>
        <v>4</v>
      </c>
      <c r="K78" s="14">
        <f t="shared" si="14"/>
        <v>8</v>
      </c>
      <c r="L78" s="14">
        <f t="shared" si="14"/>
        <v>4</v>
      </c>
      <c r="M78" s="14">
        <f t="shared" si="14"/>
        <v>2</v>
      </c>
      <c r="N78" s="14">
        <f t="shared" si="14"/>
        <v>4</v>
      </c>
      <c r="O78" s="14">
        <f t="shared" si="14"/>
        <v>4</v>
      </c>
      <c r="P78" s="14">
        <f t="shared" si="14"/>
        <v>1</v>
      </c>
      <c r="Q78" s="14">
        <f>SUM(Q73:Q77)</f>
        <v>40</v>
      </c>
      <c r="R78" s="14">
        <f>SUM(R73:R77)</f>
        <v>0</v>
      </c>
      <c r="S78" s="14">
        <f t="shared" ref="S78:AC78" si="15">SUM(S73:S77)</f>
        <v>8</v>
      </c>
      <c r="T78" s="14">
        <f t="shared" si="15"/>
        <v>1</v>
      </c>
      <c r="U78" s="14">
        <f t="shared" si="15"/>
        <v>4</v>
      </c>
      <c r="V78" s="14">
        <f t="shared" si="15"/>
        <v>3</v>
      </c>
      <c r="W78" s="14">
        <f t="shared" si="15"/>
        <v>4</v>
      </c>
      <c r="X78" s="14">
        <f t="shared" si="15"/>
        <v>8</v>
      </c>
      <c r="Y78" s="14">
        <f t="shared" si="15"/>
        <v>5</v>
      </c>
      <c r="Z78" s="14">
        <f t="shared" si="15"/>
        <v>2</v>
      </c>
      <c r="AA78" s="14">
        <f t="shared" si="15"/>
        <v>5</v>
      </c>
      <c r="AB78" s="14">
        <f t="shared" si="15"/>
        <v>4</v>
      </c>
      <c r="AC78" s="14">
        <f t="shared" si="15"/>
        <v>3</v>
      </c>
      <c r="AD78" s="14">
        <f>SUM(AD73:AD77)</f>
        <v>47</v>
      </c>
      <c r="AE78" s="69"/>
    </row>
    <row r="79" spans="1:31" ht="15" thickBot="1" x14ac:dyDescent="0.25">
      <c r="A79" s="105" t="s">
        <v>142</v>
      </c>
      <c r="B79" s="99" t="s">
        <v>132</v>
      </c>
      <c r="C79" s="63"/>
      <c r="D79" s="63"/>
      <c r="E79" s="75">
        <f>VLOOKUP($B79,[1]NUM4!$G$2:$T$144,2,FALSE)</f>
        <v>6</v>
      </c>
      <c r="F79" s="75">
        <f>VLOOKUP($B79,[1]NUM4!$G$2:$T$144,3,FALSE)</f>
        <v>5</v>
      </c>
      <c r="G79" s="64">
        <f>VLOOKUP($B79,[1]NUM4!$G$2:$T$144,4,FALSE)</f>
        <v>3</v>
      </c>
      <c r="H79" s="64">
        <f>VLOOKUP($B79,[1]NUM4!$G$2:$T$144,5,FALSE)</f>
        <v>3</v>
      </c>
      <c r="I79" s="64">
        <f>VLOOKUP($B79,[1]NUM4!$G$2:$T$144,6,FALSE)</f>
        <v>2</v>
      </c>
      <c r="J79" s="64">
        <f>VLOOKUP($B79,[1]NUM4!$G$2:$T$144,7,FALSE)</f>
        <v>4</v>
      </c>
      <c r="K79" s="64">
        <f>VLOOKUP($B79,[1]NUM4!$G$2:$T$144,8,FALSE)</f>
        <v>3</v>
      </c>
      <c r="L79" s="62">
        <f>VLOOKUP($B79,[1]NUM4!$G$2:$T$144,9,FALSE)</f>
        <v>4</v>
      </c>
      <c r="M79" s="62">
        <f>VLOOKUP($B79,[1]NUM4!$G$2:$T$144,10,FALSE)</f>
        <v>7</v>
      </c>
      <c r="N79" s="62">
        <f>VLOOKUP($B79,[1]NUM4!$G$2:$T$144,11,FALSE)</f>
        <v>3</v>
      </c>
      <c r="O79" s="62">
        <f>VLOOKUP($B79,[1]NUM4!$G$2:$T$144,12,FALSE)</f>
        <v>6</v>
      </c>
      <c r="P79" s="62">
        <f>VLOOKUP($B79,[1]NUM4!$G$2:$T$144,13,FALSE)</f>
        <v>3</v>
      </c>
      <c r="Q79" s="6">
        <f t="shared" si="6"/>
        <v>49</v>
      </c>
      <c r="R79" s="114">
        <f>VLOOKUP($B79,[1]DEN4!$G$2:$T$144,2,FALSE)</f>
        <v>6</v>
      </c>
      <c r="S79" s="114">
        <f>VLOOKUP($B79,[1]DEN4!$G$2:$T$144,3,FALSE)</f>
        <v>6</v>
      </c>
      <c r="T79" s="97">
        <f>VLOOKUP($B79,[1]DEN4!$G$2:$T$144,4,FALSE)</f>
        <v>4</v>
      </c>
      <c r="U79" s="97">
        <f>VLOOKUP($B79,[1]DEN4!$G$2:$T$144,5,FALSE)</f>
        <v>3</v>
      </c>
      <c r="V79" s="97">
        <f>VLOOKUP($B79,[1]DEN4!$G$2:$T$144,6,FALSE)</f>
        <v>2</v>
      </c>
      <c r="W79" s="97">
        <f>VLOOKUP($B79,[1]DEN4!$G$2:$T$144,7,FALSE)</f>
        <v>5</v>
      </c>
      <c r="X79" s="97">
        <f>VLOOKUP($B79,[1]DEN4!$G$2:$T$144,8,FALSE)</f>
        <v>4</v>
      </c>
      <c r="Y79" s="104">
        <f>VLOOKUP($B79,[1]DEN4!$G$2:$T$144,9,FALSE)</f>
        <v>4</v>
      </c>
      <c r="Z79" s="104">
        <f>VLOOKUP($B79,[1]DEN4!$G$2:$T$144,10,FALSE)</f>
        <v>8</v>
      </c>
      <c r="AA79" s="104">
        <f>VLOOKUP($B79,[1]DEN4!$G$2:$T$144,11,FALSE)</f>
        <v>4</v>
      </c>
      <c r="AB79" s="104">
        <f>VLOOKUP($B79,[1]DEN4!$G$2:$T$144,12,FALSE)</f>
        <v>6</v>
      </c>
      <c r="AC79" s="104">
        <f>VLOOKUP($B79,[1]DEN4!$G$2:$T$144,13,FALSE)</f>
        <v>3</v>
      </c>
      <c r="AD79" s="6">
        <f t="shared" si="11"/>
        <v>55</v>
      </c>
    </row>
    <row r="80" spans="1:31" ht="15" thickBot="1" x14ac:dyDescent="0.25">
      <c r="A80" s="105" t="s">
        <v>142</v>
      </c>
      <c r="B80" s="99" t="s">
        <v>133</v>
      </c>
      <c r="C80" s="63"/>
      <c r="D80" s="63"/>
      <c r="E80" s="75">
        <f>VLOOKUP($B80,[1]NUM4!$G$2:$T$144,2,FALSE)</f>
        <v>1</v>
      </c>
      <c r="F80" s="75">
        <f>VLOOKUP($B80,[1]NUM4!$G$2:$T$144,3,FALSE)</f>
        <v>0</v>
      </c>
      <c r="G80" s="64">
        <f>VLOOKUP($B80,[1]NUM4!$G$2:$T$144,4,FALSE)</f>
        <v>0</v>
      </c>
      <c r="H80" s="64">
        <f>VLOOKUP($B80,[1]NUM4!$G$2:$T$144,5,FALSE)</f>
        <v>0</v>
      </c>
      <c r="I80" s="64">
        <f>VLOOKUP($B80,[1]NUM4!$G$2:$T$144,6,FALSE)</f>
        <v>0</v>
      </c>
      <c r="J80" s="64">
        <f>VLOOKUP($B80,[1]NUM4!$G$2:$T$144,7,FALSE)</f>
        <v>2</v>
      </c>
      <c r="K80" s="64">
        <f>VLOOKUP($B80,[1]NUM4!$G$2:$T$144,8,FALSE)</f>
        <v>0</v>
      </c>
      <c r="L80" s="62">
        <f>VLOOKUP($B80,[1]NUM4!$G$2:$T$144,9,FALSE)</f>
        <v>0</v>
      </c>
      <c r="M80" s="62">
        <f>VLOOKUP($B80,[1]NUM4!$G$2:$T$144,10,FALSE)</f>
        <v>0</v>
      </c>
      <c r="N80" s="62">
        <f>VLOOKUP($B80,[1]NUM4!$G$2:$T$144,11,FALSE)</f>
        <v>0</v>
      </c>
      <c r="O80" s="62">
        <f>VLOOKUP($B80,[1]NUM4!$G$2:$T$144,12,FALSE)</f>
        <v>1</v>
      </c>
      <c r="P80" s="62">
        <f>VLOOKUP($B80,[1]NUM4!$G$2:$T$144,13,FALSE)</f>
        <v>0</v>
      </c>
      <c r="Q80" s="6">
        <f t="shared" si="6"/>
        <v>4</v>
      </c>
      <c r="R80" s="114">
        <f>VLOOKUP($B80,[1]DEN4!$G$2:$T$144,2,FALSE)</f>
        <v>1</v>
      </c>
      <c r="S80" s="114">
        <f>VLOOKUP($B80,[1]DEN4!$G$2:$T$144,3,FALSE)</f>
        <v>0</v>
      </c>
      <c r="T80" s="97">
        <f>VLOOKUP($B80,[1]DEN4!$G$2:$T$144,4,FALSE)</f>
        <v>0</v>
      </c>
      <c r="U80" s="97">
        <f>VLOOKUP($B80,[1]DEN4!$G$2:$T$144,5,FALSE)</f>
        <v>0</v>
      </c>
      <c r="V80" s="97">
        <f>VLOOKUP($B80,[1]DEN4!$G$2:$T$144,6,FALSE)</f>
        <v>0</v>
      </c>
      <c r="W80" s="97">
        <f>VLOOKUP($B80,[1]DEN4!$G$2:$T$144,7,FALSE)</f>
        <v>2</v>
      </c>
      <c r="X80" s="97">
        <f>VLOOKUP($B80,[1]DEN4!$G$2:$T$144,8,FALSE)</f>
        <v>0</v>
      </c>
      <c r="Y80" s="104">
        <f>VLOOKUP($B80,[1]DEN4!$G$2:$T$144,9,FALSE)</f>
        <v>0</v>
      </c>
      <c r="Z80" s="104">
        <f>VLOOKUP($B80,[1]DEN4!$G$2:$T$144,10,FALSE)</f>
        <v>0</v>
      </c>
      <c r="AA80" s="104">
        <f>VLOOKUP($B80,[1]DEN4!$G$2:$T$144,11,FALSE)</f>
        <v>0</v>
      </c>
      <c r="AB80" s="104">
        <f>VLOOKUP($B80,[1]DEN4!$G$2:$T$144,12,FALSE)</f>
        <v>1</v>
      </c>
      <c r="AC80" s="104">
        <f>VLOOKUP($B80,[1]DEN4!$G$2:$T$144,13,FALSE)</f>
        <v>0</v>
      </c>
      <c r="AD80" s="6">
        <f t="shared" si="11"/>
        <v>4</v>
      </c>
    </row>
    <row r="81" spans="1:31" ht="15" thickBot="1" x14ac:dyDescent="0.25">
      <c r="A81" s="105" t="s">
        <v>142</v>
      </c>
      <c r="B81" s="99" t="s">
        <v>134</v>
      </c>
      <c r="C81" s="63"/>
      <c r="D81" s="63"/>
      <c r="E81" s="75">
        <f>VLOOKUP($B81,[1]NUM4!$G$2:$T$144,2,FALSE)</f>
        <v>0</v>
      </c>
      <c r="F81" s="75">
        <f>VLOOKUP($B81,[1]NUM4!$G$2:$T$144,3,FALSE)</f>
        <v>0</v>
      </c>
      <c r="G81" s="64">
        <f>VLOOKUP($B81,[1]NUM4!$G$2:$T$144,4,FALSE)</f>
        <v>0</v>
      </c>
      <c r="H81" s="64">
        <f>VLOOKUP($B81,[1]NUM4!$G$2:$T$144,5,FALSE)</f>
        <v>0</v>
      </c>
      <c r="I81" s="64">
        <f>VLOOKUP($B81,[1]NUM4!$G$2:$T$144,6,FALSE)</f>
        <v>0</v>
      </c>
      <c r="J81" s="64">
        <f>VLOOKUP($B81,[1]NUM4!$G$2:$T$144,7,FALSE)</f>
        <v>0</v>
      </c>
      <c r="K81" s="64">
        <f>VLOOKUP($B81,[1]NUM4!$G$2:$T$144,8,FALSE)</f>
        <v>0</v>
      </c>
      <c r="L81" s="62">
        <f>VLOOKUP($B81,[1]NUM4!$G$2:$T$144,9,FALSE)</f>
        <v>0</v>
      </c>
      <c r="M81" s="62">
        <f>VLOOKUP($B81,[1]NUM4!$G$2:$T$144,10,FALSE)</f>
        <v>1</v>
      </c>
      <c r="N81" s="62">
        <f>VLOOKUP($B81,[1]NUM4!$G$2:$T$144,11,FALSE)</f>
        <v>0</v>
      </c>
      <c r="O81" s="62">
        <f>VLOOKUP($B81,[1]NUM4!$G$2:$T$144,12,FALSE)</f>
        <v>0</v>
      </c>
      <c r="P81" s="62">
        <f>VLOOKUP($B81,[1]NUM4!$G$2:$T$144,13,FALSE)</f>
        <v>0</v>
      </c>
      <c r="Q81" s="6">
        <f t="shared" si="6"/>
        <v>1</v>
      </c>
      <c r="R81" s="114">
        <f>VLOOKUP($B81,[1]DEN4!$G$2:$T$144,2,FALSE)</f>
        <v>0</v>
      </c>
      <c r="S81" s="114">
        <f>VLOOKUP($B81,[1]DEN4!$G$2:$T$144,3,FALSE)</f>
        <v>0</v>
      </c>
      <c r="T81" s="97">
        <f>VLOOKUP($B81,[1]DEN4!$G$2:$T$144,4,FALSE)</f>
        <v>0</v>
      </c>
      <c r="U81" s="97">
        <f>VLOOKUP($B81,[1]DEN4!$G$2:$T$144,5,FALSE)</f>
        <v>0</v>
      </c>
      <c r="V81" s="97">
        <f>VLOOKUP($B81,[1]DEN4!$G$2:$T$144,6,FALSE)</f>
        <v>0</v>
      </c>
      <c r="W81" s="97">
        <f>VLOOKUP($B81,[1]DEN4!$G$2:$T$144,7,FALSE)</f>
        <v>0</v>
      </c>
      <c r="X81" s="97">
        <f>VLOOKUP($B81,[1]DEN4!$G$2:$T$144,8,FALSE)</f>
        <v>0</v>
      </c>
      <c r="Y81" s="104">
        <f>VLOOKUP($B81,[1]DEN4!$G$2:$T$144,9,FALSE)</f>
        <v>0</v>
      </c>
      <c r="Z81" s="104">
        <f>VLOOKUP($B81,[1]DEN4!$G$2:$T$144,10,FALSE)</f>
        <v>1</v>
      </c>
      <c r="AA81" s="104">
        <f>VLOOKUP($B81,[1]DEN4!$G$2:$T$144,11,FALSE)</f>
        <v>0</v>
      </c>
      <c r="AB81" s="104">
        <f>VLOOKUP($B81,[1]DEN4!$G$2:$T$144,12,FALSE)</f>
        <v>0</v>
      </c>
      <c r="AC81" s="104">
        <f>VLOOKUP($B81,[1]DEN4!$G$2:$T$144,13,FALSE)</f>
        <v>0</v>
      </c>
      <c r="AD81" s="6">
        <f t="shared" si="11"/>
        <v>1</v>
      </c>
    </row>
    <row r="82" spans="1:31" ht="15" thickBot="1" x14ac:dyDescent="0.25">
      <c r="A82" s="105" t="s">
        <v>142</v>
      </c>
      <c r="B82" s="99" t="s">
        <v>135</v>
      </c>
      <c r="C82" s="63"/>
      <c r="D82" s="63"/>
      <c r="E82" s="75">
        <f>VLOOKUP($B82,[1]NUM4!$G$2:$T$144,2,FALSE)</f>
        <v>1</v>
      </c>
      <c r="F82" s="75">
        <f>VLOOKUP($B82,[1]NUM4!$G$2:$T$144,3,FALSE)</f>
        <v>2</v>
      </c>
      <c r="G82" s="64">
        <f>VLOOKUP($B82,[1]NUM4!$G$2:$T$144,4,FALSE)</f>
        <v>0</v>
      </c>
      <c r="H82" s="64">
        <f>VLOOKUP($B82,[1]NUM4!$G$2:$T$144,5,FALSE)</f>
        <v>0</v>
      </c>
      <c r="I82" s="64">
        <f>VLOOKUP($B82,[1]NUM4!$G$2:$T$144,6,FALSE)</f>
        <v>1</v>
      </c>
      <c r="J82" s="64">
        <f>VLOOKUP($B82,[1]NUM4!$G$2:$T$144,7,FALSE)</f>
        <v>1</v>
      </c>
      <c r="K82" s="64">
        <f>VLOOKUP($B82,[1]NUM4!$G$2:$T$144,8,FALSE)</f>
        <v>0</v>
      </c>
      <c r="L82" s="62">
        <f>VLOOKUP($B82,[1]NUM4!$G$2:$T$144,9,FALSE)</f>
        <v>1</v>
      </c>
      <c r="M82" s="62">
        <f>VLOOKUP($B82,[1]NUM4!$G$2:$T$144,10,FALSE)</f>
        <v>1</v>
      </c>
      <c r="N82" s="62">
        <f>VLOOKUP($B82,[1]NUM4!$G$2:$T$144,11,FALSE)</f>
        <v>2</v>
      </c>
      <c r="O82" s="62">
        <f>VLOOKUP($B82,[1]NUM4!$G$2:$T$144,12,FALSE)</f>
        <v>0</v>
      </c>
      <c r="P82" s="62">
        <f>VLOOKUP($B82,[1]NUM4!$G$2:$T$144,13,FALSE)</f>
        <v>0</v>
      </c>
      <c r="Q82" s="6">
        <f t="shared" si="6"/>
        <v>9</v>
      </c>
      <c r="R82" s="114">
        <f>VLOOKUP($B82,[1]DEN4!$G$2:$T$144,2,FALSE)</f>
        <v>3</v>
      </c>
      <c r="S82" s="114">
        <f>VLOOKUP($B82,[1]DEN4!$G$2:$T$144,3,FALSE)</f>
        <v>2</v>
      </c>
      <c r="T82" s="97">
        <f>VLOOKUP($B82,[1]DEN4!$G$2:$T$144,4,FALSE)</f>
        <v>0</v>
      </c>
      <c r="U82" s="97">
        <f>VLOOKUP($B82,[1]DEN4!$G$2:$T$144,5,FALSE)</f>
        <v>2</v>
      </c>
      <c r="V82" s="97">
        <f>VLOOKUP($B82,[1]DEN4!$G$2:$T$144,6,FALSE)</f>
        <v>1</v>
      </c>
      <c r="W82" s="97">
        <f>VLOOKUP($B82,[1]DEN4!$G$2:$T$144,7,FALSE)</f>
        <v>1</v>
      </c>
      <c r="X82" s="97">
        <f>VLOOKUP($B82,[1]DEN4!$G$2:$T$144,8,FALSE)</f>
        <v>0</v>
      </c>
      <c r="Y82" s="104">
        <f>VLOOKUP($B82,[1]DEN4!$G$2:$T$144,9,FALSE)</f>
        <v>1</v>
      </c>
      <c r="Z82" s="104">
        <f>VLOOKUP($B82,[1]DEN4!$G$2:$T$144,10,FALSE)</f>
        <v>1</v>
      </c>
      <c r="AA82" s="104">
        <f>VLOOKUP($B82,[1]DEN4!$G$2:$T$144,11,FALSE)</f>
        <v>2</v>
      </c>
      <c r="AB82" s="104">
        <f>VLOOKUP($B82,[1]DEN4!$G$2:$T$144,12,FALSE)</f>
        <v>0</v>
      </c>
      <c r="AC82" s="104">
        <f>VLOOKUP($B82,[1]DEN4!$G$2:$T$144,13,FALSE)</f>
        <v>0</v>
      </c>
      <c r="AD82" s="6">
        <f t="shared" si="11"/>
        <v>13</v>
      </c>
    </row>
    <row r="83" spans="1:31" ht="15" thickBot="1" x14ac:dyDescent="0.25">
      <c r="A83" s="105" t="s">
        <v>142</v>
      </c>
      <c r="B83" s="99" t="s">
        <v>136</v>
      </c>
      <c r="C83" s="63"/>
      <c r="D83" s="63"/>
      <c r="E83" s="75">
        <f>VLOOKUP($B83,[1]NUM4!$G$2:$T$144,2,FALSE)</f>
        <v>0</v>
      </c>
      <c r="F83" s="75">
        <f>VLOOKUP($B83,[1]NUM4!$G$2:$T$144,3,FALSE)</f>
        <v>1</v>
      </c>
      <c r="G83" s="64">
        <f>VLOOKUP($B83,[1]NUM4!$G$2:$T$144,4,FALSE)</f>
        <v>0</v>
      </c>
      <c r="H83" s="64">
        <f>VLOOKUP($B83,[1]NUM4!$G$2:$T$144,5,FALSE)</f>
        <v>1</v>
      </c>
      <c r="I83" s="64">
        <f>VLOOKUP($B83,[1]NUM4!$G$2:$T$144,6,FALSE)</f>
        <v>0</v>
      </c>
      <c r="J83" s="64">
        <f>VLOOKUP($B83,[1]NUM4!$G$2:$T$144,7,FALSE)</f>
        <v>0</v>
      </c>
      <c r="K83" s="64">
        <f>VLOOKUP($B83,[1]NUM4!$G$2:$T$144,8,FALSE)</f>
        <v>1</v>
      </c>
      <c r="L83" s="62">
        <f>VLOOKUP($B83,[1]NUM4!$G$2:$T$144,9,FALSE)</f>
        <v>0</v>
      </c>
      <c r="M83" s="62">
        <f>VLOOKUP($B83,[1]NUM4!$G$2:$T$144,10,FALSE)</f>
        <v>0</v>
      </c>
      <c r="N83" s="62">
        <f>VLOOKUP($B83,[1]NUM4!$G$2:$T$144,11,FALSE)</f>
        <v>1</v>
      </c>
      <c r="O83" s="62">
        <f>VLOOKUP($B83,[1]NUM4!$G$2:$T$144,12,FALSE)</f>
        <v>0</v>
      </c>
      <c r="P83" s="62">
        <f>VLOOKUP($B83,[1]NUM4!$G$2:$T$144,13,FALSE)</f>
        <v>1</v>
      </c>
      <c r="Q83" s="6">
        <f t="shared" si="6"/>
        <v>5</v>
      </c>
      <c r="R83" s="114">
        <f>VLOOKUP($B83,[1]DEN4!$G$2:$T$144,2,FALSE)</f>
        <v>0</v>
      </c>
      <c r="S83" s="114">
        <f>VLOOKUP($B83,[1]DEN4!$G$2:$T$144,3,FALSE)</f>
        <v>1</v>
      </c>
      <c r="T83" s="97">
        <f>VLOOKUP($B83,[1]DEN4!$G$2:$T$144,4,FALSE)</f>
        <v>0</v>
      </c>
      <c r="U83" s="97">
        <f>VLOOKUP($B83,[1]DEN4!$G$2:$T$144,5,FALSE)</f>
        <v>1</v>
      </c>
      <c r="V83" s="97">
        <f>VLOOKUP($B83,[1]DEN4!$G$2:$T$144,6,FALSE)</f>
        <v>0</v>
      </c>
      <c r="W83" s="97">
        <f>VLOOKUP($B83,[1]DEN4!$G$2:$T$144,7,FALSE)</f>
        <v>0</v>
      </c>
      <c r="X83" s="97">
        <f>VLOOKUP($B83,[1]DEN4!$G$2:$T$144,8,FALSE)</f>
        <v>1</v>
      </c>
      <c r="Y83" s="104">
        <f>VLOOKUP($B83,[1]DEN4!$G$2:$T$144,9,FALSE)</f>
        <v>0</v>
      </c>
      <c r="Z83" s="104">
        <f>VLOOKUP($B83,[1]DEN4!$G$2:$T$144,10,FALSE)</f>
        <v>0</v>
      </c>
      <c r="AA83" s="104">
        <f>VLOOKUP($B83,[1]DEN4!$G$2:$T$144,11,FALSE)</f>
        <v>2</v>
      </c>
      <c r="AB83" s="104">
        <f>VLOOKUP($B83,[1]DEN4!$G$2:$T$144,12,FALSE)</f>
        <v>0</v>
      </c>
      <c r="AC83" s="104">
        <f>VLOOKUP($B83,[1]DEN4!$G$2:$T$144,13,FALSE)</f>
        <v>1</v>
      </c>
      <c r="AD83" s="6">
        <f t="shared" si="11"/>
        <v>6</v>
      </c>
    </row>
    <row r="84" spans="1:31" ht="15" thickBot="1" x14ac:dyDescent="0.25">
      <c r="A84" s="105" t="s">
        <v>142</v>
      </c>
      <c r="B84" s="99" t="s">
        <v>137</v>
      </c>
      <c r="C84" s="63"/>
      <c r="D84" s="63"/>
      <c r="E84" s="75">
        <f>VLOOKUP($B84,[1]NUM4!$G$2:$T$144,2,FALSE)</f>
        <v>0</v>
      </c>
      <c r="F84" s="75">
        <f>VLOOKUP($B84,[1]NUM4!$G$2:$T$144,3,FALSE)</f>
        <v>0</v>
      </c>
      <c r="G84" s="64">
        <f>VLOOKUP($B84,[1]NUM4!$G$2:$T$144,4,FALSE)</f>
        <v>0</v>
      </c>
      <c r="H84" s="64">
        <f>VLOOKUP($B84,[1]NUM4!$G$2:$T$144,5,FALSE)</f>
        <v>0</v>
      </c>
      <c r="I84" s="64">
        <f>VLOOKUP($B84,[1]NUM4!$G$2:$T$144,6,FALSE)</f>
        <v>0</v>
      </c>
      <c r="J84" s="64">
        <f>VLOOKUP($B84,[1]NUM4!$G$2:$T$144,7,FALSE)</f>
        <v>0</v>
      </c>
      <c r="K84" s="64">
        <f>VLOOKUP($B84,[1]NUM4!$G$2:$T$144,8,FALSE)</f>
        <v>0</v>
      </c>
      <c r="L84" s="62">
        <f>VLOOKUP($B84,[1]NUM4!$G$2:$T$144,9,FALSE)</f>
        <v>0</v>
      </c>
      <c r="M84" s="62">
        <f>VLOOKUP($B84,[1]NUM4!$G$2:$T$144,10,FALSE)</f>
        <v>0</v>
      </c>
      <c r="N84" s="62">
        <f>VLOOKUP($B84,[1]NUM4!$G$2:$T$144,11,FALSE)</f>
        <v>0</v>
      </c>
      <c r="O84" s="62">
        <f>VLOOKUP($B84,[1]NUM4!$G$2:$T$144,12,FALSE)</f>
        <v>0</v>
      </c>
      <c r="P84" s="62">
        <f>VLOOKUP($B84,[1]NUM4!$G$2:$T$144,13,FALSE)</f>
        <v>1</v>
      </c>
      <c r="Q84" s="6">
        <f t="shared" si="6"/>
        <v>1</v>
      </c>
      <c r="R84" s="114">
        <f>VLOOKUP($B84,[1]DEN4!$G$2:$T$144,2,FALSE)</f>
        <v>0</v>
      </c>
      <c r="S84" s="114">
        <f>VLOOKUP($B84,[1]DEN4!$G$2:$T$144,3,FALSE)</f>
        <v>0</v>
      </c>
      <c r="T84" s="97">
        <f>VLOOKUP($B84,[1]DEN4!$G$2:$T$144,4,FALSE)</f>
        <v>0</v>
      </c>
      <c r="U84" s="97">
        <f>VLOOKUP($B84,[1]DEN4!$G$2:$T$144,5,FALSE)</f>
        <v>0</v>
      </c>
      <c r="V84" s="97">
        <f>VLOOKUP($B84,[1]DEN4!$G$2:$T$144,6,FALSE)</f>
        <v>0</v>
      </c>
      <c r="W84" s="97">
        <f>VLOOKUP($B84,[1]DEN4!$G$2:$T$144,7,FALSE)</f>
        <v>0</v>
      </c>
      <c r="X84" s="97">
        <f>VLOOKUP($B84,[1]DEN4!$G$2:$T$144,8,FALSE)</f>
        <v>0</v>
      </c>
      <c r="Y84" s="104">
        <f>VLOOKUP($B84,[1]DEN4!$G$2:$T$144,9,FALSE)</f>
        <v>0</v>
      </c>
      <c r="Z84" s="104">
        <f>VLOOKUP($B84,[1]DEN4!$G$2:$T$144,10,FALSE)</f>
        <v>0</v>
      </c>
      <c r="AA84" s="104">
        <f>VLOOKUP($B84,[1]DEN4!$G$2:$T$144,11,FALSE)</f>
        <v>0</v>
      </c>
      <c r="AB84" s="104">
        <f>VLOOKUP($B84,[1]DEN4!$G$2:$T$144,12,FALSE)</f>
        <v>0</v>
      </c>
      <c r="AC84" s="104">
        <f>VLOOKUP($B84,[1]DEN4!$G$2:$T$144,13,FALSE)</f>
        <v>1</v>
      </c>
      <c r="AD84" s="6">
        <f t="shared" si="11"/>
        <v>1</v>
      </c>
    </row>
    <row r="85" spans="1:31" ht="15" thickBot="1" x14ac:dyDescent="0.25">
      <c r="A85" s="105" t="s">
        <v>142</v>
      </c>
      <c r="B85" s="99" t="s">
        <v>138</v>
      </c>
      <c r="C85" s="63"/>
      <c r="D85" s="63"/>
      <c r="E85" s="75">
        <f>VLOOKUP($B85,[1]NUM4!$G$2:$T$144,2,FALSE)</f>
        <v>0</v>
      </c>
      <c r="F85" s="75">
        <f>VLOOKUP($B85,[1]NUM4!$G$2:$T$144,3,FALSE)</f>
        <v>0</v>
      </c>
      <c r="G85" s="64">
        <f>VLOOKUP($B85,[1]NUM4!$G$2:$T$144,4,FALSE)</f>
        <v>1</v>
      </c>
      <c r="H85" s="64">
        <f>VLOOKUP($B85,[1]NUM4!$G$2:$T$144,5,FALSE)</f>
        <v>0</v>
      </c>
      <c r="I85" s="64">
        <f>VLOOKUP($B85,[1]NUM4!$G$2:$T$144,6,FALSE)</f>
        <v>1</v>
      </c>
      <c r="J85" s="64">
        <f>VLOOKUP($B85,[1]NUM4!$G$2:$T$144,7,FALSE)</f>
        <v>0</v>
      </c>
      <c r="K85" s="64">
        <f>VLOOKUP($B85,[1]NUM4!$G$2:$T$144,8,FALSE)</f>
        <v>0</v>
      </c>
      <c r="L85" s="62">
        <f>VLOOKUP($B85,[1]NUM4!$G$2:$T$144,9,FALSE)</f>
        <v>0</v>
      </c>
      <c r="M85" s="62">
        <f>VLOOKUP($B85,[1]NUM4!$G$2:$T$144,10,FALSE)</f>
        <v>1</v>
      </c>
      <c r="N85" s="62">
        <f>VLOOKUP($B85,[1]NUM4!$G$2:$T$144,11,FALSE)</f>
        <v>0</v>
      </c>
      <c r="O85" s="62">
        <f>VLOOKUP($B85,[1]NUM4!$G$2:$T$144,12,FALSE)</f>
        <v>0</v>
      </c>
      <c r="P85" s="62">
        <f>VLOOKUP($B85,[1]NUM4!$G$2:$T$144,13,FALSE)</f>
        <v>0</v>
      </c>
      <c r="Q85" s="6">
        <f t="shared" si="6"/>
        <v>3</v>
      </c>
      <c r="R85" s="114">
        <f>VLOOKUP($B85,[1]DEN4!$G$2:$T$144,2,FALSE)</f>
        <v>0</v>
      </c>
      <c r="S85" s="114">
        <f>VLOOKUP($B85,[1]DEN4!$G$2:$T$144,3,FALSE)</f>
        <v>0</v>
      </c>
      <c r="T85" s="97">
        <f>VLOOKUP($B85,[1]DEN4!$G$2:$T$144,4,FALSE)</f>
        <v>2</v>
      </c>
      <c r="U85" s="97">
        <f>VLOOKUP($B85,[1]DEN4!$G$2:$T$144,5,FALSE)</f>
        <v>0</v>
      </c>
      <c r="V85" s="97">
        <f>VLOOKUP($B85,[1]DEN4!$G$2:$T$144,6,FALSE)</f>
        <v>1</v>
      </c>
      <c r="W85" s="97">
        <f>VLOOKUP($B85,[1]DEN4!$G$2:$T$144,7,FALSE)</f>
        <v>0</v>
      </c>
      <c r="X85" s="97">
        <f>VLOOKUP($B85,[1]DEN4!$G$2:$T$144,8,FALSE)</f>
        <v>0</v>
      </c>
      <c r="Y85" s="104">
        <f>VLOOKUP($B85,[1]DEN4!$G$2:$T$144,9,FALSE)</f>
        <v>0</v>
      </c>
      <c r="Z85" s="104">
        <f>VLOOKUP($B85,[1]DEN4!$G$2:$T$144,10,FALSE)</f>
        <v>1</v>
      </c>
      <c r="AA85" s="104">
        <f>VLOOKUP($B85,[1]DEN4!$G$2:$T$144,11,FALSE)</f>
        <v>0</v>
      </c>
      <c r="AB85" s="104">
        <f>VLOOKUP($B85,[1]DEN4!$G$2:$T$144,12,FALSE)</f>
        <v>0</v>
      </c>
      <c r="AC85" s="104">
        <f>VLOOKUP($B85,[1]DEN4!$G$2:$T$144,13,FALSE)</f>
        <v>0</v>
      </c>
      <c r="AD85" s="6">
        <f t="shared" si="11"/>
        <v>4</v>
      </c>
    </row>
    <row r="86" spans="1:31" ht="15" thickBot="1" x14ac:dyDescent="0.25">
      <c r="A86" s="105" t="s">
        <v>142</v>
      </c>
      <c r="B86" s="99" t="s">
        <v>139</v>
      </c>
      <c r="C86" s="63"/>
      <c r="D86" s="63"/>
      <c r="E86" s="75">
        <f>VLOOKUP($B86,[1]NUM4!$G$2:$T$144,2,FALSE)</f>
        <v>0</v>
      </c>
      <c r="F86" s="75">
        <f>VLOOKUP($B86,[1]NUM4!$G$2:$T$144,3,FALSE)</f>
        <v>0</v>
      </c>
      <c r="G86" s="64">
        <f>VLOOKUP($B86,[1]NUM4!$G$2:$T$144,4,FALSE)</f>
        <v>1</v>
      </c>
      <c r="H86" s="64">
        <f>VLOOKUP($B86,[1]NUM4!$G$2:$T$144,5,FALSE)</f>
        <v>1</v>
      </c>
      <c r="I86" s="64">
        <f>VLOOKUP($B86,[1]NUM4!$G$2:$T$144,6,FALSE)</f>
        <v>0</v>
      </c>
      <c r="J86" s="64">
        <f>VLOOKUP($B86,[1]NUM4!$G$2:$T$144,7,FALSE)</f>
        <v>1</v>
      </c>
      <c r="K86" s="64">
        <f>VLOOKUP($B86,[1]NUM4!$G$2:$T$144,8,FALSE)</f>
        <v>0</v>
      </c>
      <c r="L86" s="62">
        <f>VLOOKUP($B86,[1]NUM4!$G$2:$T$144,9,FALSE)</f>
        <v>0</v>
      </c>
      <c r="M86" s="62">
        <f>VLOOKUP($B86,[1]NUM4!$G$2:$T$144,10,FALSE)</f>
        <v>0</v>
      </c>
      <c r="N86" s="62">
        <f>VLOOKUP($B86,[1]NUM4!$G$2:$T$144,11,FALSE)</f>
        <v>1</v>
      </c>
      <c r="O86" s="62">
        <f>VLOOKUP($B86,[1]NUM4!$G$2:$T$144,12,FALSE)</f>
        <v>0</v>
      </c>
      <c r="P86" s="62">
        <f>VLOOKUP($B86,[1]NUM4!$G$2:$T$144,13,FALSE)</f>
        <v>0</v>
      </c>
      <c r="Q86" s="6">
        <f t="shared" si="6"/>
        <v>4</v>
      </c>
      <c r="R86" s="114">
        <f>VLOOKUP($B86,[1]DEN4!$G$2:$T$144,2,FALSE)</f>
        <v>0</v>
      </c>
      <c r="S86" s="114">
        <f>VLOOKUP($B86,[1]DEN4!$G$2:$T$144,3,FALSE)</f>
        <v>0</v>
      </c>
      <c r="T86" s="97">
        <f>VLOOKUP($B86,[1]DEN4!$G$2:$T$144,4,FALSE)</f>
        <v>1</v>
      </c>
      <c r="U86" s="97">
        <f>VLOOKUP($B86,[1]DEN4!$G$2:$T$144,5,FALSE)</f>
        <v>1</v>
      </c>
      <c r="V86" s="97">
        <f>VLOOKUP($B86,[1]DEN4!$G$2:$T$144,6,FALSE)</f>
        <v>0</v>
      </c>
      <c r="W86" s="97">
        <f>VLOOKUP($B86,[1]DEN4!$G$2:$T$144,7,FALSE)</f>
        <v>1</v>
      </c>
      <c r="X86" s="97">
        <f>VLOOKUP($B86,[1]DEN4!$G$2:$T$144,8,FALSE)</f>
        <v>0</v>
      </c>
      <c r="Y86" s="104">
        <f>VLOOKUP($B86,[1]DEN4!$G$2:$T$144,9,FALSE)</f>
        <v>0</v>
      </c>
      <c r="Z86" s="104">
        <f>VLOOKUP($B86,[1]DEN4!$G$2:$T$144,10,FALSE)</f>
        <v>0</v>
      </c>
      <c r="AA86" s="104">
        <f>VLOOKUP($B86,[1]DEN4!$G$2:$T$144,11,FALSE)</f>
        <v>1</v>
      </c>
      <c r="AB86" s="104">
        <f>VLOOKUP($B86,[1]DEN4!$G$2:$T$144,12,FALSE)</f>
        <v>0</v>
      </c>
      <c r="AC86" s="104">
        <f>VLOOKUP($B86,[1]DEN4!$G$2:$T$144,13,FALSE)</f>
        <v>0</v>
      </c>
      <c r="AD86" s="6">
        <f t="shared" si="11"/>
        <v>4</v>
      </c>
    </row>
    <row r="87" spans="1:31" ht="15" thickBot="1" x14ac:dyDescent="0.25">
      <c r="A87" s="105" t="s">
        <v>142</v>
      </c>
      <c r="B87" s="99" t="s">
        <v>140</v>
      </c>
      <c r="C87" s="63"/>
      <c r="D87" s="63"/>
      <c r="E87" s="75">
        <f>VLOOKUP($B87,[1]NUM4!$G$2:$T$144,2,FALSE)</f>
        <v>0</v>
      </c>
      <c r="F87" s="75">
        <f>VLOOKUP($B87,[1]NUM4!$G$2:$T$144,3,FALSE)</f>
        <v>0</v>
      </c>
      <c r="G87" s="64">
        <f>VLOOKUP($B87,[1]NUM4!$G$2:$T$144,4,FALSE)</f>
        <v>1</v>
      </c>
      <c r="H87" s="64">
        <f>VLOOKUP($B87,[1]NUM4!$G$2:$T$144,5,FALSE)</f>
        <v>1</v>
      </c>
      <c r="I87" s="64">
        <f>VLOOKUP($B87,[1]NUM4!$G$2:$T$144,6,FALSE)</f>
        <v>0</v>
      </c>
      <c r="J87" s="64">
        <f>VLOOKUP($B87,[1]NUM4!$G$2:$T$144,7,FALSE)</f>
        <v>0</v>
      </c>
      <c r="K87" s="64">
        <f>VLOOKUP($B87,[1]NUM4!$G$2:$T$144,8,FALSE)</f>
        <v>0</v>
      </c>
      <c r="L87" s="62">
        <f>VLOOKUP($B87,[1]NUM4!$G$2:$T$144,9,FALSE)</f>
        <v>0</v>
      </c>
      <c r="M87" s="62">
        <f>VLOOKUP($B87,[1]NUM4!$G$2:$T$144,10,FALSE)</f>
        <v>0</v>
      </c>
      <c r="N87" s="62">
        <f>VLOOKUP($B87,[1]NUM4!$G$2:$T$144,11,FALSE)</f>
        <v>0</v>
      </c>
      <c r="O87" s="62">
        <f>VLOOKUP($B87,[1]NUM4!$G$2:$T$144,12,FALSE)</f>
        <v>1</v>
      </c>
      <c r="P87" s="62">
        <f>VLOOKUP($B87,[1]NUM4!$G$2:$T$144,13,FALSE)</f>
        <v>1</v>
      </c>
      <c r="Q87" s="6">
        <f t="shared" si="6"/>
        <v>4</v>
      </c>
      <c r="R87" s="114">
        <f>VLOOKUP($B87,[1]DEN4!$G$2:$T$144,2,FALSE)</f>
        <v>0</v>
      </c>
      <c r="S87" s="114">
        <f>VLOOKUP($B87,[1]DEN4!$G$2:$T$144,3,FALSE)</f>
        <v>0</v>
      </c>
      <c r="T87" s="97">
        <f>VLOOKUP($B87,[1]DEN4!$G$2:$T$144,4,FALSE)</f>
        <v>1</v>
      </c>
      <c r="U87" s="97">
        <f>VLOOKUP($B87,[1]DEN4!$G$2:$T$144,5,FALSE)</f>
        <v>1</v>
      </c>
      <c r="V87" s="97">
        <f>VLOOKUP($B87,[1]DEN4!$G$2:$T$144,6,FALSE)</f>
        <v>0</v>
      </c>
      <c r="W87" s="97">
        <f>VLOOKUP($B87,[1]DEN4!$G$2:$T$144,7,FALSE)</f>
        <v>0</v>
      </c>
      <c r="X87" s="97">
        <f>VLOOKUP($B87,[1]DEN4!$G$2:$T$144,8,FALSE)</f>
        <v>0</v>
      </c>
      <c r="Y87" s="104">
        <f>VLOOKUP($B87,[1]DEN4!$G$2:$T$144,9,FALSE)</f>
        <v>0</v>
      </c>
      <c r="Z87" s="104">
        <f>VLOOKUP($B87,[1]DEN4!$G$2:$T$144,10,FALSE)</f>
        <v>0</v>
      </c>
      <c r="AA87" s="104">
        <f>VLOOKUP($B87,[1]DEN4!$G$2:$T$144,11,FALSE)</f>
        <v>0</v>
      </c>
      <c r="AB87" s="104">
        <f>VLOOKUP($B87,[1]DEN4!$G$2:$T$144,12,FALSE)</f>
        <v>1</v>
      </c>
      <c r="AC87" s="104">
        <f>VLOOKUP($B87,[1]DEN4!$G$2:$T$144,13,FALSE)</f>
        <v>1</v>
      </c>
      <c r="AD87" s="6">
        <f t="shared" si="11"/>
        <v>4</v>
      </c>
    </row>
    <row r="88" spans="1:31" ht="15" thickBot="1" x14ac:dyDescent="0.25">
      <c r="A88" s="105" t="s">
        <v>142</v>
      </c>
      <c r="B88" s="99" t="s">
        <v>141</v>
      </c>
      <c r="C88" s="63"/>
      <c r="D88" s="63"/>
      <c r="E88" s="75">
        <f>VLOOKUP($B88,[1]NUM4!$G$2:$T$144,2,FALSE)</f>
        <v>0</v>
      </c>
      <c r="F88" s="75">
        <f>VLOOKUP($B88,[1]NUM4!$G$2:$T$144,3,FALSE)</f>
        <v>0</v>
      </c>
      <c r="G88" s="64">
        <f>VLOOKUP($B88,[1]NUM4!$G$2:$T$144,4,FALSE)</f>
        <v>0</v>
      </c>
      <c r="H88" s="64">
        <f>VLOOKUP($B88,[1]NUM4!$G$2:$T$144,5,FALSE)</f>
        <v>0</v>
      </c>
      <c r="I88" s="64">
        <f>VLOOKUP($B88,[1]NUM4!$G$2:$T$144,6,FALSE)</f>
        <v>0</v>
      </c>
      <c r="J88" s="64">
        <f>VLOOKUP($B88,[1]NUM4!$G$2:$T$144,7,FALSE)</f>
        <v>1</v>
      </c>
      <c r="K88" s="64">
        <f>VLOOKUP($B88,[1]NUM4!$G$2:$T$144,8,FALSE)</f>
        <v>0</v>
      </c>
      <c r="L88" s="62">
        <f>VLOOKUP($B88,[1]NUM4!$G$2:$T$144,9,FALSE)</f>
        <v>1</v>
      </c>
      <c r="M88" s="62">
        <f>VLOOKUP($B88,[1]NUM4!$G$2:$T$144,10,FALSE)</f>
        <v>0</v>
      </c>
      <c r="N88" s="62">
        <f>VLOOKUP($B88,[1]NUM4!$G$2:$T$144,11,FALSE)</f>
        <v>0</v>
      </c>
      <c r="O88" s="62">
        <f>VLOOKUP($B88,[1]NUM4!$G$2:$T$144,12,FALSE)</f>
        <v>0</v>
      </c>
      <c r="P88" s="62">
        <f>VLOOKUP($B88,[1]NUM4!$G$2:$T$144,13,FALSE)</f>
        <v>0</v>
      </c>
      <c r="Q88" s="6">
        <f t="shared" si="6"/>
        <v>2</v>
      </c>
      <c r="R88" s="114">
        <f>VLOOKUP($B88,[1]DEN4!$G$2:$T$144,2,FALSE)</f>
        <v>0</v>
      </c>
      <c r="S88" s="114">
        <f>VLOOKUP($B88,[1]DEN4!$G$2:$T$144,3,FALSE)</f>
        <v>0</v>
      </c>
      <c r="T88" s="97">
        <f>VLOOKUP($B88,[1]DEN4!$G$2:$T$144,4,FALSE)</f>
        <v>0</v>
      </c>
      <c r="U88" s="97">
        <f>VLOOKUP($B88,[1]DEN4!$G$2:$T$144,5,FALSE)</f>
        <v>0</v>
      </c>
      <c r="V88" s="97">
        <f>VLOOKUP($B88,[1]DEN4!$G$2:$T$144,6,FALSE)</f>
        <v>0</v>
      </c>
      <c r="W88" s="97">
        <f>VLOOKUP($B88,[1]DEN4!$G$2:$T$144,7,FALSE)</f>
        <v>1</v>
      </c>
      <c r="X88" s="97">
        <f>VLOOKUP($B88,[1]DEN4!$G$2:$T$144,8,FALSE)</f>
        <v>0</v>
      </c>
      <c r="Y88" s="104">
        <f>VLOOKUP($B88,[1]DEN4!$G$2:$T$144,9,FALSE)</f>
        <v>1</v>
      </c>
      <c r="Z88" s="104">
        <f>VLOOKUP($B88,[1]DEN4!$G$2:$T$144,10,FALSE)</f>
        <v>0</v>
      </c>
      <c r="AA88" s="104">
        <f>VLOOKUP($B88,[1]DEN4!$G$2:$T$144,11,FALSE)</f>
        <v>0</v>
      </c>
      <c r="AB88" s="104">
        <f>VLOOKUP($B88,[1]DEN4!$G$2:$T$144,12,FALSE)</f>
        <v>0</v>
      </c>
      <c r="AC88" s="104">
        <f>VLOOKUP($B88,[1]DEN4!$G$2:$T$144,13,FALSE)</f>
        <v>0</v>
      </c>
      <c r="AD88" s="6">
        <f t="shared" si="11"/>
        <v>2</v>
      </c>
    </row>
    <row r="89" spans="1:31" s="65" customFormat="1" ht="15" thickBot="1" x14ac:dyDescent="0.25">
      <c r="A89" s="233" t="s">
        <v>205</v>
      </c>
      <c r="B89" s="234"/>
      <c r="C89" s="45">
        <f>+D89/Metas!J116</f>
        <v>1.0026901442895575</v>
      </c>
      <c r="D89" s="19">
        <f>+Q89/AD89</f>
        <v>0.87234042553191493</v>
      </c>
      <c r="E89" s="14">
        <f>SUM(E79:E88)</f>
        <v>8</v>
      </c>
      <c r="F89" s="14">
        <f t="shared" ref="F89:P89" si="16">SUM(F79:F88)</f>
        <v>8</v>
      </c>
      <c r="G89" s="14">
        <f t="shared" si="16"/>
        <v>6</v>
      </c>
      <c r="H89" s="14">
        <f t="shared" si="16"/>
        <v>6</v>
      </c>
      <c r="I89" s="14">
        <f t="shared" si="16"/>
        <v>4</v>
      </c>
      <c r="J89" s="14">
        <f t="shared" si="16"/>
        <v>9</v>
      </c>
      <c r="K89" s="14">
        <f t="shared" si="16"/>
        <v>4</v>
      </c>
      <c r="L89" s="14">
        <f t="shared" si="16"/>
        <v>6</v>
      </c>
      <c r="M89" s="14">
        <f t="shared" si="16"/>
        <v>10</v>
      </c>
      <c r="N89" s="14">
        <f t="shared" si="16"/>
        <v>7</v>
      </c>
      <c r="O89" s="14">
        <f t="shared" si="16"/>
        <v>8</v>
      </c>
      <c r="P89" s="14">
        <f t="shared" si="16"/>
        <v>6</v>
      </c>
      <c r="Q89" s="14">
        <f>SUM(Q79:Q88)</f>
        <v>82</v>
      </c>
      <c r="R89" s="14">
        <f>SUM(R79:R88)</f>
        <v>10</v>
      </c>
      <c r="S89" s="14">
        <f t="shared" ref="S89:AC89" si="17">SUM(S79:S88)</f>
        <v>9</v>
      </c>
      <c r="T89" s="14">
        <f t="shared" si="17"/>
        <v>8</v>
      </c>
      <c r="U89" s="14">
        <f t="shared" si="17"/>
        <v>8</v>
      </c>
      <c r="V89" s="14">
        <f t="shared" si="17"/>
        <v>4</v>
      </c>
      <c r="W89" s="14">
        <f t="shared" si="17"/>
        <v>10</v>
      </c>
      <c r="X89" s="14">
        <f t="shared" si="17"/>
        <v>5</v>
      </c>
      <c r="Y89" s="14">
        <f t="shared" si="17"/>
        <v>6</v>
      </c>
      <c r="Z89" s="14">
        <f t="shared" si="17"/>
        <v>11</v>
      </c>
      <c r="AA89" s="14">
        <f t="shared" si="17"/>
        <v>9</v>
      </c>
      <c r="AB89" s="14">
        <f t="shared" si="17"/>
        <v>8</v>
      </c>
      <c r="AC89" s="14">
        <f t="shared" si="17"/>
        <v>6</v>
      </c>
      <c r="AD89" s="14">
        <f>SUM(AD79:AD88)</f>
        <v>94</v>
      </c>
      <c r="AE89" s="69"/>
    </row>
    <row r="90" spans="1:31" ht="15" thickBot="1" x14ac:dyDescent="0.25">
      <c r="A90" s="105" t="s">
        <v>159</v>
      </c>
      <c r="B90" s="99" t="s">
        <v>143</v>
      </c>
      <c r="C90" s="63"/>
      <c r="D90" s="63"/>
      <c r="E90" s="114">
        <f>VLOOKUP($B90,[1]NUM4!$G$2:$T$144,2,FALSE)</f>
        <v>2</v>
      </c>
      <c r="F90" s="114">
        <f>VLOOKUP($B90,[1]NUM4!$G$2:$T$144,3,FALSE)</f>
        <v>2</v>
      </c>
      <c r="G90" s="97">
        <f>VLOOKUP($B90,[1]NUM4!$G$2:$T$144,4,FALSE)</f>
        <v>8</v>
      </c>
      <c r="H90" s="97">
        <f>VLOOKUP($B90,[1]NUM4!$G$2:$T$144,5,FALSE)</f>
        <v>7</v>
      </c>
      <c r="I90" s="97">
        <f>VLOOKUP($B90,[1]NUM4!$G$2:$T$144,6,FALSE)</f>
        <v>6</v>
      </c>
      <c r="J90" s="97">
        <f>VLOOKUP($B90,[1]NUM4!$G$2:$T$144,7,FALSE)</f>
        <v>2</v>
      </c>
      <c r="K90" s="97">
        <f>VLOOKUP($B90,[1]NUM4!$G$2:$T$144,8,FALSE)</f>
        <v>6</v>
      </c>
      <c r="L90" s="104">
        <f>VLOOKUP($B90,[1]NUM4!$G$2:$T$144,9,FALSE)</f>
        <v>4</v>
      </c>
      <c r="M90" s="104">
        <f>VLOOKUP($B90,[1]NUM4!$G$2:$T$144,10,FALSE)</f>
        <v>3</v>
      </c>
      <c r="N90" s="104">
        <f>VLOOKUP($B90,[1]NUM4!$G$2:$T$144,11,FALSE)</f>
        <v>2</v>
      </c>
      <c r="O90" s="104">
        <f>VLOOKUP($B90,[1]NUM4!$G$2:$T$144,12,FALSE)</f>
        <v>6</v>
      </c>
      <c r="P90" s="104">
        <f>VLOOKUP($B90,[1]NUM4!$G$2:$T$144,13,FALSE)</f>
        <v>8</v>
      </c>
      <c r="Q90" s="6">
        <f t="shared" ref="Q90:Q105" si="18">SUM(E90:P90)</f>
        <v>56</v>
      </c>
      <c r="R90" s="114">
        <f>VLOOKUP($B90,[1]DEN4!$G$2:$T$144,2,FALSE)</f>
        <v>2</v>
      </c>
      <c r="S90" s="114">
        <f>VLOOKUP($B90,[1]DEN4!$G$2:$T$144,3,FALSE)</f>
        <v>2</v>
      </c>
      <c r="T90" s="97">
        <f>VLOOKUP($B90,[1]DEN4!$G$2:$T$144,4,FALSE)</f>
        <v>8</v>
      </c>
      <c r="U90" s="97">
        <f>VLOOKUP($B90,[1]DEN4!$G$2:$T$144,5,FALSE)</f>
        <v>7</v>
      </c>
      <c r="V90" s="97">
        <f>VLOOKUP($B90,[1]DEN4!$G$2:$T$144,6,FALSE)</f>
        <v>6</v>
      </c>
      <c r="W90" s="97">
        <f>VLOOKUP($B90,[1]DEN4!$G$2:$T$144,7,FALSE)</f>
        <v>2</v>
      </c>
      <c r="X90" s="97">
        <f>VLOOKUP($B90,[1]DEN4!$G$2:$T$144,8,FALSE)</f>
        <v>6</v>
      </c>
      <c r="Y90" s="104">
        <f>VLOOKUP($B90,[1]DEN4!$G$2:$T$144,9,FALSE)</f>
        <v>5</v>
      </c>
      <c r="Z90" s="104">
        <f>VLOOKUP($B90,[1]DEN4!$G$2:$T$144,10,FALSE)</f>
        <v>3</v>
      </c>
      <c r="AA90" s="104">
        <f>VLOOKUP($B90,[1]DEN4!$G$2:$T$144,11,FALSE)</f>
        <v>2</v>
      </c>
      <c r="AB90" s="104">
        <f>VLOOKUP($B90,[1]DEN4!$G$2:$T$144,12,FALSE)</f>
        <v>6</v>
      </c>
      <c r="AC90" s="62">
        <f>VLOOKUP($B90,[1]DEN4!$G$2:$T$144,13,FALSE)</f>
        <v>9</v>
      </c>
      <c r="AD90" s="6">
        <f t="shared" si="11"/>
        <v>58</v>
      </c>
    </row>
    <row r="91" spans="1:31" ht="15" thickBot="1" x14ac:dyDescent="0.25">
      <c r="A91" s="105" t="s">
        <v>159</v>
      </c>
      <c r="B91" s="99" t="s">
        <v>144</v>
      </c>
      <c r="C91" s="63"/>
      <c r="D91" s="63"/>
      <c r="E91" s="114">
        <f>VLOOKUP($B91,[1]NUM4!$G$2:$T$144,2,FALSE)</f>
        <v>29</v>
      </c>
      <c r="F91" s="114">
        <f>VLOOKUP($B91,[1]NUM4!$G$2:$T$144,3,FALSE)</f>
        <v>20</v>
      </c>
      <c r="G91" s="97">
        <f>VLOOKUP($B91,[1]NUM4!$G$2:$T$144,4,FALSE)</f>
        <v>34</v>
      </c>
      <c r="H91" s="97">
        <f>VLOOKUP($B91,[1]NUM4!$G$2:$T$144,5,FALSE)</f>
        <v>19</v>
      </c>
      <c r="I91" s="97">
        <f>VLOOKUP($B91,[1]NUM4!$G$2:$T$144,6,FALSE)</f>
        <v>41</v>
      </c>
      <c r="J91" s="97">
        <f>VLOOKUP($B91,[1]NUM4!$G$2:$T$144,7,FALSE)</f>
        <v>21</v>
      </c>
      <c r="K91" s="97">
        <f>VLOOKUP($B91,[1]NUM4!$G$2:$T$144,8,FALSE)</f>
        <v>35</v>
      </c>
      <c r="L91" s="104">
        <f>VLOOKUP($B91,[1]NUM4!$G$2:$T$144,9,FALSE)</f>
        <v>16</v>
      </c>
      <c r="M91" s="104">
        <f>VLOOKUP($B91,[1]NUM4!$G$2:$T$144,10,FALSE)</f>
        <v>22</v>
      </c>
      <c r="N91" s="104">
        <f>VLOOKUP($B91,[1]NUM4!$G$2:$T$144,11,FALSE)</f>
        <v>20</v>
      </c>
      <c r="O91" s="104">
        <f>VLOOKUP($B91,[1]NUM4!$G$2:$T$144,12,FALSE)</f>
        <v>17</v>
      </c>
      <c r="P91" s="104">
        <f>VLOOKUP($B91,[1]NUM4!$G$2:$T$144,13,FALSE)</f>
        <v>29</v>
      </c>
      <c r="Q91" s="6">
        <f t="shared" si="18"/>
        <v>303</v>
      </c>
      <c r="R91" s="114">
        <f>VLOOKUP($B91,[1]DEN4!$G$2:$T$144,2,FALSE)</f>
        <v>30</v>
      </c>
      <c r="S91" s="114">
        <f>VLOOKUP($B91,[1]DEN4!$G$2:$T$144,3,FALSE)</f>
        <v>27</v>
      </c>
      <c r="T91" s="97">
        <f>VLOOKUP($B91,[1]DEN4!$G$2:$T$144,4,FALSE)</f>
        <v>37</v>
      </c>
      <c r="U91" s="97">
        <f>VLOOKUP($B91,[1]DEN4!$G$2:$T$144,5,FALSE)</f>
        <v>20</v>
      </c>
      <c r="V91" s="97">
        <f>VLOOKUP($B91,[1]DEN4!$G$2:$T$144,6,FALSE)</f>
        <v>45</v>
      </c>
      <c r="W91" s="97">
        <f>VLOOKUP($B91,[1]DEN4!$G$2:$T$144,7,FALSE)</f>
        <v>23</v>
      </c>
      <c r="X91" s="97">
        <f>VLOOKUP($B91,[1]DEN4!$G$2:$T$144,8,FALSE)</f>
        <v>39</v>
      </c>
      <c r="Y91" s="104">
        <f>VLOOKUP($B91,[1]DEN4!$G$2:$T$144,9,FALSE)</f>
        <v>23</v>
      </c>
      <c r="Z91" s="104">
        <f>VLOOKUP($B91,[1]DEN4!$G$2:$T$144,10,FALSE)</f>
        <v>23</v>
      </c>
      <c r="AA91" s="104">
        <f>VLOOKUP($B91,[1]DEN4!$G$2:$T$144,11,FALSE)</f>
        <v>24</v>
      </c>
      <c r="AB91" s="104">
        <f>VLOOKUP($B91,[1]DEN4!$G$2:$T$144,12,FALSE)</f>
        <v>21</v>
      </c>
      <c r="AC91" s="62">
        <f>VLOOKUP($B91,[1]DEN4!$G$2:$T$144,13,FALSE)</f>
        <v>35</v>
      </c>
      <c r="AD91" s="6">
        <f t="shared" si="11"/>
        <v>347</v>
      </c>
    </row>
    <row r="92" spans="1:31" ht="15" thickBot="1" x14ac:dyDescent="0.25">
      <c r="A92" s="105" t="s">
        <v>159</v>
      </c>
      <c r="B92" s="99" t="s">
        <v>145</v>
      </c>
      <c r="C92" s="63"/>
      <c r="D92" s="63"/>
      <c r="E92" s="114">
        <f>VLOOKUP($B92,[1]NUM4!$G$2:$T$144,2,FALSE)</f>
        <v>48</v>
      </c>
      <c r="F92" s="114">
        <f>VLOOKUP($B92,[1]NUM4!$G$2:$T$144,3,FALSE)</f>
        <v>28</v>
      </c>
      <c r="G92" s="97">
        <f>VLOOKUP($B92,[1]NUM4!$G$2:$T$144,4,FALSE)</f>
        <v>50</v>
      </c>
      <c r="H92" s="97">
        <f>VLOOKUP($B92,[1]NUM4!$G$2:$T$144,5,FALSE)</f>
        <v>38</v>
      </c>
      <c r="I92" s="97">
        <f>VLOOKUP($B92,[1]NUM4!$G$2:$T$144,6,FALSE)</f>
        <v>49</v>
      </c>
      <c r="J92" s="97">
        <f>VLOOKUP($B92,[1]NUM4!$G$2:$T$144,7,FALSE)</f>
        <v>39</v>
      </c>
      <c r="K92" s="97">
        <f>VLOOKUP($B92,[1]NUM4!$G$2:$T$144,8,FALSE)</f>
        <v>41</v>
      </c>
      <c r="L92" s="104">
        <f>VLOOKUP($B92,[1]NUM4!$G$2:$T$144,9,FALSE)</f>
        <v>45</v>
      </c>
      <c r="M92" s="104">
        <f>VLOOKUP($B92,[1]NUM4!$G$2:$T$144,10,FALSE)</f>
        <v>24</v>
      </c>
      <c r="N92" s="104">
        <f>VLOOKUP($B92,[1]NUM4!$G$2:$T$144,11,FALSE)+5</f>
        <v>45</v>
      </c>
      <c r="O92" s="104">
        <f>VLOOKUP($B92,[1]NUM4!$G$2:$T$144,12,FALSE)+1</f>
        <v>35</v>
      </c>
      <c r="P92" s="104">
        <f>VLOOKUP($B92,[1]NUM4!$G$2:$T$144,13,FALSE)+3</f>
        <v>46</v>
      </c>
      <c r="Q92" s="6">
        <f t="shared" si="18"/>
        <v>488</v>
      </c>
      <c r="R92" s="114">
        <f>VLOOKUP($B92,[1]DEN4!$G$2:$T$144,2,FALSE)</f>
        <v>57</v>
      </c>
      <c r="S92" s="114">
        <f>VLOOKUP($B92,[1]DEN4!$G$2:$T$144,3,FALSE)</f>
        <v>37</v>
      </c>
      <c r="T92" s="97">
        <f>VLOOKUP($B92,[1]DEN4!$G$2:$T$144,4,FALSE)</f>
        <v>66</v>
      </c>
      <c r="U92" s="97">
        <f>VLOOKUP($B92,[1]DEN4!$G$2:$T$144,5,FALSE)</f>
        <v>43</v>
      </c>
      <c r="V92" s="97">
        <f>VLOOKUP($B92,[1]DEN4!$G$2:$T$144,6,FALSE)</f>
        <v>54</v>
      </c>
      <c r="W92" s="97">
        <f>VLOOKUP($B92,[1]DEN4!$G$2:$T$144,7,FALSE)</f>
        <v>44</v>
      </c>
      <c r="X92" s="97">
        <f>VLOOKUP($B92,[1]DEN4!$G$2:$T$144,8,FALSE)</f>
        <v>45</v>
      </c>
      <c r="Y92" s="104">
        <f>VLOOKUP($B92,[1]DEN4!$G$2:$T$144,9,FALSE)</f>
        <v>52</v>
      </c>
      <c r="Z92" s="104">
        <f>VLOOKUP($B92,[1]DEN4!$G$2:$T$144,10,FALSE)</f>
        <v>27</v>
      </c>
      <c r="AA92" s="104">
        <f>VLOOKUP($B92,[1]DEN4!$G$2:$T$144,11,FALSE)+5</f>
        <v>49</v>
      </c>
      <c r="AB92" s="104">
        <f>VLOOKUP($B92,[1]DEN4!$G$2:$T$144,12,FALSE)+1</f>
        <v>38</v>
      </c>
      <c r="AC92" s="62">
        <f>VLOOKUP($B92,[1]DEN4!$G$2:$T$144,13,FALSE)+3</f>
        <v>49</v>
      </c>
      <c r="AD92" s="6">
        <f t="shared" si="11"/>
        <v>561</v>
      </c>
    </row>
    <row r="93" spans="1:31" ht="15" thickBot="1" x14ac:dyDescent="0.25">
      <c r="A93" s="105" t="s">
        <v>159</v>
      </c>
      <c r="B93" s="99" t="s">
        <v>146</v>
      </c>
      <c r="C93" s="63"/>
      <c r="D93" s="63"/>
      <c r="E93" s="114">
        <f>VLOOKUP($B93,[1]NUM4!$G$2:$T$144,2,FALSE)</f>
        <v>5</v>
      </c>
      <c r="F93" s="114">
        <f>VLOOKUP($B93,[1]NUM4!$G$2:$T$144,3,FALSE)</f>
        <v>5</v>
      </c>
      <c r="G93" s="97">
        <f>VLOOKUP($B93,[1]NUM4!$G$2:$T$144,4,FALSE)</f>
        <v>5</v>
      </c>
      <c r="H93" s="97">
        <f>VLOOKUP($B93,[1]NUM4!$G$2:$T$144,5,FALSE)</f>
        <v>4</v>
      </c>
      <c r="I93" s="97">
        <f>VLOOKUP($B93,[1]NUM4!$G$2:$T$144,6,FALSE)</f>
        <v>10</v>
      </c>
      <c r="J93" s="97">
        <f>VLOOKUP($B93,[1]NUM4!$G$2:$T$144,7,FALSE)</f>
        <v>4</v>
      </c>
      <c r="K93" s="97">
        <f>VLOOKUP($B93,[1]NUM4!$G$2:$T$144,8,FALSE)</f>
        <v>5</v>
      </c>
      <c r="L93" s="104">
        <f>VLOOKUP($B93,[1]NUM4!$G$2:$T$144,9,FALSE)</f>
        <v>6</v>
      </c>
      <c r="M93" s="104">
        <f>VLOOKUP($B93,[1]NUM4!$G$2:$T$144,10,FALSE)</f>
        <v>2</v>
      </c>
      <c r="N93" s="104">
        <f>VLOOKUP($B93,[1]NUM4!$G$2:$T$144,11,FALSE)</f>
        <v>9</v>
      </c>
      <c r="O93" s="104">
        <f>VLOOKUP($B93,[1]NUM4!$G$2:$T$144,12,FALSE)</f>
        <v>4</v>
      </c>
      <c r="P93" s="104">
        <f>VLOOKUP($B93,[1]NUM4!$G$2:$T$144,13,FALSE)</f>
        <v>4</v>
      </c>
      <c r="Q93" s="6">
        <f t="shared" si="18"/>
        <v>63</v>
      </c>
      <c r="R93" s="114">
        <f>VLOOKUP($B93,[1]DEN4!$G$2:$T$144,2,FALSE)</f>
        <v>5</v>
      </c>
      <c r="S93" s="114">
        <f>VLOOKUP($B93,[1]DEN4!$G$2:$T$144,3,FALSE)</f>
        <v>6</v>
      </c>
      <c r="T93" s="97">
        <f>VLOOKUP($B93,[1]DEN4!$G$2:$T$144,4,FALSE)</f>
        <v>5</v>
      </c>
      <c r="U93" s="97">
        <f>VLOOKUP($B93,[1]DEN4!$G$2:$T$144,5,FALSE)</f>
        <v>4</v>
      </c>
      <c r="V93" s="97">
        <f>VLOOKUP($B93,[1]DEN4!$G$2:$T$144,6,FALSE)</f>
        <v>10</v>
      </c>
      <c r="W93" s="97">
        <f>VLOOKUP($B93,[1]DEN4!$G$2:$T$144,7,FALSE)</f>
        <v>5</v>
      </c>
      <c r="X93" s="97">
        <f>VLOOKUP($B93,[1]DEN4!$G$2:$T$144,8,FALSE)</f>
        <v>5</v>
      </c>
      <c r="Y93" s="104">
        <f>VLOOKUP($B93,[1]DEN4!$G$2:$T$144,9,FALSE)</f>
        <v>8</v>
      </c>
      <c r="Z93" s="104">
        <f>VLOOKUP($B93,[1]DEN4!$G$2:$T$144,10,FALSE)</f>
        <v>2</v>
      </c>
      <c r="AA93" s="104">
        <f>VLOOKUP($B93,[1]DEN4!$G$2:$T$144,11,FALSE)</f>
        <v>9</v>
      </c>
      <c r="AB93" s="104">
        <f>VLOOKUP($B93,[1]DEN4!$G$2:$T$144,12,FALSE)</f>
        <v>7</v>
      </c>
      <c r="AC93" s="62">
        <f>VLOOKUP($B93,[1]DEN4!$G$2:$T$144,13,FALSE)</f>
        <v>6</v>
      </c>
      <c r="AD93" s="6">
        <f t="shared" si="11"/>
        <v>72</v>
      </c>
    </row>
    <row r="94" spans="1:31" ht="15" thickBot="1" x14ac:dyDescent="0.25">
      <c r="A94" s="105" t="s">
        <v>159</v>
      </c>
      <c r="B94" s="99" t="s">
        <v>147</v>
      </c>
      <c r="C94" s="63"/>
      <c r="D94" s="63"/>
      <c r="E94" s="114">
        <f>VLOOKUP($B94,[1]NUM4!$G$2:$T$144,2,FALSE)</f>
        <v>1</v>
      </c>
      <c r="F94" s="114">
        <f>VLOOKUP($B94,[1]NUM4!$G$2:$T$144,3,FALSE)</f>
        <v>0</v>
      </c>
      <c r="G94" s="97">
        <f>VLOOKUP($B94,[1]NUM4!$G$2:$T$144,4,FALSE)</f>
        <v>3</v>
      </c>
      <c r="H94" s="97">
        <f>VLOOKUP($B94,[1]NUM4!$G$2:$T$144,5,FALSE)</f>
        <v>1</v>
      </c>
      <c r="I94" s="97">
        <f>VLOOKUP($B94,[1]NUM4!$G$2:$T$144,6,FALSE)</f>
        <v>1</v>
      </c>
      <c r="J94" s="97">
        <f>VLOOKUP($B94,[1]NUM4!$G$2:$T$144,7,FALSE)</f>
        <v>0</v>
      </c>
      <c r="K94" s="97">
        <f>VLOOKUP($B94,[1]NUM4!$G$2:$T$144,8,FALSE)</f>
        <v>2</v>
      </c>
      <c r="L94" s="104">
        <f>VLOOKUP($B94,[1]NUM4!$G$2:$T$144,9,FALSE)</f>
        <v>0</v>
      </c>
      <c r="M94" s="104">
        <f>VLOOKUP($B94,[1]NUM4!$G$2:$T$144,10,FALSE)</f>
        <v>0</v>
      </c>
      <c r="N94" s="104">
        <f>VLOOKUP($B94,[1]NUM4!$G$2:$T$144,11,FALSE)</f>
        <v>0</v>
      </c>
      <c r="O94" s="104">
        <f>VLOOKUP($B94,[1]NUM4!$G$2:$T$144,12,FALSE)</f>
        <v>1</v>
      </c>
      <c r="P94" s="104">
        <f>VLOOKUP($B94,[1]NUM4!$G$2:$T$144,13,FALSE)</f>
        <v>0</v>
      </c>
      <c r="Q94" s="6">
        <f t="shared" si="18"/>
        <v>9</v>
      </c>
      <c r="R94" s="114">
        <f>VLOOKUP($B94,[1]DEN4!$G$2:$T$144,2,FALSE)</f>
        <v>1</v>
      </c>
      <c r="S94" s="114">
        <f>VLOOKUP($B94,[1]DEN4!$G$2:$T$144,3,FALSE)</f>
        <v>0</v>
      </c>
      <c r="T94" s="97">
        <f>VLOOKUP($B94,[1]DEN4!$G$2:$T$144,4,FALSE)</f>
        <v>3</v>
      </c>
      <c r="U94" s="97">
        <f>VLOOKUP($B94,[1]DEN4!$G$2:$T$144,5,FALSE)</f>
        <v>1</v>
      </c>
      <c r="V94" s="97">
        <f>VLOOKUP($B94,[1]DEN4!$G$2:$T$144,6,FALSE)</f>
        <v>1</v>
      </c>
      <c r="W94" s="97">
        <f>VLOOKUP($B94,[1]DEN4!$G$2:$T$144,7,FALSE)</f>
        <v>0</v>
      </c>
      <c r="X94" s="97">
        <f>VLOOKUP($B94,[1]DEN4!$G$2:$T$144,8,FALSE)</f>
        <v>2</v>
      </c>
      <c r="Y94" s="104">
        <f>VLOOKUP($B94,[1]DEN4!$G$2:$T$144,9,FALSE)</f>
        <v>0</v>
      </c>
      <c r="Z94" s="104">
        <f>VLOOKUP($B94,[1]DEN4!$G$2:$T$144,10,FALSE)</f>
        <v>0</v>
      </c>
      <c r="AA94" s="104">
        <f>VLOOKUP($B94,[1]DEN4!$G$2:$T$144,11,FALSE)</f>
        <v>0</v>
      </c>
      <c r="AB94" s="104">
        <f>VLOOKUP($B94,[1]DEN4!$G$2:$T$144,12,FALSE)</f>
        <v>1</v>
      </c>
      <c r="AC94" s="62">
        <f>VLOOKUP($B94,[1]DEN4!$G$2:$T$144,13,FALSE)</f>
        <v>0</v>
      </c>
      <c r="AD94" s="6">
        <f t="shared" si="11"/>
        <v>9</v>
      </c>
    </row>
    <row r="95" spans="1:31" ht="15" thickBot="1" x14ac:dyDescent="0.25">
      <c r="A95" s="105" t="s">
        <v>159</v>
      </c>
      <c r="B95" s="99" t="s">
        <v>148</v>
      </c>
      <c r="C95" s="63"/>
      <c r="D95" s="63"/>
      <c r="E95" s="114">
        <f>VLOOKUP($B95,[1]NUM4!$G$2:$T$144,2,FALSE)</f>
        <v>1</v>
      </c>
      <c r="F95" s="114">
        <f>VLOOKUP($B95,[1]NUM4!$G$2:$T$144,3,FALSE)</f>
        <v>0</v>
      </c>
      <c r="G95" s="97">
        <f>VLOOKUP($B95,[1]NUM4!$G$2:$T$144,4,FALSE)</f>
        <v>2</v>
      </c>
      <c r="H95" s="97">
        <f>VLOOKUP($B95,[1]NUM4!$G$2:$T$144,5,FALSE)</f>
        <v>2</v>
      </c>
      <c r="I95" s="97">
        <f>VLOOKUP($B95,[1]NUM4!$G$2:$T$144,6,FALSE)</f>
        <v>2</v>
      </c>
      <c r="J95" s="97">
        <f>VLOOKUP($B95,[1]NUM4!$G$2:$T$144,7,FALSE)</f>
        <v>0</v>
      </c>
      <c r="K95" s="97">
        <f>VLOOKUP($B95,[1]NUM4!$G$2:$T$144,8,FALSE)</f>
        <v>1</v>
      </c>
      <c r="L95" s="104">
        <f>VLOOKUP($B95,[1]NUM4!$G$2:$T$144,9,FALSE)</f>
        <v>3</v>
      </c>
      <c r="M95" s="104">
        <f>VLOOKUP($B95,[1]NUM4!$G$2:$T$144,10,FALSE)</f>
        <v>2</v>
      </c>
      <c r="N95" s="104">
        <f>VLOOKUP($B95,[1]NUM4!$G$2:$T$144,11,FALSE)</f>
        <v>0</v>
      </c>
      <c r="O95" s="104">
        <f>VLOOKUP($B95,[1]NUM4!$G$2:$T$144,12,FALSE)</f>
        <v>1</v>
      </c>
      <c r="P95" s="104">
        <f>VLOOKUP($B95,[1]NUM4!$G$2:$T$144,13,FALSE)</f>
        <v>1</v>
      </c>
      <c r="Q95" s="6">
        <f t="shared" si="18"/>
        <v>15</v>
      </c>
      <c r="R95" s="114">
        <f>VLOOKUP($B95,[1]DEN4!$G$2:$T$144,2,FALSE)</f>
        <v>1</v>
      </c>
      <c r="S95" s="114">
        <f>VLOOKUP($B95,[1]DEN4!$G$2:$T$144,3,FALSE)</f>
        <v>0</v>
      </c>
      <c r="T95" s="97">
        <f>VLOOKUP($B95,[1]DEN4!$G$2:$T$144,4,FALSE)</f>
        <v>2</v>
      </c>
      <c r="U95" s="97">
        <f>VLOOKUP($B95,[1]DEN4!$G$2:$T$144,5,FALSE)</f>
        <v>2</v>
      </c>
      <c r="V95" s="97">
        <f>VLOOKUP($B95,[1]DEN4!$G$2:$T$144,6,FALSE)</f>
        <v>2</v>
      </c>
      <c r="W95" s="97">
        <f>VLOOKUP($B95,[1]DEN4!$G$2:$T$144,7,FALSE)</f>
        <v>0</v>
      </c>
      <c r="X95" s="97">
        <f>VLOOKUP($B95,[1]DEN4!$G$2:$T$144,8,FALSE)</f>
        <v>1</v>
      </c>
      <c r="Y95" s="104">
        <f>VLOOKUP($B95,[1]DEN4!$G$2:$T$144,9,FALSE)</f>
        <v>4</v>
      </c>
      <c r="Z95" s="104">
        <f>VLOOKUP($B95,[1]DEN4!$G$2:$T$144,10,FALSE)</f>
        <v>2</v>
      </c>
      <c r="AA95" s="104">
        <f>VLOOKUP($B95,[1]DEN4!$G$2:$T$144,11,FALSE)</f>
        <v>0</v>
      </c>
      <c r="AB95" s="104">
        <f>VLOOKUP($B95,[1]DEN4!$G$2:$T$144,12,FALSE)</f>
        <v>2</v>
      </c>
      <c r="AC95" s="62">
        <f>VLOOKUP($B95,[1]DEN4!$G$2:$T$144,13,FALSE)</f>
        <v>2</v>
      </c>
      <c r="AD95" s="6">
        <f t="shared" si="11"/>
        <v>18</v>
      </c>
    </row>
    <row r="96" spans="1:31" ht="15" thickBot="1" x14ac:dyDescent="0.25">
      <c r="A96" s="105" t="s">
        <v>159</v>
      </c>
      <c r="B96" s="99" t="s">
        <v>149</v>
      </c>
      <c r="C96" s="63"/>
      <c r="D96" s="63"/>
      <c r="E96" s="114">
        <f>VLOOKUP($B96,[1]NUM4!$G$2:$T$144,2,FALSE)</f>
        <v>1</v>
      </c>
      <c r="F96" s="114">
        <f>VLOOKUP($B96,[1]NUM4!$G$2:$T$144,3,FALSE)</f>
        <v>0</v>
      </c>
      <c r="G96" s="97">
        <f>VLOOKUP($B96,[1]NUM4!$G$2:$T$144,4,FALSE)</f>
        <v>0</v>
      </c>
      <c r="H96" s="97">
        <f>VLOOKUP($B96,[1]NUM4!$G$2:$T$144,5,FALSE)</f>
        <v>0</v>
      </c>
      <c r="I96" s="97">
        <f>VLOOKUP($B96,[1]NUM4!$G$2:$T$144,6,FALSE)</f>
        <v>0</v>
      </c>
      <c r="J96" s="97">
        <f>VLOOKUP($B96,[1]NUM4!$G$2:$T$144,7,FALSE)</f>
        <v>0</v>
      </c>
      <c r="K96" s="97">
        <f>VLOOKUP($B96,[1]NUM4!$G$2:$T$144,8,FALSE)</f>
        <v>0</v>
      </c>
      <c r="L96" s="104">
        <f>VLOOKUP($B96,[1]NUM4!$G$2:$T$144,9,FALSE)</f>
        <v>0</v>
      </c>
      <c r="M96" s="104">
        <f>VLOOKUP($B96,[1]NUM4!$G$2:$T$144,10,FALSE)</f>
        <v>1</v>
      </c>
      <c r="N96" s="104">
        <f>VLOOKUP($B96,[1]NUM4!$G$2:$T$144,11,FALSE)</f>
        <v>0</v>
      </c>
      <c r="O96" s="104">
        <f>VLOOKUP($B96,[1]NUM4!$G$2:$T$144,12,FALSE)</f>
        <v>1</v>
      </c>
      <c r="P96" s="104">
        <f>VLOOKUP($B96,[1]NUM4!$G$2:$T$144,13,FALSE)</f>
        <v>0</v>
      </c>
      <c r="Q96" s="6">
        <f t="shared" si="18"/>
        <v>3</v>
      </c>
      <c r="R96" s="114">
        <f>VLOOKUP($B96,[1]DEN4!$G$2:$T$144,2,FALSE)</f>
        <v>1</v>
      </c>
      <c r="S96" s="114">
        <f>VLOOKUP($B96,[1]DEN4!$G$2:$T$144,3,FALSE)</f>
        <v>0</v>
      </c>
      <c r="T96" s="97">
        <f>VLOOKUP($B96,[1]DEN4!$G$2:$T$144,4,FALSE)</f>
        <v>0</v>
      </c>
      <c r="U96" s="97">
        <f>VLOOKUP($B96,[1]DEN4!$G$2:$T$144,5,FALSE)</f>
        <v>0</v>
      </c>
      <c r="V96" s="97">
        <f>VLOOKUP($B96,[1]DEN4!$G$2:$T$144,6,FALSE)</f>
        <v>0</v>
      </c>
      <c r="W96" s="97">
        <f>VLOOKUP($B96,[1]DEN4!$G$2:$T$144,7,FALSE)</f>
        <v>0</v>
      </c>
      <c r="X96" s="97">
        <f>VLOOKUP($B96,[1]DEN4!$G$2:$T$144,8,FALSE)</f>
        <v>0</v>
      </c>
      <c r="Y96" s="104">
        <f>VLOOKUP($B96,[1]DEN4!$G$2:$T$144,9,FALSE)</f>
        <v>0</v>
      </c>
      <c r="Z96" s="104">
        <f>VLOOKUP($B96,[1]DEN4!$G$2:$T$144,10,FALSE)</f>
        <v>1</v>
      </c>
      <c r="AA96" s="104">
        <f>VLOOKUP($B96,[1]DEN4!$G$2:$T$144,11,FALSE)</f>
        <v>0</v>
      </c>
      <c r="AB96" s="104">
        <f>VLOOKUP($B96,[1]DEN4!$G$2:$T$144,12,FALSE)</f>
        <v>1</v>
      </c>
      <c r="AC96" s="62">
        <f>VLOOKUP($B96,[1]DEN4!$G$2:$T$144,13,FALSE)</f>
        <v>1</v>
      </c>
      <c r="AD96" s="6">
        <f t="shared" si="11"/>
        <v>4</v>
      </c>
    </row>
    <row r="97" spans="1:31" ht="15" thickBot="1" x14ac:dyDescent="0.25">
      <c r="A97" s="105" t="s">
        <v>159</v>
      </c>
      <c r="B97" s="99" t="s">
        <v>150</v>
      </c>
      <c r="C97" s="63"/>
      <c r="D97" s="63"/>
      <c r="E97" s="114">
        <f>VLOOKUP($B97,[1]NUM4!$G$2:$T$144,2,FALSE)</f>
        <v>1</v>
      </c>
      <c r="F97" s="114">
        <f>VLOOKUP($B97,[1]NUM4!$G$2:$T$144,3,FALSE)</f>
        <v>0</v>
      </c>
      <c r="G97" s="97">
        <f>VLOOKUP($B97,[1]NUM4!$G$2:$T$144,4,FALSE)</f>
        <v>0</v>
      </c>
      <c r="H97" s="97">
        <f>VLOOKUP($B97,[1]NUM4!$G$2:$T$144,5,FALSE)</f>
        <v>0</v>
      </c>
      <c r="I97" s="97">
        <f>VLOOKUP($B97,[1]NUM4!$G$2:$T$144,6,FALSE)</f>
        <v>0</v>
      </c>
      <c r="J97" s="97">
        <f>VLOOKUP($B97,[1]NUM4!$G$2:$T$144,7,FALSE)</f>
        <v>0</v>
      </c>
      <c r="K97" s="97">
        <f>VLOOKUP($B97,[1]NUM4!$G$2:$T$144,8,FALSE)</f>
        <v>1</v>
      </c>
      <c r="L97" s="104">
        <f>VLOOKUP($B97,[1]NUM4!$G$2:$T$144,9,FALSE)</f>
        <v>0</v>
      </c>
      <c r="M97" s="104">
        <f>VLOOKUP($B97,[1]NUM4!$G$2:$T$144,10,FALSE)</f>
        <v>0</v>
      </c>
      <c r="N97" s="104">
        <f>VLOOKUP($B97,[1]NUM4!$G$2:$T$144,11,FALSE)</f>
        <v>0</v>
      </c>
      <c r="O97" s="104">
        <f>VLOOKUP($B97,[1]NUM4!$G$2:$T$144,12,FALSE)</f>
        <v>0</v>
      </c>
      <c r="P97" s="104">
        <f>VLOOKUP($B97,[1]NUM4!$G$2:$T$144,13,FALSE)</f>
        <v>0</v>
      </c>
      <c r="Q97" s="6">
        <f t="shared" si="18"/>
        <v>2</v>
      </c>
      <c r="R97" s="114">
        <f>VLOOKUP($B97,[1]DEN4!$G$2:$T$144,2,FALSE)</f>
        <v>1</v>
      </c>
      <c r="S97" s="114">
        <f>VLOOKUP($B97,[1]DEN4!$G$2:$T$144,3,FALSE)</f>
        <v>0</v>
      </c>
      <c r="T97" s="97">
        <f>VLOOKUP($B97,[1]DEN4!$G$2:$T$144,4,FALSE)</f>
        <v>0</v>
      </c>
      <c r="U97" s="97">
        <f>VLOOKUP($B97,[1]DEN4!$G$2:$T$144,5,FALSE)</f>
        <v>0</v>
      </c>
      <c r="V97" s="97">
        <f>VLOOKUP($B97,[1]DEN4!$G$2:$T$144,6,FALSE)</f>
        <v>0</v>
      </c>
      <c r="W97" s="97">
        <f>VLOOKUP($B97,[1]DEN4!$G$2:$T$144,7,FALSE)</f>
        <v>0</v>
      </c>
      <c r="X97" s="97">
        <f>VLOOKUP($B97,[1]DEN4!$G$2:$T$144,8,FALSE)</f>
        <v>1</v>
      </c>
      <c r="Y97" s="104">
        <f>VLOOKUP($B97,[1]DEN4!$G$2:$T$144,9,FALSE)</f>
        <v>0</v>
      </c>
      <c r="Z97" s="104">
        <f>VLOOKUP($B97,[1]DEN4!$G$2:$T$144,10,FALSE)</f>
        <v>0</v>
      </c>
      <c r="AA97" s="104">
        <f>VLOOKUP($B97,[1]DEN4!$G$2:$T$144,11,FALSE)</f>
        <v>0</v>
      </c>
      <c r="AB97" s="104">
        <f>VLOOKUP($B97,[1]DEN4!$G$2:$T$144,12,FALSE)</f>
        <v>0</v>
      </c>
      <c r="AC97" s="62">
        <f>VLOOKUP($B97,[1]DEN4!$G$2:$T$144,13,FALSE)</f>
        <v>0</v>
      </c>
      <c r="AD97" s="6">
        <f t="shared" si="11"/>
        <v>2</v>
      </c>
    </row>
    <row r="98" spans="1:31" ht="15" thickBot="1" x14ac:dyDescent="0.25">
      <c r="A98" s="105" t="s">
        <v>159</v>
      </c>
      <c r="B98" s="99" t="s">
        <v>151</v>
      </c>
      <c r="C98" s="63"/>
      <c r="D98" s="63"/>
      <c r="E98" s="114">
        <f>VLOOKUP($B98,[1]NUM4!$G$2:$T$144,2,FALSE)</f>
        <v>1</v>
      </c>
      <c r="F98" s="114">
        <f>VLOOKUP($B98,[1]NUM4!$G$2:$T$144,3,FALSE)</f>
        <v>0</v>
      </c>
      <c r="G98" s="97">
        <f>VLOOKUP($B98,[1]NUM4!$G$2:$T$144,4,FALSE)</f>
        <v>1</v>
      </c>
      <c r="H98" s="97">
        <f>VLOOKUP($B98,[1]NUM4!$G$2:$T$144,5,FALSE)</f>
        <v>0</v>
      </c>
      <c r="I98" s="97">
        <f>VLOOKUP($B98,[1]NUM4!$G$2:$T$144,6,FALSE)</f>
        <v>2</v>
      </c>
      <c r="J98" s="97">
        <f>VLOOKUP($B98,[1]NUM4!$G$2:$T$144,7,FALSE)</f>
        <v>1</v>
      </c>
      <c r="K98" s="97">
        <f>VLOOKUP($B98,[1]NUM4!$G$2:$T$144,8,FALSE)</f>
        <v>1</v>
      </c>
      <c r="L98" s="104">
        <f>VLOOKUP($B98,[1]NUM4!$G$2:$T$144,9,FALSE)</f>
        <v>0</v>
      </c>
      <c r="M98" s="104">
        <f>VLOOKUP($B98,[1]NUM4!$G$2:$T$144,10,FALSE)</f>
        <v>0</v>
      </c>
      <c r="N98" s="104">
        <f>VLOOKUP($B98,[1]NUM4!$G$2:$T$144,11,FALSE)</f>
        <v>0</v>
      </c>
      <c r="O98" s="104">
        <f>VLOOKUP($B98,[1]NUM4!$G$2:$T$144,12,FALSE)</f>
        <v>1</v>
      </c>
      <c r="P98" s="104">
        <f>VLOOKUP($B98,[1]NUM4!$G$2:$T$144,13,FALSE)</f>
        <v>2</v>
      </c>
      <c r="Q98" s="6">
        <f t="shared" si="18"/>
        <v>9</v>
      </c>
      <c r="R98" s="114">
        <f>VLOOKUP($B98,[1]DEN4!$G$2:$T$144,2,FALSE)</f>
        <v>2</v>
      </c>
      <c r="S98" s="114">
        <f>VLOOKUP($B98,[1]DEN4!$G$2:$T$144,3,FALSE)</f>
        <v>1</v>
      </c>
      <c r="T98" s="97">
        <f>VLOOKUP($B98,[1]DEN4!$G$2:$T$144,4,FALSE)</f>
        <v>1</v>
      </c>
      <c r="U98" s="97">
        <f>VLOOKUP($B98,[1]DEN4!$G$2:$T$144,5,FALSE)</f>
        <v>0</v>
      </c>
      <c r="V98" s="97">
        <f>VLOOKUP($B98,[1]DEN4!$G$2:$T$144,6,FALSE)</f>
        <v>2</v>
      </c>
      <c r="W98" s="97">
        <f>VLOOKUP($B98,[1]DEN4!$G$2:$T$144,7,FALSE)</f>
        <v>2</v>
      </c>
      <c r="X98" s="97">
        <f>VLOOKUP($B98,[1]DEN4!$G$2:$T$144,8,FALSE)</f>
        <v>1</v>
      </c>
      <c r="Y98" s="104">
        <f>VLOOKUP($B98,[1]DEN4!$G$2:$T$144,9,FALSE)</f>
        <v>0</v>
      </c>
      <c r="Z98" s="104">
        <f>VLOOKUP($B98,[1]DEN4!$G$2:$T$144,10,FALSE)</f>
        <v>0</v>
      </c>
      <c r="AA98" s="104">
        <f>VLOOKUP($B98,[1]DEN4!$G$2:$T$144,11,FALSE)</f>
        <v>0</v>
      </c>
      <c r="AB98" s="104">
        <f>VLOOKUP($B98,[1]DEN4!$G$2:$T$144,12,FALSE)</f>
        <v>3</v>
      </c>
      <c r="AC98" s="62">
        <f>VLOOKUP($B98,[1]DEN4!$G$2:$T$144,13,FALSE)</f>
        <v>2</v>
      </c>
      <c r="AD98" s="6">
        <f t="shared" si="11"/>
        <v>14</v>
      </c>
    </row>
    <row r="99" spans="1:31" ht="15" thickBot="1" x14ac:dyDescent="0.25">
      <c r="A99" s="105" t="s">
        <v>159</v>
      </c>
      <c r="B99" s="99" t="s">
        <v>152</v>
      </c>
      <c r="C99" s="63"/>
      <c r="D99" s="63"/>
      <c r="E99" s="114">
        <f>VLOOKUP($B99,[1]NUM4!$G$2:$T$144,2,FALSE)</f>
        <v>0</v>
      </c>
      <c r="F99" s="114">
        <f>VLOOKUP($B99,[1]NUM4!$G$2:$T$144,3,FALSE)</f>
        <v>1</v>
      </c>
      <c r="G99" s="104">
        <f>VLOOKUP($B99,[1]NUM4!$G$2:$T$144,4,FALSE)</f>
        <v>0</v>
      </c>
      <c r="H99" s="104">
        <f>VLOOKUP($B99,[1]NUM4!$G$2:$T$144,5,FALSE)</f>
        <v>1</v>
      </c>
      <c r="I99" s="104">
        <f>VLOOKUP($B99,[1]NUM4!$G$2:$T$144,6,FALSE)</f>
        <v>0</v>
      </c>
      <c r="J99" s="104">
        <f>VLOOKUP($B99,[1]NUM4!$G$2:$T$144,7,FALSE)</f>
        <v>0</v>
      </c>
      <c r="K99" s="104">
        <f>VLOOKUP($B99,[1]NUM4!$G$2:$T$144,8,FALSE)</f>
        <v>0</v>
      </c>
      <c r="L99" s="104">
        <f>VLOOKUP($B99,[1]NUM4!$G$2:$T$144,9,FALSE)</f>
        <v>0</v>
      </c>
      <c r="M99" s="104">
        <f>VLOOKUP($B99,[1]NUM4!$G$2:$T$144,10,FALSE)</f>
        <v>0</v>
      </c>
      <c r="N99" s="104">
        <f>VLOOKUP($B99,[1]NUM4!$G$2:$T$144,11,FALSE)</f>
        <v>0</v>
      </c>
      <c r="O99" s="104">
        <f>VLOOKUP($B99,[1]NUM4!$G$2:$T$144,12,FALSE)</f>
        <v>0</v>
      </c>
      <c r="P99" s="104">
        <f>VLOOKUP($B99,[1]NUM4!$G$2:$T$144,13,FALSE)</f>
        <v>0</v>
      </c>
      <c r="Q99" s="6">
        <f t="shared" si="18"/>
        <v>2</v>
      </c>
      <c r="R99" s="114">
        <f>VLOOKUP($B99,[1]DEN4!$G$2:$T$144,2,FALSE)</f>
        <v>0</v>
      </c>
      <c r="S99" s="114">
        <f>VLOOKUP($B99,[1]DEN4!$G$2:$T$144,3,FALSE)</f>
        <v>1</v>
      </c>
      <c r="T99" s="104">
        <f>VLOOKUP($B99,[1]DEN4!$G$2:$T$144,4,FALSE)</f>
        <v>0</v>
      </c>
      <c r="U99" s="104">
        <f>VLOOKUP($B99,[1]DEN4!$G$2:$T$144,5,FALSE)</f>
        <v>1</v>
      </c>
      <c r="V99" s="104">
        <f>VLOOKUP($B99,[1]DEN4!$G$2:$T$144,6,FALSE)</f>
        <v>0</v>
      </c>
      <c r="W99" s="104">
        <f>VLOOKUP($B99,[1]DEN4!$G$2:$T$144,7,FALSE)</f>
        <v>0</v>
      </c>
      <c r="X99" s="104">
        <f>VLOOKUP($B99,[1]DEN4!$G$2:$T$144,8,FALSE)</f>
        <v>0</v>
      </c>
      <c r="Y99" s="104">
        <f>VLOOKUP($B99,[1]DEN4!$G$2:$T$144,9,FALSE)</f>
        <v>0</v>
      </c>
      <c r="Z99" s="104">
        <f>VLOOKUP($B99,[1]DEN4!$G$2:$T$144,10,FALSE)</f>
        <v>0</v>
      </c>
      <c r="AA99" s="104">
        <f>VLOOKUP($B99,[1]DEN4!$G$2:$T$144,11,FALSE)</f>
        <v>0</v>
      </c>
      <c r="AB99" s="104">
        <f>VLOOKUP($B99,[1]DEN4!$G$2:$T$144,12,FALSE)</f>
        <v>0</v>
      </c>
      <c r="AC99" s="62">
        <f>VLOOKUP($B99,[1]DEN4!$G$2:$T$144,13,FALSE)</f>
        <v>0</v>
      </c>
      <c r="AD99" s="6">
        <f t="shared" si="11"/>
        <v>2</v>
      </c>
    </row>
    <row r="100" spans="1:31" ht="15" thickBot="1" x14ac:dyDescent="0.25">
      <c r="A100" s="105" t="s">
        <v>159</v>
      </c>
      <c r="B100" s="99" t="s">
        <v>153</v>
      </c>
      <c r="C100" s="63"/>
      <c r="D100" s="63"/>
      <c r="E100" s="114">
        <f>VLOOKUP($B100,[1]NUM4!$G$2:$T$144,2,FALSE)</f>
        <v>0</v>
      </c>
      <c r="F100" s="114">
        <f>VLOOKUP($B100,[1]NUM4!$G$2:$T$144,3,FALSE)</f>
        <v>0</v>
      </c>
      <c r="G100" s="97">
        <f>VLOOKUP($B100,[1]NUM4!$G$2:$T$144,4,FALSE)</f>
        <v>0</v>
      </c>
      <c r="H100" s="97">
        <f>VLOOKUP($B100,[1]NUM4!$G$2:$T$144,5,FALSE)</f>
        <v>1</v>
      </c>
      <c r="I100" s="97">
        <f>VLOOKUP($B100,[1]NUM4!$G$2:$T$144,6,FALSE)</f>
        <v>1</v>
      </c>
      <c r="J100" s="97">
        <f>VLOOKUP($B100,[1]NUM4!$G$2:$T$144,7,FALSE)</f>
        <v>0</v>
      </c>
      <c r="K100" s="97">
        <f>VLOOKUP($B100,[1]NUM4!$G$2:$T$144,8,FALSE)</f>
        <v>0</v>
      </c>
      <c r="L100" s="104">
        <f>VLOOKUP($B100,[1]NUM4!$G$2:$T$144,9,FALSE)</f>
        <v>1</v>
      </c>
      <c r="M100" s="104">
        <f>VLOOKUP($B100,[1]NUM4!$G$2:$T$144,10,FALSE)</f>
        <v>0</v>
      </c>
      <c r="N100" s="104">
        <f>VLOOKUP($B100,[1]NUM4!$G$2:$T$144,11,FALSE)</f>
        <v>0</v>
      </c>
      <c r="O100" s="104">
        <f>VLOOKUP($B100,[1]NUM4!$G$2:$T$144,12,FALSE)</f>
        <v>1</v>
      </c>
      <c r="P100" s="104">
        <f>VLOOKUP($B100,[1]NUM4!$G$2:$T$144,13,FALSE)</f>
        <v>0</v>
      </c>
      <c r="Q100" s="6">
        <f t="shared" si="18"/>
        <v>4</v>
      </c>
      <c r="R100" s="114">
        <f>VLOOKUP($B100,[1]DEN4!$G$2:$T$144,2,FALSE)</f>
        <v>0</v>
      </c>
      <c r="S100" s="114">
        <f>VLOOKUP($B100,[1]DEN4!$G$2:$T$144,3,FALSE)</f>
        <v>0</v>
      </c>
      <c r="T100" s="97">
        <f>VLOOKUP($B100,[1]DEN4!$G$2:$T$144,4,FALSE)</f>
        <v>0</v>
      </c>
      <c r="U100" s="97">
        <f>VLOOKUP($B100,[1]DEN4!$G$2:$T$144,5,FALSE)</f>
        <v>1</v>
      </c>
      <c r="V100" s="97">
        <f>VLOOKUP($B100,[1]DEN4!$G$2:$T$144,6,FALSE)</f>
        <v>1</v>
      </c>
      <c r="W100" s="97">
        <f>VLOOKUP($B100,[1]DEN4!$G$2:$T$144,7,FALSE)</f>
        <v>0</v>
      </c>
      <c r="X100" s="97">
        <f>VLOOKUP($B100,[1]DEN4!$G$2:$T$144,8,FALSE)</f>
        <v>0</v>
      </c>
      <c r="Y100" s="104">
        <f>VLOOKUP($B100,[1]DEN4!$G$2:$T$144,9,FALSE)</f>
        <v>1</v>
      </c>
      <c r="Z100" s="104">
        <f>VLOOKUP($B100,[1]DEN4!$G$2:$T$144,10,FALSE)</f>
        <v>0</v>
      </c>
      <c r="AA100" s="104">
        <f>VLOOKUP($B100,[1]DEN4!$G$2:$T$144,11,FALSE)</f>
        <v>0</v>
      </c>
      <c r="AB100" s="104">
        <f>VLOOKUP($B100,[1]DEN4!$G$2:$T$144,12,FALSE)</f>
        <v>1</v>
      </c>
      <c r="AC100" s="62">
        <f>VLOOKUP($B100,[1]DEN4!$G$2:$T$144,13,FALSE)</f>
        <v>0</v>
      </c>
      <c r="AD100" s="6">
        <f t="shared" si="11"/>
        <v>4</v>
      </c>
    </row>
    <row r="101" spans="1:31" ht="15" thickBot="1" x14ac:dyDescent="0.25">
      <c r="A101" s="105" t="s">
        <v>159</v>
      </c>
      <c r="B101" s="99" t="s">
        <v>154</v>
      </c>
      <c r="C101" s="63"/>
      <c r="D101" s="63"/>
      <c r="E101" s="114">
        <f>VLOOKUP($B101,[1]NUM4!$G$2:$T$144,2,FALSE)</f>
        <v>0</v>
      </c>
      <c r="F101" s="114">
        <f>VLOOKUP($B101,[1]NUM4!$G$2:$T$144,3,FALSE)</f>
        <v>0</v>
      </c>
      <c r="G101" s="97">
        <f>VLOOKUP($B101,[1]NUM4!$G$2:$T$144,4,FALSE)</f>
        <v>0</v>
      </c>
      <c r="H101" s="97">
        <f>VLOOKUP($B101,[1]NUM4!$G$2:$T$144,5,FALSE)</f>
        <v>0</v>
      </c>
      <c r="I101" s="97">
        <f>VLOOKUP($B101,[1]NUM4!$G$2:$T$144,6,FALSE)</f>
        <v>0</v>
      </c>
      <c r="J101" s="97">
        <f>VLOOKUP($B101,[1]NUM4!$G$2:$T$144,7,FALSE)</f>
        <v>0</v>
      </c>
      <c r="K101" s="97">
        <f>VLOOKUP($B101,[1]NUM4!$G$2:$T$144,8,FALSE)</f>
        <v>0</v>
      </c>
      <c r="L101" s="104">
        <f>VLOOKUP($B101,[1]NUM4!$G$2:$T$144,9,FALSE)</f>
        <v>0</v>
      </c>
      <c r="M101" s="104">
        <f>VLOOKUP($B101,[1]NUM4!$G$2:$T$144,10,FALSE)</f>
        <v>0</v>
      </c>
      <c r="N101" s="104">
        <f>VLOOKUP($B101,[1]NUM4!$G$2:$T$144,11,FALSE)</f>
        <v>1</v>
      </c>
      <c r="O101" s="104">
        <f>VLOOKUP($B101,[1]NUM4!$G$2:$T$144,12,FALSE)</f>
        <v>0</v>
      </c>
      <c r="P101" s="104">
        <f>VLOOKUP($B101,[1]NUM4!$G$2:$T$144,13,FALSE)</f>
        <v>0</v>
      </c>
      <c r="Q101" s="6">
        <f t="shared" si="18"/>
        <v>1</v>
      </c>
      <c r="R101" s="114">
        <f>VLOOKUP($B101,[1]DEN4!$G$2:$T$144,2,FALSE)</f>
        <v>0</v>
      </c>
      <c r="S101" s="114">
        <f>VLOOKUP($B101,[1]DEN4!$G$2:$T$144,3,FALSE)</f>
        <v>0</v>
      </c>
      <c r="T101" s="97">
        <f>VLOOKUP($B101,[1]DEN4!$G$2:$T$144,4,FALSE)</f>
        <v>0</v>
      </c>
      <c r="U101" s="97">
        <f>VLOOKUP($B101,[1]DEN4!$G$2:$T$144,5,FALSE)</f>
        <v>0</v>
      </c>
      <c r="V101" s="97">
        <f>VLOOKUP($B101,[1]DEN4!$G$2:$T$144,6,FALSE)</f>
        <v>0</v>
      </c>
      <c r="W101" s="97">
        <f>VLOOKUP($B101,[1]DEN4!$G$2:$T$144,7,FALSE)</f>
        <v>0</v>
      </c>
      <c r="X101" s="97">
        <f>VLOOKUP($B101,[1]DEN4!$G$2:$T$144,8,FALSE)</f>
        <v>0</v>
      </c>
      <c r="Y101" s="104">
        <f>VLOOKUP($B101,[1]DEN4!$G$2:$T$144,9,FALSE)</f>
        <v>0</v>
      </c>
      <c r="Z101" s="104">
        <f>VLOOKUP($B101,[1]DEN4!$G$2:$T$144,10,FALSE)</f>
        <v>0</v>
      </c>
      <c r="AA101" s="104">
        <f>VLOOKUP($B101,[1]DEN4!$G$2:$T$144,11,FALSE)</f>
        <v>1</v>
      </c>
      <c r="AB101" s="104">
        <f>VLOOKUP($B101,[1]DEN4!$G$2:$T$144,12,FALSE)</f>
        <v>0</v>
      </c>
      <c r="AC101" s="62">
        <f>VLOOKUP($B101,[1]DEN4!$G$2:$T$144,13,FALSE)</f>
        <v>0</v>
      </c>
      <c r="AD101" s="6">
        <f t="shared" si="11"/>
        <v>1</v>
      </c>
    </row>
    <row r="102" spans="1:31" ht="15" thickBot="1" x14ac:dyDescent="0.25">
      <c r="A102" s="105" t="s">
        <v>159</v>
      </c>
      <c r="B102" s="99" t="s">
        <v>155</v>
      </c>
      <c r="C102" s="63"/>
      <c r="D102" s="63"/>
      <c r="E102" s="114">
        <f>VLOOKUP($B102,[1]NUM4!$G$2:$T$144,2,FALSE)</f>
        <v>0</v>
      </c>
      <c r="F102" s="114">
        <f>VLOOKUP($B102,[1]NUM4!$G$2:$T$144,3,FALSE)</f>
        <v>2</v>
      </c>
      <c r="G102" s="97">
        <f>VLOOKUP($B102,[1]NUM4!$G$2:$T$144,4,FALSE)</f>
        <v>3</v>
      </c>
      <c r="H102" s="97">
        <f>VLOOKUP($B102,[1]NUM4!$G$2:$T$144,5,FALSE)</f>
        <v>0</v>
      </c>
      <c r="I102" s="97">
        <f>VLOOKUP($B102,[1]NUM4!$G$2:$T$144,6,FALSE)</f>
        <v>2</v>
      </c>
      <c r="J102" s="97">
        <f>VLOOKUP($B102,[1]NUM4!$G$2:$T$144,7,FALSE)</f>
        <v>2</v>
      </c>
      <c r="K102" s="97">
        <f>VLOOKUP($B102,[1]NUM4!$G$2:$T$144,8,FALSE)</f>
        <v>3</v>
      </c>
      <c r="L102" s="104">
        <f>VLOOKUP($B102,[1]NUM4!$G$2:$T$144,9,FALSE)</f>
        <v>1</v>
      </c>
      <c r="M102" s="104">
        <f>VLOOKUP($B102,[1]NUM4!$G$2:$T$144,10,FALSE)</f>
        <v>2</v>
      </c>
      <c r="N102" s="104">
        <f>VLOOKUP($B102,[1]NUM4!$G$2:$T$144,11,FALSE)</f>
        <v>0</v>
      </c>
      <c r="O102" s="104">
        <f>VLOOKUP($B102,[1]NUM4!$G$2:$T$144,12,FALSE)</f>
        <v>0</v>
      </c>
      <c r="P102" s="104">
        <f>VLOOKUP($B102,[1]NUM4!$G$2:$T$144,13,FALSE)</f>
        <v>4</v>
      </c>
      <c r="Q102" s="6">
        <f t="shared" si="18"/>
        <v>19</v>
      </c>
      <c r="R102" s="114">
        <f>VLOOKUP($B102,[1]DEN4!$G$2:$T$144,2,FALSE)</f>
        <v>0</v>
      </c>
      <c r="S102" s="114">
        <f>VLOOKUP($B102,[1]DEN4!$G$2:$T$144,3,FALSE)</f>
        <v>2</v>
      </c>
      <c r="T102" s="97">
        <f>VLOOKUP($B102,[1]DEN4!$G$2:$T$144,4,FALSE)</f>
        <v>3</v>
      </c>
      <c r="U102" s="97">
        <f>VLOOKUP($B102,[1]DEN4!$G$2:$T$144,5,FALSE)</f>
        <v>0</v>
      </c>
      <c r="V102" s="97">
        <f>VLOOKUP($B102,[1]DEN4!$G$2:$T$144,6,FALSE)</f>
        <v>5</v>
      </c>
      <c r="W102" s="97">
        <f>VLOOKUP($B102,[1]DEN4!$G$2:$T$144,7,FALSE)</f>
        <v>2</v>
      </c>
      <c r="X102" s="97">
        <f>VLOOKUP($B102,[1]DEN4!$G$2:$T$144,8,FALSE)</f>
        <v>3</v>
      </c>
      <c r="Y102" s="104">
        <f>VLOOKUP($B102,[1]DEN4!$G$2:$T$144,9,FALSE)</f>
        <v>1</v>
      </c>
      <c r="Z102" s="104">
        <f>VLOOKUP($B102,[1]DEN4!$G$2:$T$144,10,FALSE)</f>
        <v>3</v>
      </c>
      <c r="AA102" s="104">
        <f>VLOOKUP($B102,[1]DEN4!$G$2:$T$144,11,FALSE)</f>
        <v>0</v>
      </c>
      <c r="AB102" s="104">
        <f>VLOOKUP($B102,[1]DEN4!$G$2:$T$144,12,FALSE)</f>
        <v>0</v>
      </c>
      <c r="AC102" s="62">
        <f>VLOOKUP($B102,[1]DEN4!$G$2:$T$144,13,FALSE)</f>
        <v>4</v>
      </c>
      <c r="AD102" s="6">
        <f t="shared" si="11"/>
        <v>23</v>
      </c>
    </row>
    <row r="103" spans="1:31" ht="15" thickBot="1" x14ac:dyDescent="0.25">
      <c r="A103" s="105" t="s">
        <v>159</v>
      </c>
      <c r="B103" s="99" t="s">
        <v>156</v>
      </c>
      <c r="C103" s="63"/>
      <c r="D103" s="63"/>
      <c r="E103" s="114">
        <f>VLOOKUP($B103,[1]NUM4!$G$2:$T$144,2,FALSE)</f>
        <v>1</v>
      </c>
      <c r="F103" s="114">
        <f>VLOOKUP($B103,[1]NUM4!$G$2:$T$144,3,FALSE)</f>
        <v>0</v>
      </c>
      <c r="G103" s="97">
        <f>VLOOKUP($B103,[1]NUM4!$G$2:$T$144,4,FALSE)</f>
        <v>1</v>
      </c>
      <c r="H103" s="97">
        <f>VLOOKUP($B103,[1]NUM4!$G$2:$T$144,5,FALSE)</f>
        <v>0</v>
      </c>
      <c r="I103" s="97">
        <f>VLOOKUP($B103,[1]NUM4!$G$2:$T$144,6,FALSE)</f>
        <v>0</v>
      </c>
      <c r="J103" s="97">
        <f>VLOOKUP($B103,[1]NUM4!$G$2:$T$144,7,FALSE)</f>
        <v>0</v>
      </c>
      <c r="K103" s="97">
        <f>VLOOKUP($B103,[1]NUM4!$G$2:$T$144,8,FALSE)</f>
        <v>0</v>
      </c>
      <c r="L103" s="104">
        <f>VLOOKUP($B103,[1]NUM4!$G$2:$T$144,9,FALSE)</f>
        <v>1</v>
      </c>
      <c r="M103" s="104">
        <f>VLOOKUP($B103,[1]NUM4!$G$2:$T$144,10,FALSE)</f>
        <v>0</v>
      </c>
      <c r="N103" s="104">
        <f>VLOOKUP($B103,[1]NUM4!$G$2:$T$144,11,FALSE)</f>
        <v>2</v>
      </c>
      <c r="O103" s="104">
        <f>VLOOKUP($B103,[1]NUM4!$G$2:$T$144,12,FALSE)</f>
        <v>0</v>
      </c>
      <c r="P103" s="104">
        <f>VLOOKUP($B103,[1]NUM4!$G$2:$T$144,13,FALSE)</f>
        <v>0</v>
      </c>
      <c r="Q103" s="6">
        <f t="shared" si="18"/>
        <v>5</v>
      </c>
      <c r="R103" s="114">
        <f>VLOOKUP($B103,[1]DEN4!$G$2:$T$144,2,FALSE)</f>
        <v>1</v>
      </c>
      <c r="S103" s="114">
        <f>VLOOKUP($B103,[1]DEN4!$G$2:$T$144,3,FALSE)</f>
        <v>0</v>
      </c>
      <c r="T103" s="97">
        <f>VLOOKUP($B103,[1]DEN4!$G$2:$T$144,4,FALSE)</f>
        <v>2</v>
      </c>
      <c r="U103" s="97">
        <f>VLOOKUP($B103,[1]DEN4!$G$2:$T$144,5,FALSE)</f>
        <v>0</v>
      </c>
      <c r="V103" s="97">
        <f>VLOOKUP($B103,[1]DEN4!$G$2:$T$144,6,FALSE)</f>
        <v>0</v>
      </c>
      <c r="W103" s="97">
        <f>VLOOKUP($B103,[1]DEN4!$G$2:$T$144,7,FALSE)</f>
        <v>0</v>
      </c>
      <c r="X103" s="97">
        <f>VLOOKUP($B103,[1]DEN4!$G$2:$T$144,8,FALSE)</f>
        <v>1</v>
      </c>
      <c r="Y103" s="104">
        <f>VLOOKUP($B103,[1]DEN4!$G$2:$T$144,9,FALSE)</f>
        <v>2</v>
      </c>
      <c r="Z103" s="104">
        <f>VLOOKUP($B103,[1]DEN4!$G$2:$T$144,10,FALSE)</f>
        <v>1</v>
      </c>
      <c r="AA103" s="104">
        <f>VLOOKUP($B103,[1]DEN4!$G$2:$T$144,11,FALSE)</f>
        <v>2</v>
      </c>
      <c r="AB103" s="104">
        <f>VLOOKUP($B103,[1]DEN4!$G$2:$T$144,12,FALSE)</f>
        <v>1</v>
      </c>
      <c r="AC103" s="62">
        <f>VLOOKUP($B103,[1]DEN4!$G$2:$T$144,13,FALSE)</f>
        <v>0</v>
      </c>
      <c r="AD103" s="6">
        <f t="shared" si="11"/>
        <v>10</v>
      </c>
    </row>
    <row r="104" spans="1:31" ht="15" thickBot="1" x14ac:dyDescent="0.25">
      <c r="A104" s="105" t="s">
        <v>159</v>
      </c>
      <c r="B104" s="99" t="s">
        <v>157</v>
      </c>
      <c r="C104" s="63"/>
      <c r="D104" s="63"/>
      <c r="E104" s="114">
        <f>VLOOKUP($B104,[1]NUM4!$G$2:$T$144,2,FALSE)</f>
        <v>8</v>
      </c>
      <c r="F104" s="114">
        <f>VLOOKUP($B104,[1]NUM4!$G$2:$T$144,3,FALSE)</f>
        <v>6</v>
      </c>
      <c r="G104" s="97">
        <f>VLOOKUP($B104,[1]NUM4!$G$2:$T$144,4,FALSE)</f>
        <v>7</v>
      </c>
      <c r="H104" s="97">
        <f>VLOOKUP($B104,[1]NUM4!$G$2:$T$144,5,FALSE)</f>
        <v>8</v>
      </c>
      <c r="I104" s="97">
        <f>VLOOKUP($B104,[1]NUM4!$G$2:$T$144,6,FALSE)</f>
        <v>7</v>
      </c>
      <c r="J104" s="97">
        <f>VLOOKUP($B104,[1]NUM4!$G$2:$T$144,7,FALSE)</f>
        <v>7</v>
      </c>
      <c r="K104" s="97">
        <f>VLOOKUP($B104,[1]NUM4!$G$2:$T$144,8,FALSE)</f>
        <v>11</v>
      </c>
      <c r="L104" s="104">
        <f>VLOOKUP($B104,[1]NUM4!$G$2:$T$144,9,FALSE)</f>
        <v>4</v>
      </c>
      <c r="M104" s="104">
        <f>VLOOKUP($B104,[1]NUM4!$G$2:$T$144,10,FALSE)</f>
        <v>5</v>
      </c>
      <c r="N104" s="104">
        <f>VLOOKUP($B104,[1]NUM4!$G$2:$T$144,11,FALSE)</f>
        <v>6</v>
      </c>
      <c r="O104" s="104">
        <f>VLOOKUP($B104,[1]NUM4!$G$2:$T$144,12,FALSE)</f>
        <v>2</v>
      </c>
      <c r="P104" s="104">
        <f>VLOOKUP($B104,[1]NUM4!$G$2:$T$144,13,FALSE)</f>
        <v>5</v>
      </c>
      <c r="Q104" s="6">
        <f t="shared" si="18"/>
        <v>76</v>
      </c>
      <c r="R104" s="114">
        <f>VLOOKUP($B104,[1]DEN4!$G$2:$T$144,2,FALSE)</f>
        <v>10</v>
      </c>
      <c r="S104" s="114">
        <f>VLOOKUP($B104,[1]DEN4!$G$2:$T$144,3,FALSE)</f>
        <v>7</v>
      </c>
      <c r="T104" s="97">
        <f>VLOOKUP($B104,[1]DEN4!$G$2:$T$144,4,FALSE)</f>
        <v>8</v>
      </c>
      <c r="U104" s="97">
        <f>VLOOKUP($B104,[1]DEN4!$G$2:$T$144,5,FALSE)</f>
        <v>9</v>
      </c>
      <c r="V104" s="97">
        <f>VLOOKUP($B104,[1]DEN4!$G$2:$T$144,6,FALSE)</f>
        <v>7</v>
      </c>
      <c r="W104" s="97">
        <f>VLOOKUP($B104,[1]DEN4!$G$2:$T$144,7,FALSE)</f>
        <v>8</v>
      </c>
      <c r="X104" s="97">
        <f>VLOOKUP($B104,[1]DEN4!$G$2:$T$144,8,FALSE)</f>
        <v>13</v>
      </c>
      <c r="Y104" s="104">
        <f>VLOOKUP($B104,[1]DEN4!$G$2:$T$144,9,FALSE)</f>
        <v>5</v>
      </c>
      <c r="Z104" s="104">
        <f>VLOOKUP($B104,[1]DEN4!$G$2:$T$144,10,FALSE)</f>
        <v>6</v>
      </c>
      <c r="AA104" s="104">
        <f>VLOOKUP($B104,[1]DEN4!$G$2:$T$144,11,FALSE)</f>
        <v>6</v>
      </c>
      <c r="AB104" s="104">
        <f>VLOOKUP($B104,[1]DEN4!$G$2:$T$144,12,FALSE)</f>
        <v>2</v>
      </c>
      <c r="AC104" s="62">
        <f>VLOOKUP($B104,[1]DEN4!$G$2:$T$144,13,FALSE)</f>
        <v>6</v>
      </c>
      <c r="AD104" s="6">
        <f>SUM(R104:AC104)</f>
        <v>87</v>
      </c>
    </row>
    <row r="105" spans="1:31" ht="15" thickBot="1" x14ac:dyDescent="0.25">
      <c r="A105" s="105" t="s">
        <v>159</v>
      </c>
      <c r="B105" s="99" t="s">
        <v>158</v>
      </c>
      <c r="C105" s="63"/>
      <c r="D105" s="63"/>
      <c r="E105" s="114">
        <f>VLOOKUP($B105,[1]NUM4!$G$2:$T$144,2,FALSE)</f>
        <v>4</v>
      </c>
      <c r="F105" s="114">
        <f>VLOOKUP($B105,[1]NUM4!$G$2:$T$144,3,FALSE)</f>
        <v>4</v>
      </c>
      <c r="G105" s="97">
        <f>VLOOKUP($B105,[1]NUM4!$G$2:$T$144,4,FALSE)</f>
        <v>5</v>
      </c>
      <c r="H105" s="97">
        <f>VLOOKUP($B105,[1]NUM4!$G$2:$T$144,5,FALSE)</f>
        <v>5</v>
      </c>
      <c r="I105" s="97">
        <f>VLOOKUP($B105,[1]NUM4!$G$2:$T$144,6,FALSE)</f>
        <v>4</v>
      </c>
      <c r="J105" s="97">
        <f>VLOOKUP($B105,[1]NUM4!$G$2:$T$144,7,FALSE)</f>
        <v>3</v>
      </c>
      <c r="K105" s="97">
        <f>VLOOKUP($B105,[1]NUM4!$G$2:$T$144,8,FALSE)</f>
        <v>3</v>
      </c>
      <c r="L105" s="104">
        <f>VLOOKUP($B105,[1]NUM4!$G$2:$T$144,9,FALSE)</f>
        <v>3</v>
      </c>
      <c r="M105" s="104">
        <f>VLOOKUP($B105,[1]NUM4!$G$2:$T$144,10,FALSE)</f>
        <v>2</v>
      </c>
      <c r="N105" s="104">
        <f>VLOOKUP($B105,[1]NUM4!$G$2:$T$144,11,FALSE)</f>
        <v>7</v>
      </c>
      <c r="O105" s="104">
        <f>VLOOKUP($B105,[1]NUM4!$G$2:$T$144,12,FALSE)</f>
        <v>0</v>
      </c>
      <c r="P105" s="104">
        <f>VLOOKUP($B105,[1]NUM4!$G$2:$T$144,13,FALSE)</f>
        <v>2</v>
      </c>
      <c r="Q105" s="6">
        <f t="shared" si="18"/>
        <v>42</v>
      </c>
      <c r="R105" s="114">
        <f>VLOOKUP($B105,[1]DEN4!$G$2:$T$144,2,FALSE)</f>
        <v>4</v>
      </c>
      <c r="S105" s="114">
        <f>VLOOKUP($B105,[1]DEN4!$G$2:$T$144,3,FALSE)</f>
        <v>4</v>
      </c>
      <c r="T105" s="97">
        <f>VLOOKUP($B105,[1]DEN4!$G$2:$T$144,4,FALSE)</f>
        <v>5</v>
      </c>
      <c r="U105" s="97">
        <f>VLOOKUP($B105,[1]DEN4!$G$2:$T$144,5,FALSE)</f>
        <v>5</v>
      </c>
      <c r="V105" s="97">
        <f>VLOOKUP($B105,[1]DEN4!$G$2:$T$144,6,FALSE)</f>
        <v>4</v>
      </c>
      <c r="W105" s="97">
        <f>VLOOKUP($B105,[1]DEN4!$G$2:$T$144,7,FALSE)</f>
        <v>3</v>
      </c>
      <c r="X105" s="97">
        <f>VLOOKUP($B105,[1]DEN4!$G$2:$T$144,8,FALSE)</f>
        <v>3</v>
      </c>
      <c r="Y105" s="104">
        <f>VLOOKUP($B105,[1]DEN4!$G$2:$T$144,9,FALSE)</f>
        <v>4</v>
      </c>
      <c r="Z105" s="104">
        <f>VLOOKUP($B105,[1]DEN4!$G$2:$T$144,10,FALSE)</f>
        <v>3</v>
      </c>
      <c r="AA105" s="104">
        <f>VLOOKUP($B105,[1]DEN4!$G$2:$T$144,11,FALSE)</f>
        <v>8</v>
      </c>
      <c r="AB105" s="104">
        <f>VLOOKUP($B105,[1]DEN4!$G$2:$T$144,12,FALSE)</f>
        <v>0</v>
      </c>
      <c r="AC105" s="62">
        <f>VLOOKUP($B105,[1]DEN4!$G$2:$T$144,13,FALSE)</f>
        <v>4</v>
      </c>
      <c r="AD105" s="6">
        <f>SUM(R105:AC105)</f>
        <v>47</v>
      </c>
    </row>
    <row r="106" spans="1:31" s="65" customFormat="1" ht="15" thickBot="1" x14ac:dyDescent="0.25">
      <c r="A106" s="233" t="s">
        <v>206</v>
      </c>
      <c r="B106" s="234"/>
      <c r="C106" s="45">
        <f>+D106/Metas!J113</f>
        <v>1.0015246546702821</v>
      </c>
      <c r="D106" s="19">
        <f>+Q106/AD106</f>
        <v>0.87132644956314531</v>
      </c>
      <c r="E106" s="14">
        <f t="shared" ref="E106:AD106" si="19">SUM(E90:E105)</f>
        <v>102</v>
      </c>
      <c r="F106" s="14">
        <f t="shared" si="19"/>
        <v>68</v>
      </c>
      <c r="G106" s="14">
        <f t="shared" si="19"/>
        <v>119</v>
      </c>
      <c r="H106" s="14">
        <f t="shared" si="19"/>
        <v>86</v>
      </c>
      <c r="I106" s="14">
        <f t="shared" si="19"/>
        <v>125</v>
      </c>
      <c r="J106" s="14">
        <f t="shared" si="19"/>
        <v>79</v>
      </c>
      <c r="K106" s="14">
        <f t="shared" si="19"/>
        <v>109</v>
      </c>
      <c r="L106" s="14">
        <f t="shared" si="19"/>
        <v>84</v>
      </c>
      <c r="M106" s="14">
        <f t="shared" si="19"/>
        <v>63</v>
      </c>
      <c r="N106" s="14">
        <f t="shared" si="19"/>
        <v>92</v>
      </c>
      <c r="O106" s="14">
        <f t="shared" si="19"/>
        <v>69</v>
      </c>
      <c r="P106" s="14">
        <f t="shared" si="19"/>
        <v>101</v>
      </c>
      <c r="Q106" s="14">
        <f t="shared" si="19"/>
        <v>1097</v>
      </c>
      <c r="R106" s="14">
        <f t="shared" si="19"/>
        <v>115</v>
      </c>
      <c r="S106" s="14">
        <f t="shared" si="19"/>
        <v>87</v>
      </c>
      <c r="T106" s="14">
        <f t="shared" si="19"/>
        <v>140</v>
      </c>
      <c r="U106" s="14">
        <f t="shared" si="19"/>
        <v>93</v>
      </c>
      <c r="V106" s="14">
        <f t="shared" si="19"/>
        <v>137</v>
      </c>
      <c r="W106" s="14">
        <f t="shared" si="19"/>
        <v>89</v>
      </c>
      <c r="X106" s="14">
        <f t="shared" si="19"/>
        <v>120</v>
      </c>
      <c r="Y106" s="14">
        <f t="shared" si="19"/>
        <v>105</v>
      </c>
      <c r="Z106" s="14">
        <f t="shared" si="19"/>
        <v>71</v>
      </c>
      <c r="AA106" s="14">
        <f t="shared" si="19"/>
        <v>101</v>
      </c>
      <c r="AB106" s="14">
        <f t="shared" si="19"/>
        <v>83</v>
      </c>
      <c r="AC106" s="14">
        <f t="shared" si="19"/>
        <v>118</v>
      </c>
      <c r="AD106" s="14">
        <f t="shared" si="19"/>
        <v>1259</v>
      </c>
      <c r="AE106" s="69"/>
    </row>
    <row r="107" spans="1:31" ht="15" thickBot="1" x14ac:dyDescent="0.25">
      <c r="A107" s="105" t="s">
        <v>172</v>
      </c>
      <c r="B107" s="99" t="s">
        <v>160</v>
      </c>
      <c r="C107" s="63"/>
      <c r="D107" s="63"/>
      <c r="E107" s="75">
        <f>VLOOKUP($B107,[1]NUM4!$G$2:$T$144,2,FALSE)</f>
        <v>0</v>
      </c>
      <c r="F107" s="75">
        <f>VLOOKUP($B107,[1]NUM4!$G$2:$T$144,3,FALSE)</f>
        <v>0</v>
      </c>
      <c r="G107" s="64">
        <f>VLOOKUP($B107,[1]NUM4!$G$2:$T$144,4,FALSE)</f>
        <v>0</v>
      </c>
      <c r="H107" s="64">
        <f>VLOOKUP($B107,[1]NUM4!$G$2:$T$144,5,FALSE)</f>
        <v>0</v>
      </c>
      <c r="I107" s="64">
        <f>VLOOKUP($B107,[1]NUM4!$G$2:$T$144,6,FALSE)</f>
        <v>0</v>
      </c>
      <c r="J107" s="64">
        <f>VLOOKUP($B107,[1]NUM4!$G$2:$T$144,7,FALSE)</f>
        <v>0</v>
      </c>
      <c r="K107" s="64">
        <f>VLOOKUP($B107,[1]NUM4!$G$2:$T$144,8,FALSE)</f>
        <v>0</v>
      </c>
      <c r="L107" s="62">
        <f>VLOOKUP($B107,[1]NUM4!$G$2:$T$144,9,FALSE)</f>
        <v>0</v>
      </c>
      <c r="M107" s="62">
        <f>VLOOKUP($B107,[1]NUM4!$G$2:$T$144,10,FALSE)</f>
        <v>1</v>
      </c>
      <c r="N107" s="62">
        <f>VLOOKUP($B107,[1]NUM4!$G$2:$T$144,11,FALSE)</f>
        <v>0</v>
      </c>
      <c r="O107" s="62">
        <f>VLOOKUP($B107,[1]NUM4!$G$2:$T$144,12,FALSE)</f>
        <v>0</v>
      </c>
      <c r="P107" s="62">
        <f>VLOOKUP($B107,[1]NUM4!$G$2:$T$144,13,FALSE)</f>
        <v>0</v>
      </c>
      <c r="Q107" s="6">
        <f t="shared" ref="Q107:Q144" si="20">SUM(E107:P107)</f>
        <v>1</v>
      </c>
      <c r="R107" s="114">
        <f>VLOOKUP($B107,[1]DEN4!$G$2:$T$144,2,FALSE)</f>
        <v>0</v>
      </c>
      <c r="S107" s="114">
        <f>VLOOKUP($B107,[1]DEN4!$G$2:$T$144,3,FALSE)</f>
        <v>0</v>
      </c>
      <c r="T107" s="97">
        <f>VLOOKUP($B107,[1]DEN4!$G$2:$T$144,4,FALSE)</f>
        <v>0</v>
      </c>
      <c r="U107" s="97">
        <f>VLOOKUP($B107,[1]DEN4!$G$2:$T$144,5,FALSE)</f>
        <v>0</v>
      </c>
      <c r="V107" s="97">
        <f>VLOOKUP($B107,[1]DEN4!$G$2:$T$144,6,FALSE)</f>
        <v>0</v>
      </c>
      <c r="W107" s="97">
        <f>VLOOKUP($B107,[1]DEN4!$G$2:$T$144,7,FALSE)</f>
        <v>0</v>
      </c>
      <c r="X107" s="97">
        <f>VLOOKUP($B107,[1]DEN4!$G$2:$T$144,8,FALSE)</f>
        <v>0</v>
      </c>
      <c r="Y107" s="104">
        <f>VLOOKUP($B107,[1]DEN4!$G$2:$T$144,9,FALSE)</f>
        <v>0</v>
      </c>
      <c r="Z107" s="104">
        <f>VLOOKUP($B107,[1]DEN4!$G$2:$T$144,10,FALSE)</f>
        <v>1</v>
      </c>
      <c r="AA107" s="104">
        <f>VLOOKUP($B107,[1]DEN4!$G$2:$T$144,11,FALSE)</f>
        <v>0</v>
      </c>
      <c r="AB107" s="104">
        <f>VLOOKUP($B107,[1]DEN4!$G$2:$T$144,12,FALSE)</f>
        <v>0</v>
      </c>
      <c r="AC107" s="104">
        <f>VLOOKUP($B107,[1]DEN4!$G$2:$T$144,13,FALSE)</f>
        <v>0</v>
      </c>
      <c r="AD107" s="6">
        <f t="shared" si="11"/>
        <v>1</v>
      </c>
    </row>
    <row r="108" spans="1:31" ht="15" thickBot="1" x14ac:dyDescent="0.25">
      <c r="A108" s="105" t="s">
        <v>172</v>
      </c>
      <c r="B108" s="99" t="s">
        <v>161</v>
      </c>
      <c r="C108" s="63"/>
      <c r="D108" s="63"/>
      <c r="E108" s="75">
        <f>VLOOKUP($B108,[1]NUM4!$G$2:$T$144,2,FALSE)</f>
        <v>0</v>
      </c>
      <c r="F108" s="75">
        <f>VLOOKUP($B108,[1]NUM4!$G$2:$T$144,3,FALSE)</f>
        <v>0</v>
      </c>
      <c r="G108" s="64">
        <f>VLOOKUP($B108,[1]NUM4!$G$2:$T$144,4,FALSE)</f>
        <v>1</v>
      </c>
      <c r="H108" s="64">
        <f>VLOOKUP($B108,[1]NUM4!$G$2:$T$144,5,FALSE)</f>
        <v>0</v>
      </c>
      <c r="I108" s="64">
        <f>VLOOKUP($B108,[1]NUM4!$G$2:$T$144,6,FALSE)</f>
        <v>0</v>
      </c>
      <c r="J108" s="64">
        <f>VLOOKUP($B108,[1]NUM4!$G$2:$T$144,7,FALSE)</f>
        <v>1</v>
      </c>
      <c r="K108" s="64">
        <f>VLOOKUP($B108,[1]NUM4!$G$2:$T$144,8,FALSE)</f>
        <v>0</v>
      </c>
      <c r="L108" s="62">
        <f>VLOOKUP($B108,[1]NUM4!$G$2:$T$144,9,FALSE)</f>
        <v>0</v>
      </c>
      <c r="M108" s="62">
        <f>VLOOKUP($B108,[1]NUM4!$G$2:$T$144,10,FALSE)</f>
        <v>0</v>
      </c>
      <c r="N108" s="62">
        <f>VLOOKUP($B108,[1]NUM4!$G$2:$T$144,11,FALSE)</f>
        <v>0</v>
      </c>
      <c r="O108" s="62">
        <f>VLOOKUP($B108,[1]NUM4!$G$2:$T$144,12,FALSE)</f>
        <v>1</v>
      </c>
      <c r="P108" s="62">
        <f>VLOOKUP($B108,[1]NUM4!$G$2:$T$144,13,FALSE)</f>
        <v>1</v>
      </c>
      <c r="Q108" s="6">
        <f t="shared" si="20"/>
        <v>4</v>
      </c>
      <c r="R108" s="114">
        <f>VLOOKUP($B108,[1]DEN4!$G$2:$T$144,2,FALSE)</f>
        <v>0</v>
      </c>
      <c r="S108" s="114">
        <f>VLOOKUP($B108,[1]DEN4!$G$2:$T$144,3,FALSE)</f>
        <v>0</v>
      </c>
      <c r="T108" s="97">
        <f>VLOOKUP($B108,[1]DEN4!$G$2:$T$144,4,FALSE)</f>
        <v>1</v>
      </c>
      <c r="U108" s="97">
        <f>VLOOKUP($B108,[1]DEN4!$G$2:$T$144,5,FALSE)</f>
        <v>0</v>
      </c>
      <c r="V108" s="97">
        <f>VLOOKUP($B108,[1]DEN4!$G$2:$T$144,6,FALSE)</f>
        <v>1</v>
      </c>
      <c r="W108" s="97">
        <f>VLOOKUP($B108,[1]DEN4!$G$2:$T$144,7,FALSE)</f>
        <v>1</v>
      </c>
      <c r="X108" s="97">
        <f>VLOOKUP($B108,[1]DEN4!$G$2:$T$144,8,FALSE)</f>
        <v>0</v>
      </c>
      <c r="Y108" s="104">
        <f>VLOOKUP($B108,[1]DEN4!$G$2:$T$144,9,FALSE)</f>
        <v>0</v>
      </c>
      <c r="Z108" s="104">
        <f>VLOOKUP($B108,[1]DEN4!$G$2:$T$144,10,FALSE)</f>
        <v>0</v>
      </c>
      <c r="AA108" s="104">
        <f>VLOOKUP($B108,[1]DEN4!$G$2:$T$144,11,FALSE)</f>
        <v>0</v>
      </c>
      <c r="AB108" s="104">
        <f>VLOOKUP($B108,[1]DEN4!$G$2:$T$144,12,FALSE)</f>
        <v>1</v>
      </c>
      <c r="AC108" s="104">
        <f>VLOOKUP($B108,[1]DEN4!$G$2:$T$144,13,FALSE)</f>
        <v>1</v>
      </c>
      <c r="AD108" s="6">
        <f t="shared" si="11"/>
        <v>5</v>
      </c>
    </row>
    <row r="109" spans="1:31" ht="15" thickBot="1" x14ac:dyDescent="0.25">
      <c r="A109" s="105" t="s">
        <v>172</v>
      </c>
      <c r="B109" s="99" t="s">
        <v>162</v>
      </c>
      <c r="C109" s="63"/>
      <c r="D109" s="63"/>
      <c r="G109" s="64"/>
      <c r="H109" s="64"/>
      <c r="I109" s="64"/>
      <c r="J109" s="64"/>
      <c r="K109" s="64"/>
      <c r="Q109" s="6">
        <f t="shared" si="20"/>
        <v>0</v>
      </c>
      <c r="R109" s="114"/>
      <c r="S109" s="114"/>
      <c r="T109" s="97"/>
      <c r="U109" s="97"/>
      <c r="V109" s="97"/>
      <c r="W109" s="97"/>
      <c r="X109" s="97"/>
      <c r="Y109" s="104"/>
      <c r="Z109" s="104"/>
      <c r="AA109" s="104"/>
      <c r="AB109" s="104"/>
      <c r="AC109" s="104"/>
      <c r="AD109" s="6">
        <f t="shared" si="11"/>
        <v>0</v>
      </c>
    </row>
    <row r="110" spans="1:31" ht="15" thickBot="1" x14ac:dyDescent="0.25">
      <c r="A110" s="105" t="s">
        <v>172</v>
      </c>
      <c r="B110" s="99" t="s">
        <v>163</v>
      </c>
      <c r="C110" s="63"/>
      <c r="D110" s="63"/>
      <c r="E110" s="75">
        <f>VLOOKUP($B110,[1]NUM4!$G$2:$T$144,2,FALSE)</f>
        <v>0</v>
      </c>
      <c r="F110" s="75">
        <f>VLOOKUP($B110,[1]NUM4!$G$2:$T$144,3,FALSE)</f>
        <v>1</v>
      </c>
      <c r="G110" s="64">
        <f>VLOOKUP($B110,[1]NUM4!$G$2:$T$144,4,FALSE)</f>
        <v>0</v>
      </c>
      <c r="H110" s="64">
        <f>VLOOKUP($B110,[1]NUM4!$G$2:$T$144,5,FALSE)</f>
        <v>0</v>
      </c>
      <c r="I110" s="64">
        <f>VLOOKUP($B110,[1]NUM4!$G$2:$T$144,6,FALSE)</f>
        <v>0</v>
      </c>
      <c r="J110" s="64">
        <f>VLOOKUP($B110,[1]NUM4!$G$2:$T$144,7,FALSE)</f>
        <v>0</v>
      </c>
      <c r="K110" s="64">
        <f>VLOOKUP($B110,[1]NUM4!$G$2:$T$144,8,FALSE)</f>
        <v>0</v>
      </c>
      <c r="L110" s="62">
        <f>VLOOKUP($B110,[1]NUM4!$G$2:$T$144,9,FALSE)</f>
        <v>1</v>
      </c>
      <c r="M110" s="62">
        <f>VLOOKUP($B110,[1]NUM4!$G$2:$T$144,10,FALSE)</f>
        <v>1</v>
      </c>
      <c r="N110" s="62">
        <f>VLOOKUP($B110,[1]NUM4!$G$2:$T$144,11,FALSE)</f>
        <v>0</v>
      </c>
      <c r="O110" s="62">
        <f>VLOOKUP($B110,[1]NUM4!$G$2:$T$144,12,FALSE)</f>
        <v>0</v>
      </c>
      <c r="P110" s="62">
        <f>VLOOKUP($B110,[1]NUM4!$G$2:$T$144,13,FALSE)</f>
        <v>0</v>
      </c>
      <c r="Q110" s="6">
        <f t="shared" si="20"/>
        <v>3</v>
      </c>
      <c r="R110" s="114">
        <f>VLOOKUP($B110,[1]DEN4!$G$2:$T$144,2,FALSE)</f>
        <v>1</v>
      </c>
      <c r="S110" s="114">
        <f>VLOOKUP($B110,[1]DEN4!$G$2:$T$144,3,FALSE)</f>
        <v>1</v>
      </c>
      <c r="T110" s="97">
        <f>VLOOKUP($B110,[1]DEN4!$G$2:$T$144,4,FALSE)</f>
        <v>1</v>
      </c>
      <c r="U110" s="97">
        <f>VLOOKUP($B110,[1]DEN4!$G$2:$T$144,5,FALSE)</f>
        <v>0</v>
      </c>
      <c r="V110" s="97">
        <f>VLOOKUP($B110,[1]DEN4!$G$2:$T$144,6,FALSE)</f>
        <v>0</v>
      </c>
      <c r="W110" s="97">
        <f>VLOOKUP($B110,[1]DEN4!$G$2:$T$144,7,FALSE)</f>
        <v>0</v>
      </c>
      <c r="X110" s="97">
        <f>VLOOKUP($B110,[1]DEN4!$G$2:$T$144,8,FALSE)</f>
        <v>0</v>
      </c>
      <c r="Y110" s="104">
        <f>VLOOKUP($B110,[1]DEN4!$G$2:$T$144,9,FALSE)</f>
        <v>1</v>
      </c>
      <c r="Z110" s="104">
        <f>VLOOKUP($B110,[1]DEN4!$G$2:$T$144,10,FALSE)</f>
        <v>1</v>
      </c>
      <c r="AA110" s="104">
        <f>VLOOKUP($B110,[1]DEN4!$G$2:$T$144,11,FALSE)</f>
        <v>0</v>
      </c>
      <c r="AB110" s="104">
        <f>VLOOKUP($B110,[1]DEN4!$G$2:$T$144,12,FALSE)</f>
        <v>0</v>
      </c>
      <c r="AC110" s="104">
        <f>VLOOKUP($B110,[1]DEN4!$G$2:$T$144,13,FALSE)</f>
        <v>0</v>
      </c>
      <c r="AD110" s="6">
        <f t="shared" si="11"/>
        <v>5</v>
      </c>
    </row>
    <row r="111" spans="1:31" ht="15" thickBot="1" x14ac:dyDescent="0.25">
      <c r="A111" s="105" t="s">
        <v>172</v>
      </c>
      <c r="B111" s="99" t="s">
        <v>164</v>
      </c>
      <c r="C111" s="63"/>
      <c r="D111" s="63"/>
      <c r="E111" s="75">
        <f>VLOOKUP($B111,[1]NUM4!$G$2:$T$144,2,FALSE)</f>
        <v>0</v>
      </c>
      <c r="F111" s="75">
        <f>VLOOKUP($B111,[1]NUM4!$G$2:$T$144,3,FALSE)</f>
        <v>0</v>
      </c>
      <c r="G111" s="64">
        <f>VLOOKUP($B111,[1]NUM4!$G$2:$T$144,4,FALSE)</f>
        <v>2</v>
      </c>
      <c r="H111" s="64">
        <f>VLOOKUP($B111,[1]NUM4!$G$2:$T$144,5,FALSE)</f>
        <v>1</v>
      </c>
      <c r="I111" s="64">
        <f>VLOOKUP($B111,[1]NUM4!$G$2:$T$144,6,FALSE)</f>
        <v>0</v>
      </c>
      <c r="J111" s="64">
        <f>VLOOKUP($B111,[1]NUM4!$G$2:$T$144,7,FALSE)</f>
        <v>0</v>
      </c>
      <c r="K111" s="64">
        <f>VLOOKUP($B111,[1]NUM4!$G$2:$T$144,8,FALSE)</f>
        <v>1</v>
      </c>
      <c r="L111" s="62">
        <f>VLOOKUP($B111,[1]NUM4!$G$2:$T$144,9,FALSE)</f>
        <v>0</v>
      </c>
      <c r="M111" s="62">
        <f>VLOOKUP($B111,[1]NUM4!$G$2:$T$144,10,FALSE)</f>
        <v>1</v>
      </c>
      <c r="N111" s="62">
        <f>VLOOKUP($B111,[1]NUM4!$G$2:$T$144,11,FALSE)</f>
        <v>2</v>
      </c>
      <c r="O111" s="62">
        <f>VLOOKUP($B111,[1]NUM4!$G$2:$T$144,12,FALSE)</f>
        <v>1</v>
      </c>
      <c r="P111" s="62">
        <f>VLOOKUP($B111,[1]NUM4!$G$2:$T$144,13,FALSE)</f>
        <v>0</v>
      </c>
      <c r="Q111" s="6">
        <f t="shared" si="20"/>
        <v>8</v>
      </c>
      <c r="R111" s="114">
        <f>VLOOKUP($B111,[1]DEN4!$G$2:$T$144,2,FALSE)</f>
        <v>0</v>
      </c>
      <c r="S111" s="114">
        <f>VLOOKUP($B111,[1]DEN4!$G$2:$T$144,3,FALSE)</f>
        <v>0</v>
      </c>
      <c r="T111" s="97">
        <f>VLOOKUP($B111,[1]DEN4!$G$2:$T$144,4,FALSE)</f>
        <v>2</v>
      </c>
      <c r="U111" s="97">
        <f>VLOOKUP($B111,[1]DEN4!$G$2:$T$144,5,FALSE)</f>
        <v>1</v>
      </c>
      <c r="V111" s="97">
        <f>VLOOKUP($B111,[1]DEN4!$G$2:$T$144,6,FALSE)</f>
        <v>0</v>
      </c>
      <c r="W111" s="97">
        <f>VLOOKUP($B111,[1]DEN4!$G$2:$T$144,7,FALSE)</f>
        <v>0</v>
      </c>
      <c r="X111" s="97">
        <f>VLOOKUP($B111,[1]DEN4!$G$2:$T$144,8,FALSE)</f>
        <v>1</v>
      </c>
      <c r="Y111" s="104">
        <f>VLOOKUP($B111,[1]DEN4!$G$2:$T$144,9,FALSE)</f>
        <v>0</v>
      </c>
      <c r="Z111" s="104">
        <f>VLOOKUP($B111,[1]DEN4!$G$2:$T$144,10,FALSE)</f>
        <v>1</v>
      </c>
      <c r="AA111" s="104">
        <f>VLOOKUP($B111,[1]DEN4!$G$2:$T$144,11,FALSE)</f>
        <v>2</v>
      </c>
      <c r="AB111" s="104">
        <f>VLOOKUP($B111,[1]DEN4!$G$2:$T$144,12,FALSE)</f>
        <v>1</v>
      </c>
      <c r="AC111" s="104">
        <f>VLOOKUP($B111,[1]DEN4!$G$2:$T$144,13,FALSE)</f>
        <v>1</v>
      </c>
      <c r="AD111" s="6">
        <f t="shared" si="11"/>
        <v>9</v>
      </c>
    </row>
    <row r="112" spans="1:31" ht="15" thickBot="1" x14ac:dyDescent="0.25">
      <c r="A112" s="105" t="s">
        <v>172</v>
      </c>
      <c r="B112" s="99" t="s">
        <v>165</v>
      </c>
      <c r="C112" s="63"/>
      <c r="D112" s="63"/>
      <c r="E112" s="75">
        <f>VLOOKUP($B112,[1]NUM4!$G$2:$T$144,2,FALSE)</f>
        <v>0</v>
      </c>
      <c r="F112" s="75">
        <f>VLOOKUP($B112,[1]NUM4!$G$2:$T$144,3,FALSE)</f>
        <v>1</v>
      </c>
      <c r="G112" s="64">
        <f>VLOOKUP($B112,[1]NUM4!$G$2:$T$144,4,FALSE)</f>
        <v>0</v>
      </c>
      <c r="H112" s="64">
        <f>VLOOKUP($B112,[1]NUM4!$G$2:$T$144,5,FALSE)</f>
        <v>0</v>
      </c>
      <c r="I112" s="64">
        <f>VLOOKUP($B112,[1]NUM4!$G$2:$T$144,6,FALSE)</f>
        <v>0</v>
      </c>
      <c r="J112" s="64">
        <f>VLOOKUP($B112,[1]NUM4!$G$2:$T$144,7,FALSE)</f>
        <v>0</v>
      </c>
      <c r="K112" s="64">
        <f>VLOOKUP($B112,[1]NUM4!$G$2:$T$144,8,FALSE)</f>
        <v>0</v>
      </c>
      <c r="L112" s="62">
        <f>VLOOKUP($B112,[1]NUM4!$G$2:$T$144,9,FALSE)</f>
        <v>0</v>
      </c>
      <c r="M112" s="62">
        <f>VLOOKUP($B112,[1]NUM4!$G$2:$T$144,10,FALSE)</f>
        <v>0</v>
      </c>
      <c r="N112" s="62">
        <f>VLOOKUP($B112,[1]NUM4!$G$2:$T$144,11,FALSE)</f>
        <v>0</v>
      </c>
      <c r="O112" s="62">
        <f>VLOOKUP($B112,[1]NUM4!$G$2:$T$144,12,FALSE)</f>
        <v>0</v>
      </c>
      <c r="P112" s="62">
        <f>VLOOKUP($B112,[1]NUM4!$G$2:$T$144,13,FALSE)</f>
        <v>0</v>
      </c>
      <c r="Q112" s="6">
        <f t="shared" si="20"/>
        <v>1</v>
      </c>
      <c r="R112" s="114">
        <f>VLOOKUP($B112,[1]DEN4!$G$2:$T$144,2,FALSE)</f>
        <v>0</v>
      </c>
      <c r="S112" s="114">
        <f>VLOOKUP($B112,[1]DEN4!$G$2:$T$144,3,FALSE)</f>
        <v>1</v>
      </c>
      <c r="T112" s="97">
        <f>VLOOKUP($B112,[1]DEN4!$G$2:$T$144,4,FALSE)</f>
        <v>0</v>
      </c>
      <c r="U112" s="97">
        <f>VLOOKUP($B112,[1]DEN4!$G$2:$T$144,5,FALSE)</f>
        <v>0</v>
      </c>
      <c r="V112" s="97">
        <f>VLOOKUP($B112,[1]DEN4!$G$2:$T$144,6,FALSE)</f>
        <v>0</v>
      </c>
      <c r="W112" s="97">
        <f>VLOOKUP($B112,[1]DEN4!$G$2:$T$144,7,FALSE)</f>
        <v>0</v>
      </c>
      <c r="X112" s="97">
        <f>VLOOKUP($B112,[1]DEN4!$G$2:$T$144,8,FALSE)</f>
        <v>0</v>
      </c>
      <c r="Y112" s="104">
        <f>VLOOKUP($B112,[1]DEN4!$G$2:$T$144,9,FALSE)</f>
        <v>0</v>
      </c>
      <c r="Z112" s="104">
        <f>VLOOKUP($B112,[1]DEN4!$G$2:$T$144,10,FALSE)</f>
        <v>0</v>
      </c>
      <c r="AA112" s="104">
        <f>VLOOKUP($B112,[1]DEN4!$G$2:$T$144,11,FALSE)</f>
        <v>0</v>
      </c>
      <c r="AB112" s="104">
        <f>VLOOKUP($B112,[1]DEN4!$G$2:$T$144,12,FALSE)</f>
        <v>0</v>
      </c>
      <c r="AC112" s="104">
        <f>VLOOKUP($B112,[1]DEN4!$G$2:$T$144,13,FALSE)</f>
        <v>0</v>
      </c>
      <c r="AD112" s="6">
        <f t="shared" si="11"/>
        <v>1</v>
      </c>
    </row>
    <row r="113" spans="1:31" ht="15" thickBot="1" x14ac:dyDescent="0.25">
      <c r="A113" s="105" t="s">
        <v>172</v>
      </c>
      <c r="B113" s="99" t="s">
        <v>166</v>
      </c>
      <c r="C113" s="63"/>
      <c r="D113" s="63"/>
      <c r="E113" s="75">
        <f>VLOOKUP($B113,[1]NUM4!$G$2:$T$144,2,FALSE)</f>
        <v>1</v>
      </c>
      <c r="F113" s="75">
        <f>VLOOKUP($B113,[1]NUM4!$G$2:$T$144,3,FALSE)</f>
        <v>0</v>
      </c>
      <c r="G113" s="64">
        <f>VLOOKUP($B113,[1]NUM4!$G$2:$T$144,4,FALSE)</f>
        <v>0</v>
      </c>
      <c r="H113" s="64">
        <f>VLOOKUP($B113,[1]NUM4!$G$2:$T$144,5,FALSE)</f>
        <v>1</v>
      </c>
      <c r="I113" s="64">
        <f>VLOOKUP($B113,[1]NUM4!$G$2:$T$144,6,FALSE)</f>
        <v>0</v>
      </c>
      <c r="J113" s="64">
        <f>VLOOKUP($B113,[1]NUM4!$G$2:$T$144,7,FALSE)</f>
        <v>0</v>
      </c>
      <c r="K113" s="64">
        <f>VLOOKUP($B113,[1]NUM4!$G$2:$T$144,8,FALSE)</f>
        <v>0</v>
      </c>
      <c r="L113" s="62">
        <f>VLOOKUP($B113,[1]NUM4!$G$2:$T$144,9,FALSE)</f>
        <v>0</v>
      </c>
      <c r="M113" s="62">
        <f>VLOOKUP($B113,[1]NUM4!$G$2:$T$144,10,FALSE)</f>
        <v>0</v>
      </c>
      <c r="N113" s="62">
        <f>VLOOKUP($B113,[1]NUM4!$G$2:$T$144,11,FALSE)</f>
        <v>0</v>
      </c>
      <c r="O113" s="62">
        <f>VLOOKUP($B113,[1]NUM4!$G$2:$T$144,12,FALSE)</f>
        <v>0</v>
      </c>
      <c r="P113" s="62">
        <f>VLOOKUP($B113,[1]NUM4!$G$2:$T$144,13,FALSE)</f>
        <v>0</v>
      </c>
      <c r="Q113" s="6">
        <f t="shared" si="20"/>
        <v>2</v>
      </c>
      <c r="R113" s="114">
        <f>VLOOKUP($B113,[1]DEN4!$G$2:$T$144,2,FALSE)</f>
        <v>1</v>
      </c>
      <c r="S113" s="114">
        <f>VLOOKUP($B113,[1]DEN4!$G$2:$T$144,3,FALSE)</f>
        <v>0</v>
      </c>
      <c r="T113" s="97">
        <f>VLOOKUP($B113,[1]DEN4!$G$2:$T$144,4,FALSE)</f>
        <v>0</v>
      </c>
      <c r="U113" s="97">
        <f>VLOOKUP($B113,[1]DEN4!$G$2:$T$144,5,FALSE)</f>
        <v>1</v>
      </c>
      <c r="V113" s="97">
        <f>VLOOKUP($B113,[1]DEN4!$G$2:$T$144,6,FALSE)</f>
        <v>0</v>
      </c>
      <c r="W113" s="97">
        <f>VLOOKUP($B113,[1]DEN4!$G$2:$T$144,7,FALSE)</f>
        <v>0</v>
      </c>
      <c r="X113" s="97">
        <f>VLOOKUP($B113,[1]DEN4!$G$2:$T$144,8,FALSE)</f>
        <v>0</v>
      </c>
      <c r="Y113" s="104">
        <f>VLOOKUP($B113,[1]DEN4!$G$2:$T$144,9,FALSE)</f>
        <v>0</v>
      </c>
      <c r="Z113" s="104">
        <f>VLOOKUP($B113,[1]DEN4!$G$2:$T$144,10,FALSE)</f>
        <v>0</v>
      </c>
      <c r="AA113" s="104">
        <f>VLOOKUP($B113,[1]DEN4!$G$2:$T$144,11,FALSE)</f>
        <v>0</v>
      </c>
      <c r="AB113" s="104">
        <f>VLOOKUP($B113,[1]DEN4!$G$2:$T$144,12,FALSE)</f>
        <v>0</v>
      </c>
      <c r="AC113" s="104">
        <f>VLOOKUP($B113,[1]DEN4!$G$2:$T$144,13,FALSE)</f>
        <v>0</v>
      </c>
      <c r="AD113" s="6">
        <f t="shared" si="11"/>
        <v>2</v>
      </c>
    </row>
    <row r="114" spans="1:31" ht="15" thickBot="1" x14ac:dyDescent="0.25">
      <c r="A114" s="105" t="s">
        <v>172</v>
      </c>
      <c r="B114" s="99" t="s">
        <v>167</v>
      </c>
      <c r="C114" s="63"/>
      <c r="D114" s="63"/>
      <c r="E114" s="75">
        <f>VLOOKUP($B114,[1]NUM4!$G$2:$T$144,2,FALSE)</f>
        <v>0</v>
      </c>
      <c r="F114" s="75">
        <f>VLOOKUP($B114,[1]NUM4!$G$2:$T$144,3,FALSE)</f>
        <v>0</v>
      </c>
      <c r="G114" s="64">
        <f>VLOOKUP($B114,[1]NUM4!$G$2:$T$144,4,FALSE)</f>
        <v>0</v>
      </c>
      <c r="H114" s="64">
        <f>VLOOKUP($B114,[1]NUM4!$G$2:$T$144,5,FALSE)</f>
        <v>0</v>
      </c>
      <c r="I114" s="64">
        <f>VLOOKUP($B114,[1]NUM4!$G$2:$T$144,6,FALSE)</f>
        <v>0</v>
      </c>
      <c r="J114" s="64">
        <f>VLOOKUP($B114,[1]NUM4!$G$2:$T$144,7,FALSE)</f>
        <v>0</v>
      </c>
      <c r="K114" s="64">
        <f>VLOOKUP($B114,[1]NUM4!$G$2:$T$144,8,FALSE)</f>
        <v>1</v>
      </c>
      <c r="L114" s="62">
        <f>VLOOKUP($B114,[1]NUM4!$G$2:$T$144,9,FALSE)</f>
        <v>1</v>
      </c>
      <c r="M114" s="62">
        <f>VLOOKUP($B114,[1]NUM4!$G$2:$T$144,10,FALSE)</f>
        <v>2</v>
      </c>
      <c r="N114" s="62">
        <f>VLOOKUP($B114,[1]NUM4!$G$2:$T$144,11,FALSE)</f>
        <v>0</v>
      </c>
      <c r="O114" s="62">
        <f>VLOOKUP($B114,[1]NUM4!$G$2:$T$144,12,FALSE)</f>
        <v>0</v>
      </c>
      <c r="P114" s="62">
        <f>VLOOKUP($B114,[1]NUM4!$G$2:$T$144,13,FALSE)</f>
        <v>0</v>
      </c>
      <c r="Q114" s="6">
        <f t="shared" si="20"/>
        <v>4</v>
      </c>
      <c r="R114" s="114">
        <f>VLOOKUP($B114,[1]DEN4!$G$2:$T$144,2,FALSE)</f>
        <v>0</v>
      </c>
      <c r="S114" s="114">
        <f>VLOOKUP($B114,[1]DEN4!$G$2:$T$144,3,FALSE)</f>
        <v>0</v>
      </c>
      <c r="T114" s="97">
        <f>VLOOKUP($B114,[1]DEN4!$G$2:$T$144,4,FALSE)</f>
        <v>0</v>
      </c>
      <c r="U114" s="97">
        <f>VLOOKUP($B114,[1]DEN4!$G$2:$T$144,5,FALSE)</f>
        <v>0</v>
      </c>
      <c r="V114" s="97">
        <f>VLOOKUP($B114,[1]DEN4!$G$2:$T$144,6,FALSE)</f>
        <v>0</v>
      </c>
      <c r="W114" s="97">
        <f>VLOOKUP($B114,[1]DEN4!$G$2:$T$144,7,FALSE)</f>
        <v>0</v>
      </c>
      <c r="X114" s="97">
        <f>VLOOKUP($B114,[1]DEN4!$G$2:$T$144,8,FALSE)</f>
        <v>1</v>
      </c>
      <c r="Y114" s="104">
        <f>VLOOKUP($B114,[1]DEN4!$G$2:$T$144,9,FALSE)</f>
        <v>1</v>
      </c>
      <c r="Z114" s="104">
        <f>VLOOKUP($B114,[1]DEN4!$G$2:$T$144,10,FALSE)</f>
        <v>2</v>
      </c>
      <c r="AA114" s="104">
        <f>VLOOKUP($B114,[1]DEN4!$G$2:$T$144,11,FALSE)</f>
        <v>0</v>
      </c>
      <c r="AB114" s="104">
        <f>VLOOKUP($B114,[1]DEN4!$G$2:$T$144,12,FALSE)</f>
        <v>0</v>
      </c>
      <c r="AC114" s="104">
        <f>VLOOKUP($B114,[1]DEN4!$G$2:$T$144,13,FALSE)</f>
        <v>0</v>
      </c>
      <c r="AD114" s="6">
        <f t="shared" si="11"/>
        <v>4</v>
      </c>
    </row>
    <row r="115" spans="1:31" ht="15" thickBot="1" x14ac:dyDescent="0.25">
      <c r="A115" s="105" t="s">
        <v>172</v>
      </c>
      <c r="B115" s="99" t="s">
        <v>168</v>
      </c>
      <c r="C115" s="63"/>
      <c r="D115" s="63"/>
      <c r="E115" s="75">
        <f>VLOOKUP($B115,[1]NUM4!$G$2:$T$144,2,FALSE)</f>
        <v>0</v>
      </c>
      <c r="F115" s="75">
        <f>VLOOKUP($B115,[1]NUM4!$G$2:$T$144,3,FALSE)</f>
        <v>1</v>
      </c>
      <c r="G115" s="64">
        <f>VLOOKUP($B115,[1]NUM4!$G$2:$T$144,4,FALSE)</f>
        <v>0</v>
      </c>
      <c r="H115" s="64">
        <f>VLOOKUP($B115,[1]NUM4!$G$2:$T$144,5,FALSE)</f>
        <v>0</v>
      </c>
      <c r="I115" s="64">
        <f>VLOOKUP($B115,[1]NUM4!$G$2:$T$144,6,FALSE)</f>
        <v>1</v>
      </c>
      <c r="J115" s="64">
        <f>VLOOKUP($B115,[1]NUM4!$G$2:$T$144,7,FALSE)</f>
        <v>0</v>
      </c>
      <c r="K115" s="64">
        <f>VLOOKUP($B115,[1]NUM4!$G$2:$T$144,8,FALSE)</f>
        <v>1</v>
      </c>
      <c r="L115" s="62">
        <f>VLOOKUP($B115,[1]NUM4!$G$2:$T$144,9,FALSE)</f>
        <v>0</v>
      </c>
      <c r="M115" s="62">
        <f>VLOOKUP($B115,[1]NUM4!$G$2:$T$144,10,FALSE)</f>
        <v>1</v>
      </c>
      <c r="N115" s="62">
        <f>VLOOKUP($B115,[1]NUM4!$G$2:$T$144,11,FALSE)</f>
        <v>1</v>
      </c>
      <c r="O115" s="62">
        <f>VLOOKUP($B115,[1]NUM4!$G$2:$T$144,12,FALSE)</f>
        <v>0</v>
      </c>
      <c r="P115" s="62">
        <f>VLOOKUP($B115,[1]NUM4!$G$2:$T$144,13,FALSE)</f>
        <v>0</v>
      </c>
      <c r="Q115" s="6">
        <f t="shared" si="20"/>
        <v>5</v>
      </c>
      <c r="R115" s="114">
        <f>VLOOKUP($B115,[1]DEN4!$G$2:$T$144,2,FALSE)</f>
        <v>0</v>
      </c>
      <c r="S115" s="114">
        <f>VLOOKUP($B115,[1]DEN4!$G$2:$T$144,3,FALSE)</f>
        <v>1</v>
      </c>
      <c r="T115" s="97">
        <f>VLOOKUP($B115,[1]DEN4!$G$2:$T$144,4,FALSE)</f>
        <v>0</v>
      </c>
      <c r="U115" s="97">
        <f>VLOOKUP($B115,[1]DEN4!$G$2:$T$144,5,FALSE)</f>
        <v>0</v>
      </c>
      <c r="V115" s="97">
        <f>VLOOKUP($B115,[1]DEN4!$G$2:$T$144,6,FALSE)</f>
        <v>1</v>
      </c>
      <c r="W115" s="97">
        <f>VLOOKUP($B115,[1]DEN4!$G$2:$T$144,7,FALSE)</f>
        <v>0</v>
      </c>
      <c r="X115" s="97">
        <f>VLOOKUP($B115,[1]DEN4!$G$2:$T$144,8,FALSE)</f>
        <v>1</v>
      </c>
      <c r="Y115" s="104">
        <f>VLOOKUP($B115,[1]DEN4!$G$2:$T$144,9,FALSE)</f>
        <v>0</v>
      </c>
      <c r="Z115" s="104">
        <f>VLOOKUP($B115,[1]DEN4!$G$2:$T$144,10,FALSE)</f>
        <v>1</v>
      </c>
      <c r="AA115" s="104">
        <f>VLOOKUP($B115,[1]DEN4!$G$2:$T$144,11,FALSE)</f>
        <v>1</v>
      </c>
      <c r="AB115" s="104">
        <f>VLOOKUP($B115,[1]DEN4!$G$2:$T$144,12,FALSE)</f>
        <v>1</v>
      </c>
      <c r="AC115" s="104">
        <f>VLOOKUP($B115,[1]DEN4!$G$2:$T$144,13,FALSE)</f>
        <v>0</v>
      </c>
      <c r="AD115" s="6">
        <f t="shared" si="11"/>
        <v>6</v>
      </c>
    </row>
    <row r="116" spans="1:31" ht="15" thickBot="1" x14ac:dyDescent="0.25">
      <c r="A116" s="105" t="s">
        <v>172</v>
      </c>
      <c r="B116" s="99" t="s">
        <v>169</v>
      </c>
      <c r="C116" s="63"/>
      <c r="D116" s="63"/>
      <c r="E116" s="75">
        <f>VLOOKUP($B116,[1]NUM4!$G$2:$T$144,2,FALSE)</f>
        <v>0</v>
      </c>
      <c r="F116" s="75">
        <f>VLOOKUP($B116,[1]NUM4!$G$2:$T$144,3,FALSE)</f>
        <v>0</v>
      </c>
      <c r="G116" s="64">
        <f>VLOOKUP($B116,[1]NUM4!$G$2:$T$144,4,FALSE)</f>
        <v>0</v>
      </c>
      <c r="H116" s="64">
        <f>VLOOKUP($B116,[1]NUM4!$G$2:$T$144,5,FALSE)</f>
        <v>0</v>
      </c>
      <c r="I116" s="64">
        <f>VLOOKUP($B116,[1]NUM4!$G$2:$T$144,6,FALSE)</f>
        <v>0</v>
      </c>
      <c r="J116" s="64">
        <f>VLOOKUP($B116,[1]NUM4!$G$2:$T$144,7,FALSE)</f>
        <v>1</v>
      </c>
      <c r="K116" s="64">
        <f>VLOOKUP($B116,[1]NUM4!$G$2:$T$144,8,FALSE)</f>
        <v>0</v>
      </c>
      <c r="L116" s="62">
        <f>VLOOKUP($B116,[1]NUM4!$G$2:$T$144,9,FALSE)</f>
        <v>0</v>
      </c>
      <c r="M116" s="62">
        <f>VLOOKUP($B116,[1]NUM4!$G$2:$T$144,10,FALSE)</f>
        <v>1</v>
      </c>
      <c r="N116" s="62">
        <f>VLOOKUP($B116,[1]NUM4!$G$2:$T$144,11,FALSE)</f>
        <v>0</v>
      </c>
      <c r="O116" s="62">
        <f>VLOOKUP($B116,[1]NUM4!$G$2:$T$144,12,FALSE)</f>
        <v>0</v>
      </c>
      <c r="P116" s="62">
        <f>VLOOKUP($B116,[1]NUM4!$G$2:$T$144,13,FALSE)</f>
        <v>0</v>
      </c>
      <c r="Q116" s="6">
        <f t="shared" si="20"/>
        <v>2</v>
      </c>
      <c r="R116" s="114">
        <f>VLOOKUP($B116,[1]DEN4!$G$2:$T$144,2,FALSE)</f>
        <v>0</v>
      </c>
      <c r="S116" s="114">
        <f>VLOOKUP($B116,[1]DEN4!$G$2:$T$144,3,FALSE)</f>
        <v>0</v>
      </c>
      <c r="T116" s="97">
        <f>VLOOKUP($B116,[1]DEN4!$G$2:$T$144,4,FALSE)</f>
        <v>0</v>
      </c>
      <c r="U116" s="97">
        <f>VLOOKUP($B116,[1]DEN4!$G$2:$T$144,5,FALSE)</f>
        <v>0</v>
      </c>
      <c r="V116" s="97">
        <f>VLOOKUP($B116,[1]DEN4!$G$2:$T$144,6,FALSE)</f>
        <v>0</v>
      </c>
      <c r="W116" s="97">
        <f>VLOOKUP($B116,[1]DEN4!$G$2:$T$144,7,FALSE)</f>
        <v>1</v>
      </c>
      <c r="X116" s="97">
        <f>VLOOKUP($B116,[1]DEN4!$G$2:$T$144,8,FALSE)</f>
        <v>0</v>
      </c>
      <c r="Y116" s="104">
        <f>VLOOKUP($B116,[1]DEN4!$G$2:$T$144,9,FALSE)</f>
        <v>0</v>
      </c>
      <c r="Z116" s="104">
        <f>VLOOKUP($B116,[1]DEN4!$G$2:$T$144,10,FALSE)</f>
        <v>1</v>
      </c>
      <c r="AA116" s="104">
        <f>VLOOKUP($B116,[1]DEN4!$G$2:$T$144,11,FALSE)</f>
        <v>0</v>
      </c>
      <c r="AB116" s="104">
        <f>VLOOKUP($B116,[1]DEN4!$G$2:$T$144,12,FALSE)</f>
        <v>0</v>
      </c>
      <c r="AC116" s="104">
        <f>VLOOKUP($B116,[1]DEN4!$G$2:$T$144,13,FALSE)</f>
        <v>0</v>
      </c>
      <c r="AD116" s="6">
        <f t="shared" si="11"/>
        <v>2</v>
      </c>
    </row>
    <row r="117" spans="1:31" ht="15" thickBot="1" x14ac:dyDescent="0.25">
      <c r="A117" s="105" t="s">
        <v>172</v>
      </c>
      <c r="B117" s="99" t="s">
        <v>170</v>
      </c>
      <c r="C117" s="63"/>
      <c r="D117" s="63"/>
      <c r="E117" s="75">
        <f>VLOOKUP($B117,[1]NUM4!$G$2:$T$144,2,FALSE)</f>
        <v>1</v>
      </c>
      <c r="F117" s="75">
        <f>VLOOKUP($B117,[1]NUM4!$G$2:$T$144,3,FALSE)</f>
        <v>1</v>
      </c>
      <c r="G117" s="64">
        <f>VLOOKUP($B117,[1]NUM4!$G$2:$T$144,4,FALSE)</f>
        <v>1</v>
      </c>
      <c r="H117" s="64">
        <f>VLOOKUP($B117,[1]NUM4!$G$2:$T$144,5,FALSE)</f>
        <v>0</v>
      </c>
      <c r="I117" s="64">
        <f>VLOOKUP($B117,[1]NUM4!$G$2:$T$144,6,FALSE)</f>
        <v>0</v>
      </c>
      <c r="J117" s="64">
        <f>VLOOKUP($B117,[1]NUM4!$G$2:$T$144,7,FALSE)</f>
        <v>0</v>
      </c>
      <c r="K117" s="64">
        <f>VLOOKUP($B117,[1]NUM4!$G$2:$T$144,8,FALSE)</f>
        <v>1</v>
      </c>
      <c r="L117" s="62">
        <f>VLOOKUP($B117,[1]NUM4!$G$2:$T$144,9,FALSE)</f>
        <v>0</v>
      </c>
      <c r="M117" s="62">
        <f>VLOOKUP($B117,[1]NUM4!$G$2:$T$144,10,FALSE)</f>
        <v>0</v>
      </c>
      <c r="N117" s="62">
        <f>VLOOKUP($B117,[1]NUM4!$G$2:$T$144,11,FALSE)</f>
        <v>0</v>
      </c>
      <c r="O117" s="62">
        <f>VLOOKUP($B117,[1]NUM4!$G$2:$T$144,12,FALSE)</f>
        <v>0</v>
      </c>
      <c r="P117" s="62">
        <f>VLOOKUP($B117,[1]NUM4!$G$2:$T$144,13,FALSE)</f>
        <v>0</v>
      </c>
      <c r="Q117" s="6">
        <f t="shared" si="20"/>
        <v>4</v>
      </c>
      <c r="R117" s="114">
        <f>VLOOKUP($B117,[1]DEN4!$G$2:$T$144,2,FALSE)</f>
        <v>1</v>
      </c>
      <c r="S117" s="114">
        <f>VLOOKUP($B117,[1]DEN4!$G$2:$T$144,3,FALSE)</f>
        <v>1</v>
      </c>
      <c r="T117" s="97">
        <f>VLOOKUP($B117,[1]DEN4!$G$2:$T$144,4,FALSE)</f>
        <v>1</v>
      </c>
      <c r="U117" s="97">
        <f>VLOOKUP($B117,[1]DEN4!$G$2:$T$144,5,FALSE)</f>
        <v>0</v>
      </c>
      <c r="V117" s="97">
        <f>VLOOKUP($B117,[1]DEN4!$G$2:$T$144,6,FALSE)</f>
        <v>0</v>
      </c>
      <c r="W117" s="97">
        <f>VLOOKUP($B117,[1]DEN4!$G$2:$T$144,7,FALSE)</f>
        <v>0</v>
      </c>
      <c r="X117" s="97">
        <f>VLOOKUP($B117,[1]DEN4!$G$2:$T$144,8,FALSE)</f>
        <v>1</v>
      </c>
      <c r="Y117" s="104">
        <f>VLOOKUP($B117,[1]DEN4!$G$2:$T$144,9,FALSE)</f>
        <v>0</v>
      </c>
      <c r="Z117" s="104">
        <f>VLOOKUP($B117,[1]DEN4!$G$2:$T$144,10,FALSE)</f>
        <v>0</v>
      </c>
      <c r="AA117" s="104">
        <f>VLOOKUP($B117,[1]DEN4!$G$2:$T$144,11,FALSE)</f>
        <v>0</v>
      </c>
      <c r="AB117" s="104">
        <f>VLOOKUP($B117,[1]DEN4!$G$2:$T$144,12,FALSE)</f>
        <v>0</v>
      </c>
      <c r="AC117" s="104">
        <f>VLOOKUP($B117,[1]DEN4!$G$2:$T$144,13,FALSE)</f>
        <v>0</v>
      </c>
      <c r="AD117" s="6">
        <f t="shared" si="11"/>
        <v>4</v>
      </c>
    </row>
    <row r="118" spans="1:31" ht="15" thickBot="1" x14ac:dyDescent="0.25">
      <c r="A118" s="105" t="s">
        <v>172</v>
      </c>
      <c r="B118" s="99" t="s">
        <v>171</v>
      </c>
      <c r="C118" s="63"/>
      <c r="D118" s="63"/>
      <c r="E118" s="75">
        <f>VLOOKUP($B118,[1]NUM4!$G$2:$T$144,2,FALSE)</f>
        <v>0</v>
      </c>
      <c r="F118" s="75">
        <f>VLOOKUP($B118,[1]NUM4!$G$2:$T$144,3,FALSE)</f>
        <v>0</v>
      </c>
      <c r="G118" s="64">
        <f>VLOOKUP($B118,[1]NUM4!$G$2:$T$144,4,FALSE)</f>
        <v>0</v>
      </c>
      <c r="H118" s="64">
        <f>VLOOKUP($B118,[1]NUM4!$G$2:$T$144,5,FALSE)</f>
        <v>1</v>
      </c>
      <c r="I118" s="64">
        <f>VLOOKUP($B118,[1]NUM4!$G$2:$T$144,6,FALSE)</f>
        <v>0</v>
      </c>
      <c r="J118" s="64">
        <f>VLOOKUP($B118,[1]NUM4!$G$2:$T$144,7,FALSE)</f>
        <v>0</v>
      </c>
      <c r="K118" s="64">
        <f>VLOOKUP($B118,[1]NUM4!$G$2:$T$144,8,FALSE)</f>
        <v>0</v>
      </c>
      <c r="L118" s="62">
        <f>VLOOKUP($B118,[1]NUM4!$G$2:$T$144,9,FALSE)</f>
        <v>0</v>
      </c>
      <c r="M118" s="62">
        <f>VLOOKUP($B118,[1]NUM4!$G$2:$T$144,10,FALSE)</f>
        <v>0</v>
      </c>
      <c r="N118" s="62">
        <f>VLOOKUP($B118,[1]NUM4!$G$2:$T$144,11,FALSE)</f>
        <v>0</v>
      </c>
      <c r="O118" s="62">
        <f>VLOOKUP($B118,[1]NUM4!$G$2:$T$144,12,FALSE)</f>
        <v>0</v>
      </c>
      <c r="P118" s="62">
        <f>VLOOKUP($B118,[1]NUM4!$G$2:$T$144,13,FALSE)</f>
        <v>0</v>
      </c>
      <c r="Q118" s="6">
        <f t="shared" si="20"/>
        <v>1</v>
      </c>
      <c r="R118" s="114">
        <f>VLOOKUP($B118,[1]DEN4!$G$2:$T$144,2,FALSE)</f>
        <v>0</v>
      </c>
      <c r="S118" s="114">
        <f>VLOOKUP($B118,[1]DEN4!$G$2:$T$144,3,FALSE)</f>
        <v>0</v>
      </c>
      <c r="T118" s="97">
        <f>VLOOKUP($B118,[1]DEN4!$G$2:$T$144,4,FALSE)</f>
        <v>0</v>
      </c>
      <c r="U118" s="97">
        <f>VLOOKUP($B118,[1]DEN4!$G$2:$T$144,5,FALSE)</f>
        <v>1</v>
      </c>
      <c r="V118" s="97">
        <f>VLOOKUP($B118,[1]DEN4!$G$2:$T$144,6,FALSE)</f>
        <v>0</v>
      </c>
      <c r="W118" s="97">
        <f>VLOOKUP($B118,[1]DEN4!$G$2:$T$144,7,FALSE)</f>
        <v>0</v>
      </c>
      <c r="X118" s="97">
        <f>VLOOKUP($B118,[1]DEN4!$G$2:$T$144,8,FALSE)</f>
        <v>0</v>
      </c>
      <c r="Y118" s="104">
        <f>VLOOKUP($B118,[1]DEN4!$G$2:$T$144,9,FALSE)</f>
        <v>0</v>
      </c>
      <c r="Z118" s="104">
        <f>VLOOKUP($B118,[1]DEN4!$G$2:$T$144,10,FALSE)</f>
        <v>0</v>
      </c>
      <c r="AA118" s="104">
        <f>VLOOKUP($B118,[1]DEN4!$G$2:$T$144,11,FALSE)</f>
        <v>0</v>
      </c>
      <c r="AB118" s="104">
        <f>VLOOKUP($B118,[1]DEN4!$G$2:$T$144,12,FALSE)</f>
        <v>0</v>
      </c>
      <c r="AC118" s="104">
        <f>VLOOKUP($B118,[1]DEN4!$G$2:$T$144,13,FALSE)</f>
        <v>0</v>
      </c>
      <c r="AD118" s="6">
        <f t="shared" si="11"/>
        <v>1</v>
      </c>
    </row>
    <row r="119" spans="1:31" s="65" customFormat="1" ht="15" thickBot="1" x14ac:dyDescent="0.25">
      <c r="A119" s="233" t="s">
        <v>207</v>
      </c>
      <c r="B119" s="234"/>
      <c r="C119" s="45">
        <f>+D119/Metas!J107</f>
        <v>1.0670731707317074</v>
      </c>
      <c r="D119" s="19">
        <f>+Q119/AD119</f>
        <v>0.875</v>
      </c>
      <c r="E119" s="14">
        <f>SUM(E107:E118)</f>
        <v>2</v>
      </c>
      <c r="F119" s="14">
        <f t="shared" ref="F119:P119" si="21">SUM(F107:F118)</f>
        <v>4</v>
      </c>
      <c r="G119" s="14">
        <f t="shared" si="21"/>
        <v>4</v>
      </c>
      <c r="H119" s="14">
        <f t="shared" si="21"/>
        <v>3</v>
      </c>
      <c r="I119" s="14">
        <f t="shared" si="21"/>
        <v>1</v>
      </c>
      <c r="J119" s="14">
        <f t="shared" si="21"/>
        <v>2</v>
      </c>
      <c r="K119" s="14">
        <f t="shared" si="21"/>
        <v>4</v>
      </c>
      <c r="L119" s="14">
        <f t="shared" si="21"/>
        <v>2</v>
      </c>
      <c r="M119" s="14">
        <f t="shared" si="21"/>
        <v>7</v>
      </c>
      <c r="N119" s="14">
        <f t="shared" si="21"/>
        <v>3</v>
      </c>
      <c r="O119" s="14">
        <f t="shared" si="21"/>
        <v>2</v>
      </c>
      <c r="P119" s="14">
        <f t="shared" si="21"/>
        <v>1</v>
      </c>
      <c r="Q119" s="14">
        <f>SUM(Q107:Q118)</f>
        <v>35</v>
      </c>
      <c r="R119" s="14">
        <f>SUM(R107:R118)</f>
        <v>3</v>
      </c>
      <c r="S119" s="14">
        <f t="shared" ref="S119:AC119" si="22">SUM(S107:S118)</f>
        <v>4</v>
      </c>
      <c r="T119" s="14">
        <f t="shared" si="22"/>
        <v>5</v>
      </c>
      <c r="U119" s="14">
        <f t="shared" si="22"/>
        <v>3</v>
      </c>
      <c r="V119" s="14">
        <f t="shared" si="22"/>
        <v>2</v>
      </c>
      <c r="W119" s="14">
        <f t="shared" si="22"/>
        <v>2</v>
      </c>
      <c r="X119" s="14">
        <f t="shared" si="22"/>
        <v>4</v>
      </c>
      <c r="Y119" s="14">
        <f t="shared" si="22"/>
        <v>2</v>
      </c>
      <c r="Z119" s="14">
        <f t="shared" si="22"/>
        <v>7</v>
      </c>
      <c r="AA119" s="14">
        <f t="shared" si="22"/>
        <v>3</v>
      </c>
      <c r="AB119" s="14">
        <f t="shared" si="22"/>
        <v>3</v>
      </c>
      <c r="AC119" s="14">
        <f t="shared" si="22"/>
        <v>2</v>
      </c>
      <c r="AD119" s="14">
        <f>SUM(AD107:AD118)</f>
        <v>40</v>
      </c>
      <c r="AE119" s="69"/>
    </row>
    <row r="120" spans="1:31" ht="15" thickBot="1" x14ac:dyDescent="0.25">
      <c r="A120" s="105" t="s">
        <v>186</v>
      </c>
      <c r="B120" s="99" t="s">
        <v>173</v>
      </c>
      <c r="C120" s="63"/>
      <c r="D120" s="63"/>
      <c r="E120" s="114">
        <f>VLOOKUP($B120,[1]NUM4!$G$2:$T$144,2,FALSE)</f>
        <v>6</v>
      </c>
      <c r="F120" s="114">
        <f>VLOOKUP($B120,[1]NUM4!$G$2:$T$144,3,FALSE)</f>
        <v>9</v>
      </c>
      <c r="G120" s="97">
        <f>VLOOKUP($B120,[1]NUM4!$G$2:$T$144,4,FALSE)</f>
        <v>5</v>
      </c>
      <c r="H120" s="97">
        <f>VLOOKUP($B120,[1]NUM4!$G$2:$T$144,5,FALSE)</f>
        <v>13</v>
      </c>
      <c r="I120" s="97">
        <f>VLOOKUP($B120,[1]NUM4!$G$2:$T$144,6,FALSE)</f>
        <v>7</v>
      </c>
      <c r="J120" s="97">
        <f>VLOOKUP($B120,[1]NUM4!$G$2:$T$144,7,FALSE)</f>
        <v>10</v>
      </c>
      <c r="K120" s="97">
        <f>VLOOKUP($B120,[1]NUM4!$G$2:$T$144,8,FALSE)</f>
        <v>5</v>
      </c>
      <c r="L120" s="104">
        <f>VLOOKUP($B120,[1]NUM4!$G$2:$T$144,9,FALSE)</f>
        <v>10</v>
      </c>
      <c r="M120" s="104">
        <f>VLOOKUP($B120,[1]NUM4!$G$2:$T$144,10,FALSE)</f>
        <v>9</v>
      </c>
      <c r="N120" s="104">
        <f>VLOOKUP($B120,[1]NUM4!$G$2:$T$144,11,FALSE)</f>
        <v>3</v>
      </c>
      <c r="O120" s="104">
        <f>VLOOKUP($B120,[1]NUM4!$G$2:$T$144,12,FALSE)</f>
        <v>8</v>
      </c>
      <c r="P120" s="104">
        <f>VLOOKUP($B120,[1]NUM4!$G$2:$T$144,13,FALSE)</f>
        <v>12</v>
      </c>
      <c r="Q120" s="6">
        <f t="shared" si="20"/>
        <v>97</v>
      </c>
      <c r="R120" s="114">
        <f>VLOOKUP($B120,[1]DEN4!$G$2:$T$144,2,FALSE)</f>
        <v>8</v>
      </c>
      <c r="S120" s="114">
        <f>VLOOKUP($B120,[1]DEN4!$G$2:$T$144,3,FALSE)</f>
        <v>11</v>
      </c>
      <c r="T120" s="97">
        <f>VLOOKUP($B120,[1]DEN4!$G$2:$T$144,4,FALSE)</f>
        <v>5</v>
      </c>
      <c r="U120" s="97">
        <f>VLOOKUP($B120,[1]DEN4!$G$2:$T$144,5,FALSE)</f>
        <v>13</v>
      </c>
      <c r="V120" s="97">
        <f>VLOOKUP($B120,[1]DEN4!$G$2:$T$144,6,FALSE)</f>
        <v>8</v>
      </c>
      <c r="W120" s="97">
        <f>VLOOKUP($B120,[1]DEN4!$G$2:$T$144,7,FALSE)</f>
        <v>11</v>
      </c>
      <c r="X120" s="97">
        <f>VLOOKUP($B120,[1]DEN4!$G$2:$T$144,8,FALSE)</f>
        <v>5</v>
      </c>
      <c r="Y120" s="104">
        <f>VLOOKUP($B120,[1]DEN4!$G$2:$T$144,9,FALSE)</f>
        <v>13</v>
      </c>
      <c r="Z120" s="104">
        <f>VLOOKUP($B120,[1]DEN4!$G$2:$T$144,10,FALSE)</f>
        <v>9</v>
      </c>
      <c r="AA120" s="104">
        <f>VLOOKUP($B120,[1]DEN4!$G$2:$T$144,11,FALSE)</f>
        <v>3</v>
      </c>
      <c r="AB120" s="104">
        <f>VLOOKUP($B120,[1]DEN4!$G$2:$T$144,12,FALSE)</f>
        <v>8</v>
      </c>
      <c r="AC120" s="104">
        <f>VLOOKUP($B120,[1]DEN4!$G$2:$T$144,13,FALSE)</f>
        <v>13</v>
      </c>
      <c r="AD120" s="6">
        <f t="shared" si="11"/>
        <v>107</v>
      </c>
    </row>
    <row r="121" spans="1:31" ht="15" thickBot="1" x14ac:dyDescent="0.25">
      <c r="A121" s="105" t="s">
        <v>186</v>
      </c>
      <c r="B121" s="99" t="s">
        <v>174</v>
      </c>
      <c r="C121" s="63"/>
      <c r="D121" s="63"/>
      <c r="E121" s="114">
        <f>VLOOKUP($B121,[1]NUM4!$G$2:$T$144,2,FALSE)</f>
        <v>7</v>
      </c>
      <c r="F121" s="114">
        <f>VLOOKUP($B121,[1]NUM4!$G$2:$T$144,3,FALSE)</f>
        <v>2</v>
      </c>
      <c r="G121" s="97">
        <f>VLOOKUP($B121,[1]NUM4!$G$2:$T$144,4,FALSE)</f>
        <v>2</v>
      </c>
      <c r="H121" s="97">
        <f>VLOOKUP($B121,[1]NUM4!$G$2:$T$144,5,FALSE)</f>
        <v>4</v>
      </c>
      <c r="I121" s="97">
        <f>VLOOKUP($B121,[1]NUM4!$G$2:$T$144,6,FALSE)</f>
        <v>3</v>
      </c>
      <c r="J121" s="97">
        <f>VLOOKUP($B121,[1]NUM4!$G$2:$T$144,7,FALSE)</f>
        <v>4</v>
      </c>
      <c r="K121" s="97">
        <f>VLOOKUP($B121,[1]NUM4!$G$2:$T$144,8,FALSE)</f>
        <v>4</v>
      </c>
      <c r="L121" s="104">
        <f>VLOOKUP($B121,[1]NUM4!$G$2:$T$144,9,FALSE)</f>
        <v>3</v>
      </c>
      <c r="M121" s="104">
        <f>VLOOKUP($B121,[1]NUM4!$G$2:$T$144,10,FALSE)</f>
        <v>2</v>
      </c>
      <c r="N121" s="104">
        <f>VLOOKUP($B121,[1]NUM4!$G$2:$T$144,11,FALSE)</f>
        <v>6</v>
      </c>
      <c r="O121" s="104">
        <f>VLOOKUP($B121,[1]NUM4!$G$2:$T$144,12,FALSE)</f>
        <v>4</v>
      </c>
      <c r="P121" s="104">
        <f>VLOOKUP($B121,[1]NUM4!$G$2:$T$144,13,FALSE)</f>
        <v>6</v>
      </c>
      <c r="Q121" s="6">
        <f t="shared" si="20"/>
        <v>47</v>
      </c>
      <c r="R121" s="114">
        <f>VLOOKUP($B121,[1]DEN4!$G$2:$T$144,2,FALSE)</f>
        <v>9</v>
      </c>
      <c r="S121" s="114">
        <f>VLOOKUP($B121,[1]DEN4!$G$2:$T$144,3,FALSE)</f>
        <v>2</v>
      </c>
      <c r="T121" s="97">
        <f>VLOOKUP($B121,[1]DEN4!$G$2:$T$144,4,FALSE)</f>
        <v>3</v>
      </c>
      <c r="U121" s="97">
        <f>VLOOKUP($B121,[1]DEN4!$G$2:$T$144,5,FALSE)</f>
        <v>5</v>
      </c>
      <c r="V121" s="97">
        <f>VLOOKUP($B121,[1]DEN4!$G$2:$T$144,6,FALSE)</f>
        <v>5</v>
      </c>
      <c r="W121" s="97">
        <f>VLOOKUP($B121,[1]DEN4!$G$2:$T$144,7,FALSE)</f>
        <v>4</v>
      </c>
      <c r="X121" s="97">
        <f>VLOOKUP($B121,[1]DEN4!$G$2:$T$144,8,FALSE)</f>
        <v>5</v>
      </c>
      <c r="Y121" s="104">
        <f>VLOOKUP($B121,[1]DEN4!$G$2:$T$144,9,FALSE)</f>
        <v>3</v>
      </c>
      <c r="Z121" s="104">
        <f>VLOOKUP($B121,[1]DEN4!$G$2:$T$144,10,FALSE)</f>
        <v>2</v>
      </c>
      <c r="AA121" s="104">
        <f>VLOOKUP($B121,[1]DEN4!$G$2:$T$144,11,FALSE)</f>
        <v>6</v>
      </c>
      <c r="AB121" s="104">
        <f>VLOOKUP($B121,[1]DEN4!$G$2:$T$144,12,FALSE)</f>
        <v>4</v>
      </c>
      <c r="AC121" s="104">
        <f>VLOOKUP($B121,[1]DEN4!$G$2:$T$144,13,FALSE)</f>
        <v>6</v>
      </c>
      <c r="AD121" s="6">
        <f t="shared" si="11"/>
        <v>54</v>
      </c>
    </row>
    <row r="122" spans="1:31" ht="15" thickBot="1" x14ac:dyDescent="0.25">
      <c r="A122" s="105" t="s">
        <v>186</v>
      </c>
      <c r="B122" s="99" t="s">
        <v>175</v>
      </c>
      <c r="C122" s="63"/>
      <c r="D122" s="63"/>
      <c r="E122" s="114">
        <f>VLOOKUP($B122,[1]NUM4!$G$2:$T$144,2,FALSE)</f>
        <v>4</v>
      </c>
      <c r="F122" s="114">
        <f>VLOOKUP($B122,[1]NUM4!$G$2:$T$144,3,FALSE)</f>
        <v>2</v>
      </c>
      <c r="G122" s="97">
        <f>VLOOKUP($B122,[1]NUM4!$G$2:$T$144,4,FALSE)</f>
        <v>6</v>
      </c>
      <c r="H122" s="97">
        <f>VLOOKUP($B122,[1]NUM4!$G$2:$T$144,5,FALSE)</f>
        <v>6</v>
      </c>
      <c r="I122" s="97">
        <f>VLOOKUP($B122,[1]NUM4!$G$2:$T$144,6,FALSE)</f>
        <v>1</v>
      </c>
      <c r="J122" s="97">
        <f>VLOOKUP($B122,[1]NUM4!$G$2:$T$144,7,FALSE)</f>
        <v>4</v>
      </c>
      <c r="K122" s="97">
        <f>VLOOKUP($B122,[1]NUM4!$G$2:$T$144,8,FALSE)</f>
        <v>4</v>
      </c>
      <c r="L122" s="104">
        <f>VLOOKUP($B122,[1]NUM4!$G$2:$T$144,9,FALSE)</f>
        <v>4</v>
      </c>
      <c r="M122" s="104">
        <f>VLOOKUP($B122,[1]NUM4!$G$2:$T$144,10,FALSE)</f>
        <v>1</v>
      </c>
      <c r="N122" s="104">
        <f>VLOOKUP($B122,[1]NUM4!$G$2:$T$144,11,FALSE)</f>
        <v>4</v>
      </c>
      <c r="O122" s="104">
        <f>VLOOKUP($B122,[1]NUM4!$G$2:$T$144,12,FALSE)</f>
        <v>0</v>
      </c>
      <c r="P122" s="104">
        <f>VLOOKUP($B122,[1]NUM4!$G$2:$T$144,13,FALSE)</f>
        <v>7</v>
      </c>
      <c r="Q122" s="6">
        <f t="shared" si="20"/>
        <v>43</v>
      </c>
      <c r="R122" s="114">
        <f>VLOOKUP($B122,[1]DEN4!$G$2:$T$144,2,FALSE)</f>
        <v>4</v>
      </c>
      <c r="S122" s="114">
        <f>VLOOKUP($B122,[1]DEN4!$G$2:$T$144,3,FALSE)</f>
        <v>3</v>
      </c>
      <c r="T122" s="97">
        <f>VLOOKUP($B122,[1]DEN4!$G$2:$T$144,4,FALSE)</f>
        <v>6</v>
      </c>
      <c r="U122" s="97">
        <f>VLOOKUP($B122,[1]DEN4!$G$2:$T$144,5,FALSE)</f>
        <v>6</v>
      </c>
      <c r="V122" s="97">
        <f>VLOOKUP($B122,[1]DEN4!$G$2:$T$144,6,FALSE)</f>
        <v>1</v>
      </c>
      <c r="W122" s="97">
        <f>VLOOKUP($B122,[1]DEN4!$G$2:$T$144,7,FALSE)</f>
        <v>5</v>
      </c>
      <c r="X122" s="97">
        <f>VLOOKUP($B122,[1]DEN4!$G$2:$T$144,8,FALSE)</f>
        <v>4</v>
      </c>
      <c r="Y122" s="104">
        <f>VLOOKUP($B122,[1]DEN4!$G$2:$T$144,9,FALSE)</f>
        <v>5</v>
      </c>
      <c r="Z122" s="104">
        <f>VLOOKUP($B122,[1]DEN4!$G$2:$T$144,10,FALSE)</f>
        <v>1</v>
      </c>
      <c r="AA122" s="104">
        <f>VLOOKUP($B122,[1]DEN4!$G$2:$T$144,11,FALSE)</f>
        <v>4</v>
      </c>
      <c r="AB122" s="104">
        <f>VLOOKUP($B122,[1]DEN4!$G$2:$T$144,12,FALSE)</f>
        <v>0</v>
      </c>
      <c r="AC122" s="104">
        <f>VLOOKUP($B122,[1]DEN4!$G$2:$T$144,13,FALSE)</f>
        <v>8</v>
      </c>
      <c r="AD122" s="6">
        <f t="shared" si="11"/>
        <v>47</v>
      </c>
    </row>
    <row r="123" spans="1:31" ht="15" thickBot="1" x14ac:dyDescent="0.25">
      <c r="A123" s="105" t="s">
        <v>186</v>
      </c>
      <c r="B123" s="99" t="s">
        <v>176</v>
      </c>
      <c r="C123" s="63"/>
      <c r="D123" s="63"/>
      <c r="E123" s="114">
        <f>VLOOKUP($B123,[1]NUM4!$G$2:$T$144,2,FALSE)</f>
        <v>5</v>
      </c>
      <c r="F123" s="114">
        <f>VLOOKUP($B123,[1]NUM4!$G$2:$T$144,3,FALSE)</f>
        <v>9</v>
      </c>
      <c r="G123" s="97">
        <f>VLOOKUP($B123,[1]NUM4!$G$2:$T$144,4,FALSE)</f>
        <v>10</v>
      </c>
      <c r="H123" s="97">
        <f>VLOOKUP($B123,[1]NUM4!$G$2:$T$144,5,FALSE)</f>
        <v>10</v>
      </c>
      <c r="I123" s="97">
        <f>VLOOKUP($B123,[1]NUM4!$G$2:$T$144,6,FALSE)</f>
        <v>6</v>
      </c>
      <c r="J123" s="97">
        <f>VLOOKUP($B123,[1]NUM4!$G$2:$T$144,7,FALSE)</f>
        <v>8</v>
      </c>
      <c r="K123" s="97">
        <f>VLOOKUP($B123,[1]NUM4!$G$2:$T$144,8,FALSE)</f>
        <v>4</v>
      </c>
      <c r="L123" s="104">
        <f>VLOOKUP($B123,[1]NUM4!$G$2:$T$144,9,FALSE)</f>
        <v>5</v>
      </c>
      <c r="M123" s="104">
        <f>VLOOKUP($B123,[1]NUM4!$G$2:$T$144,10,FALSE)</f>
        <v>2</v>
      </c>
      <c r="N123" s="104">
        <f>VLOOKUP($B123,[1]NUM4!$G$2:$T$144,11,FALSE)</f>
        <v>9</v>
      </c>
      <c r="O123" s="104">
        <f>VLOOKUP($B123,[1]NUM4!$G$2:$T$144,12,FALSE)</f>
        <v>7</v>
      </c>
      <c r="P123" s="104">
        <f>VLOOKUP($B123,[1]NUM4!$G$2:$T$144,13,FALSE)</f>
        <v>12</v>
      </c>
      <c r="Q123" s="6">
        <f t="shared" si="20"/>
        <v>87</v>
      </c>
      <c r="R123" s="114">
        <f>VLOOKUP($B123,[1]DEN4!$G$2:$T$144,2,FALSE)</f>
        <v>5</v>
      </c>
      <c r="S123" s="114">
        <f>VLOOKUP($B123,[1]DEN4!$G$2:$T$144,3,FALSE)</f>
        <v>10</v>
      </c>
      <c r="T123" s="97">
        <f>VLOOKUP($B123,[1]DEN4!$G$2:$T$144,4,FALSE)</f>
        <v>11</v>
      </c>
      <c r="U123" s="97">
        <f>VLOOKUP($B123,[1]DEN4!$G$2:$T$144,5,FALSE)</f>
        <v>11</v>
      </c>
      <c r="V123" s="97">
        <f>VLOOKUP($B123,[1]DEN4!$G$2:$T$144,6,FALSE)</f>
        <v>6</v>
      </c>
      <c r="W123" s="97">
        <f>VLOOKUP($B123,[1]DEN4!$G$2:$T$144,7,FALSE)</f>
        <v>9</v>
      </c>
      <c r="X123" s="97">
        <f>VLOOKUP($B123,[1]DEN4!$G$2:$T$144,8,FALSE)</f>
        <v>6</v>
      </c>
      <c r="Y123" s="104">
        <f>VLOOKUP($B123,[1]DEN4!$G$2:$T$144,9,FALSE)</f>
        <v>8</v>
      </c>
      <c r="Z123" s="104">
        <f>VLOOKUP($B123,[1]DEN4!$G$2:$T$144,10,FALSE)</f>
        <v>2</v>
      </c>
      <c r="AA123" s="104">
        <f>VLOOKUP($B123,[1]DEN4!$G$2:$T$144,11,FALSE)</f>
        <v>11</v>
      </c>
      <c r="AB123" s="104">
        <f>VLOOKUP($B123,[1]DEN4!$G$2:$T$144,12,FALSE)</f>
        <v>10</v>
      </c>
      <c r="AC123" s="104">
        <f>VLOOKUP($B123,[1]DEN4!$G$2:$T$144,13,FALSE)</f>
        <v>13</v>
      </c>
      <c r="AD123" s="6">
        <f t="shared" si="11"/>
        <v>102</v>
      </c>
    </row>
    <row r="124" spans="1:31" ht="15" thickBot="1" x14ac:dyDescent="0.25">
      <c r="A124" s="105" t="s">
        <v>186</v>
      </c>
      <c r="B124" s="99" t="s">
        <v>177</v>
      </c>
      <c r="C124" s="63"/>
      <c r="D124" s="63"/>
      <c r="E124" s="114">
        <f>VLOOKUP($B124,[1]NUM4!$G$2:$T$144,2,FALSE)</f>
        <v>0</v>
      </c>
      <c r="F124" s="114">
        <f>VLOOKUP($B124,[1]NUM4!$G$2:$T$144,3,FALSE)</f>
        <v>2</v>
      </c>
      <c r="G124" s="97">
        <f>VLOOKUP($B124,[1]NUM4!$G$2:$T$144,4,FALSE)</f>
        <v>0</v>
      </c>
      <c r="H124" s="97">
        <f>VLOOKUP($B124,[1]NUM4!$G$2:$T$144,5,FALSE)</f>
        <v>0</v>
      </c>
      <c r="I124" s="97">
        <f>VLOOKUP($B124,[1]NUM4!$G$2:$T$144,6,FALSE)</f>
        <v>0</v>
      </c>
      <c r="J124" s="97">
        <f>VLOOKUP($B124,[1]NUM4!$G$2:$T$144,7,FALSE)</f>
        <v>1</v>
      </c>
      <c r="K124" s="97">
        <f>VLOOKUP($B124,[1]NUM4!$G$2:$T$144,8,FALSE)</f>
        <v>1</v>
      </c>
      <c r="L124" s="104">
        <f>VLOOKUP($B124,[1]NUM4!$G$2:$T$144,9,FALSE)</f>
        <v>0</v>
      </c>
      <c r="M124" s="104">
        <f>VLOOKUP($B124,[1]NUM4!$G$2:$T$144,10,FALSE)</f>
        <v>0</v>
      </c>
      <c r="N124" s="104">
        <f>VLOOKUP($B124,[1]NUM4!$G$2:$T$144,11,FALSE)</f>
        <v>0</v>
      </c>
      <c r="O124" s="104">
        <f>VLOOKUP($B124,[1]NUM4!$G$2:$T$144,12,FALSE)</f>
        <v>1</v>
      </c>
      <c r="P124" s="104">
        <f>VLOOKUP($B124,[1]NUM4!$G$2:$T$144,13,FALSE)</f>
        <v>0</v>
      </c>
      <c r="Q124" s="6">
        <f t="shared" si="20"/>
        <v>5</v>
      </c>
      <c r="R124" s="114">
        <f>VLOOKUP($B124,[1]DEN4!$G$2:$T$144,2,FALSE)</f>
        <v>0</v>
      </c>
      <c r="S124" s="114">
        <f>VLOOKUP($B124,[1]DEN4!$G$2:$T$144,3,FALSE)</f>
        <v>2</v>
      </c>
      <c r="T124" s="97">
        <f>VLOOKUP($B124,[1]DEN4!$G$2:$T$144,4,FALSE)</f>
        <v>0</v>
      </c>
      <c r="U124" s="97">
        <f>VLOOKUP($B124,[1]DEN4!$G$2:$T$144,5,FALSE)</f>
        <v>0</v>
      </c>
      <c r="V124" s="97">
        <f>VLOOKUP($B124,[1]DEN4!$G$2:$T$144,6,FALSE)</f>
        <v>0</v>
      </c>
      <c r="W124" s="97">
        <f>VLOOKUP($B124,[1]DEN4!$G$2:$T$144,7,FALSE)</f>
        <v>1</v>
      </c>
      <c r="X124" s="97">
        <f>VLOOKUP($B124,[1]DEN4!$G$2:$T$144,8,FALSE)</f>
        <v>1</v>
      </c>
      <c r="Y124" s="104">
        <f>VLOOKUP($B124,[1]DEN4!$G$2:$T$144,9,FALSE)</f>
        <v>0</v>
      </c>
      <c r="Z124" s="104">
        <f>VLOOKUP($B124,[1]DEN4!$G$2:$T$144,10,FALSE)</f>
        <v>0</v>
      </c>
      <c r="AA124" s="104">
        <f>VLOOKUP($B124,[1]DEN4!$G$2:$T$144,11,FALSE)</f>
        <v>0</v>
      </c>
      <c r="AB124" s="104">
        <f>VLOOKUP($B124,[1]DEN4!$G$2:$T$144,12,FALSE)</f>
        <v>1</v>
      </c>
      <c r="AC124" s="104">
        <f>VLOOKUP($B124,[1]DEN4!$G$2:$T$144,13,FALSE)</f>
        <v>0</v>
      </c>
      <c r="AD124" s="6">
        <f t="shared" si="11"/>
        <v>5</v>
      </c>
    </row>
    <row r="125" spans="1:31" ht="15" thickBot="1" x14ac:dyDescent="0.25">
      <c r="A125" s="105" t="s">
        <v>186</v>
      </c>
      <c r="B125" s="99" t="s">
        <v>178</v>
      </c>
      <c r="C125" s="63"/>
      <c r="D125" s="63"/>
      <c r="E125" s="114">
        <f>VLOOKUP($B125,[1]NUM4!$G$2:$T$144,2,FALSE)</f>
        <v>0</v>
      </c>
      <c r="F125" s="114">
        <f>VLOOKUP($B125,[1]NUM4!$G$2:$T$144,3,FALSE)</f>
        <v>1</v>
      </c>
      <c r="G125" s="97">
        <f>VLOOKUP($B125,[1]NUM4!$G$2:$T$144,4,FALSE)</f>
        <v>0</v>
      </c>
      <c r="H125" s="97">
        <f>VLOOKUP($B125,[1]NUM4!$G$2:$T$144,5,FALSE)</f>
        <v>0</v>
      </c>
      <c r="I125" s="97">
        <f>VLOOKUP($B125,[1]NUM4!$G$2:$T$144,6,FALSE)</f>
        <v>1</v>
      </c>
      <c r="J125" s="97">
        <f>VLOOKUP($B125,[1]NUM4!$G$2:$T$144,7,FALSE)</f>
        <v>0</v>
      </c>
      <c r="K125" s="97">
        <f>VLOOKUP($B125,[1]NUM4!$G$2:$T$144,8,FALSE)</f>
        <v>0</v>
      </c>
      <c r="L125" s="104">
        <f>VLOOKUP($B125,[1]NUM4!$G$2:$T$144,9,FALSE)</f>
        <v>0</v>
      </c>
      <c r="M125" s="104">
        <f>VLOOKUP($B125,[1]NUM4!$G$2:$T$144,10,FALSE)</f>
        <v>0</v>
      </c>
      <c r="N125" s="104">
        <f>VLOOKUP($B125,[1]NUM4!$G$2:$T$144,11,FALSE)</f>
        <v>0</v>
      </c>
      <c r="O125" s="104">
        <f>VLOOKUP($B125,[1]NUM4!$G$2:$T$144,12,FALSE)</f>
        <v>0</v>
      </c>
      <c r="P125" s="104">
        <f>VLOOKUP($B125,[1]NUM4!$G$2:$T$144,13,FALSE)</f>
        <v>1</v>
      </c>
      <c r="Q125" s="6">
        <f t="shared" si="20"/>
        <v>3</v>
      </c>
      <c r="R125" s="114">
        <f>VLOOKUP($B125,[1]DEN4!$G$2:$T$144,2,FALSE)</f>
        <v>0</v>
      </c>
      <c r="S125" s="114">
        <f>VLOOKUP($B125,[1]DEN4!$G$2:$T$144,3,FALSE)</f>
        <v>1</v>
      </c>
      <c r="T125" s="97">
        <f>VLOOKUP($B125,[1]DEN4!$G$2:$T$144,4,FALSE)</f>
        <v>0</v>
      </c>
      <c r="U125" s="97">
        <f>VLOOKUP($B125,[1]DEN4!$G$2:$T$144,5,FALSE)</f>
        <v>0</v>
      </c>
      <c r="V125" s="97">
        <f>VLOOKUP($B125,[1]DEN4!$G$2:$T$144,6,FALSE)</f>
        <v>1</v>
      </c>
      <c r="W125" s="97">
        <f>VLOOKUP($B125,[1]DEN4!$G$2:$T$144,7,FALSE)</f>
        <v>0</v>
      </c>
      <c r="X125" s="97">
        <f>VLOOKUP($B125,[1]DEN4!$G$2:$T$144,8,FALSE)</f>
        <v>0</v>
      </c>
      <c r="Y125" s="104">
        <f>VLOOKUP($B125,[1]DEN4!$G$2:$T$144,9,FALSE)</f>
        <v>0</v>
      </c>
      <c r="Z125" s="104">
        <f>VLOOKUP($B125,[1]DEN4!$G$2:$T$144,10,FALSE)</f>
        <v>0</v>
      </c>
      <c r="AA125" s="104">
        <f>VLOOKUP($B125,[1]DEN4!$G$2:$T$144,11,FALSE)</f>
        <v>0</v>
      </c>
      <c r="AB125" s="104">
        <f>VLOOKUP($B125,[1]DEN4!$G$2:$T$144,12,FALSE)</f>
        <v>0</v>
      </c>
      <c r="AC125" s="104">
        <f>VLOOKUP($B125,[1]DEN4!$G$2:$T$144,13,FALSE)</f>
        <v>1</v>
      </c>
      <c r="AD125" s="6">
        <f t="shared" si="11"/>
        <v>3</v>
      </c>
    </row>
    <row r="126" spans="1:31" ht="15" thickBot="1" x14ac:dyDescent="0.25">
      <c r="A126" s="105" t="s">
        <v>186</v>
      </c>
      <c r="B126" s="99" t="s">
        <v>179</v>
      </c>
      <c r="C126" s="63"/>
      <c r="D126" s="63"/>
      <c r="E126" s="114">
        <f>VLOOKUP($B126,[1]NUM4!$G$2:$T$144,2,FALSE)</f>
        <v>1</v>
      </c>
      <c r="F126" s="114">
        <f>VLOOKUP($B126,[1]NUM4!$G$2:$T$144,3,FALSE)</f>
        <v>0</v>
      </c>
      <c r="G126" s="97">
        <f>VLOOKUP($B126,[1]NUM4!$G$2:$T$144,4,FALSE)</f>
        <v>0</v>
      </c>
      <c r="H126" s="97">
        <f>VLOOKUP($B126,[1]NUM4!$G$2:$T$144,5,FALSE)</f>
        <v>0</v>
      </c>
      <c r="I126" s="97">
        <f>VLOOKUP($B126,[1]NUM4!$G$2:$T$144,6,FALSE)</f>
        <v>0</v>
      </c>
      <c r="J126" s="97">
        <f>VLOOKUP($B126,[1]NUM4!$G$2:$T$144,7,FALSE)</f>
        <v>0</v>
      </c>
      <c r="K126" s="97">
        <f>VLOOKUP($B126,[1]NUM4!$G$2:$T$144,8,FALSE)</f>
        <v>1</v>
      </c>
      <c r="L126" s="104">
        <f>VLOOKUP($B126,[1]NUM4!$G$2:$T$144,9,FALSE)</f>
        <v>0</v>
      </c>
      <c r="M126" s="104">
        <f>VLOOKUP($B126,[1]NUM4!$G$2:$T$144,10,FALSE)</f>
        <v>0</v>
      </c>
      <c r="N126" s="104">
        <f>VLOOKUP($B126,[1]NUM4!$G$2:$T$144,11,FALSE)</f>
        <v>0</v>
      </c>
      <c r="O126" s="104">
        <f>VLOOKUP($B126,[1]NUM4!$G$2:$T$144,12,FALSE)</f>
        <v>0</v>
      </c>
      <c r="P126" s="104">
        <f>VLOOKUP($B126,[1]NUM4!$G$2:$T$144,13,FALSE)</f>
        <v>0</v>
      </c>
      <c r="Q126" s="6">
        <f t="shared" si="20"/>
        <v>2</v>
      </c>
      <c r="R126" s="114">
        <f>VLOOKUP($B126,[1]DEN4!$G$2:$T$144,2,FALSE)</f>
        <v>1</v>
      </c>
      <c r="S126" s="114">
        <f>VLOOKUP($B126,[1]DEN4!$G$2:$T$144,3,FALSE)</f>
        <v>0</v>
      </c>
      <c r="T126" s="97">
        <f>VLOOKUP($B126,[1]DEN4!$G$2:$T$144,4,FALSE)</f>
        <v>0</v>
      </c>
      <c r="U126" s="97">
        <f>VLOOKUP($B126,[1]DEN4!$G$2:$T$144,5,FALSE)</f>
        <v>0</v>
      </c>
      <c r="V126" s="97">
        <f>VLOOKUP($B126,[1]DEN4!$G$2:$T$144,6,FALSE)</f>
        <v>0</v>
      </c>
      <c r="W126" s="97">
        <f>VLOOKUP($B126,[1]DEN4!$G$2:$T$144,7,FALSE)</f>
        <v>1</v>
      </c>
      <c r="X126" s="97">
        <f>VLOOKUP($B126,[1]DEN4!$G$2:$T$144,8,FALSE)</f>
        <v>1</v>
      </c>
      <c r="Y126" s="104">
        <f>VLOOKUP($B126,[1]DEN4!$G$2:$T$144,9,FALSE)</f>
        <v>0</v>
      </c>
      <c r="Z126" s="104">
        <f>VLOOKUP($B126,[1]DEN4!$G$2:$T$144,10,FALSE)</f>
        <v>0</v>
      </c>
      <c r="AA126" s="104">
        <f>VLOOKUP($B126,[1]DEN4!$G$2:$T$144,11,FALSE)</f>
        <v>1</v>
      </c>
      <c r="AB126" s="104">
        <f>VLOOKUP($B126,[1]DEN4!$G$2:$T$144,12,FALSE)</f>
        <v>0</v>
      </c>
      <c r="AC126" s="104">
        <f>VLOOKUP($B126,[1]DEN4!$G$2:$T$144,13,FALSE)</f>
        <v>0</v>
      </c>
      <c r="AD126" s="6">
        <f t="shared" ref="AD126:AD132" si="23">SUM(R126:AC126)</f>
        <v>4</v>
      </c>
    </row>
    <row r="127" spans="1:31" ht="15" thickBot="1" x14ac:dyDescent="0.25">
      <c r="A127" s="105" t="s">
        <v>186</v>
      </c>
      <c r="B127" s="99" t="s">
        <v>180</v>
      </c>
      <c r="C127" s="63"/>
      <c r="D127" s="63"/>
      <c r="E127" s="114">
        <f>VLOOKUP($B127,[1]NUM4!$G$2:$T$144,2,FALSE)</f>
        <v>0</v>
      </c>
      <c r="F127" s="114">
        <f>VLOOKUP($B127,[1]NUM4!$G$2:$T$144,3,FALSE)</f>
        <v>0</v>
      </c>
      <c r="G127" s="97">
        <f>VLOOKUP($B127,[1]NUM4!$G$2:$T$144,4,FALSE)</f>
        <v>0</v>
      </c>
      <c r="H127" s="97">
        <f>VLOOKUP($B127,[1]NUM4!$G$2:$T$144,5,FALSE)</f>
        <v>0</v>
      </c>
      <c r="I127" s="97">
        <f>VLOOKUP($B127,[1]NUM4!$G$2:$T$144,6,FALSE)</f>
        <v>0</v>
      </c>
      <c r="J127" s="97">
        <f>VLOOKUP($B127,[1]NUM4!$G$2:$T$144,7,FALSE)</f>
        <v>1</v>
      </c>
      <c r="K127" s="97">
        <f>VLOOKUP($B127,[1]NUM4!$G$2:$T$144,8,FALSE)</f>
        <v>0</v>
      </c>
      <c r="L127" s="104">
        <f>VLOOKUP($B127,[1]NUM4!$G$2:$T$144,9,FALSE)</f>
        <v>0</v>
      </c>
      <c r="M127" s="104">
        <f>VLOOKUP($B127,[1]NUM4!$G$2:$T$144,10,FALSE)</f>
        <v>0</v>
      </c>
      <c r="N127" s="104">
        <f>VLOOKUP($B127,[1]NUM4!$G$2:$T$144,11,FALSE)</f>
        <v>1</v>
      </c>
      <c r="O127" s="104">
        <f>VLOOKUP($B127,[1]NUM4!$G$2:$T$144,12,FALSE)</f>
        <v>0</v>
      </c>
      <c r="P127" s="104">
        <f>VLOOKUP($B127,[1]NUM4!$G$2:$T$144,13,FALSE)</f>
        <v>0</v>
      </c>
      <c r="Q127" s="6">
        <f t="shared" si="20"/>
        <v>2</v>
      </c>
      <c r="R127" s="114">
        <f>VLOOKUP($B127,[1]DEN4!$G$2:$T$144,2,FALSE)</f>
        <v>0</v>
      </c>
      <c r="S127" s="114">
        <f>VLOOKUP($B127,[1]DEN4!$G$2:$T$144,3,FALSE)</f>
        <v>0</v>
      </c>
      <c r="T127" s="97">
        <f>VLOOKUP($B127,[1]DEN4!$G$2:$T$144,4,FALSE)</f>
        <v>0</v>
      </c>
      <c r="U127" s="97">
        <f>VLOOKUP($B127,[1]DEN4!$G$2:$T$144,5,FALSE)</f>
        <v>0</v>
      </c>
      <c r="V127" s="97">
        <f>VLOOKUP($B127,[1]DEN4!$G$2:$T$144,6,FALSE)</f>
        <v>0</v>
      </c>
      <c r="W127" s="97">
        <f>VLOOKUP($B127,[1]DEN4!$G$2:$T$144,7,FALSE)</f>
        <v>1</v>
      </c>
      <c r="X127" s="97">
        <f>VLOOKUP($B127,[1]DEN4!$G$2:$T$144,8,FALSE)</f>
        <v>0</v>
      </c>
      <c r="Y127" s="104">
        <f>VLOOKUP($B127,[1]DEN4!$G$2:$T$144,9,FALSE)</f>
        <v>0</v>
      </c>
      <c r="Z127" s="104">
        <f>VLOOKUP($B127,[1]DEN4!$G$2:$T$144,10,FALSE)</f>
        <v>0</v>
      </c>
      <c r="AA127" s="104">
        <f>VLOOKUP($B127,[1]DEN4!$G$2:$T$144,11,FALSE)</f>
        <v>1</v>
      </c>
      <c r="AB127" s="104">
        <f>VLOOKUP($B127,[1]DEN4!$G$2:$T$144,12,FALSE)</f>
        <v>0</v>
      </c>
      <c r="AC127" s="104">
        <f>VLOOKUP($B127,[1]DEN4!$G$2:$T$144,13,FALSE)</f>
        <v>0</v>
      </c>
      <c r="AD127" s="6">
        <f t="shared" si="23"/>
        <v>2</v>
      </c>
    </row>
    <row r="128" spans="1:31" ht="15" thickBot="1" x14ac:dyDescent="0.25">
      <c r="A128" s="105" t="s">
        <v>186</v>
      </c>
      <c r="B128" s="99" t="s">
        <v>181</v>
      </c>
      <c r="C128" s="63"/>
      <c r="D128" s="63"/>
      <c r="E128" s="114">
        <f>VLOOKUP($B128,[1]NUM4!$G$2:$T$144,2,FALSE)</f>
        <v>0</v>
      </c>
      <c r="F128" s="114">
        <f>VLOOKUP($B128,[1]NUM4!$G$2:$T$144,3,FALSE)</f>
        <v>1</v>
      </c>
      <c r="G128" s="97">
        <f>VLOOKUP($B128,[1]NUM4!$G$2:$T$144,4,FALSE)</f>
        <v>0</v>
      </c>
      <c r="H128" s="97">
        <f>VLOOKUP($B128,[1]NUM4!$G$2:$T$144,5,FALSE)</f>
        <v>0</v>
      </c>
      <c r="I128" s="97">
        <f>VLOOKUP($B128,[1]NUM4!$G$2:$T$144,6,FALSE)</f>
        <v>0</v>
      </c>
      <c r="J128" s="97">
        <f>VLOOKUP($B128,[1]NUM4!$G$2:$T$144,7,FALSE)</f>
        <v>1</v>
      </c>
      <c r="K128" s="97">
        <f>VLOOKUP($B128,[1]NUM4!$G$2:$T$144,8,FALSE)</f>
        <v>0</v>
      </c>
      <c r="L128" s="104">
        <f>VLOOKUP($B128,[1]NUM4!$G$2:$T$144,9,FALSE)</f>
        <v>0</v>
      </c>
      <c r="M128" s="104">
        <f>VLOOKUP($B128,[1]NUM4!$G$2:$T$144,10,FALSE)</f>
        <v>0</v>
      </c>
      <c r="N128" s="104">
        <f>VLOOKUP($B128,[1]NUM4!$G$2:$T$144,11,FALSE)</f>
        <v>1</v>
      </c>
      <c r="O128" s="104">
        <f>VLOOKUP($B128,[1]NUM4!$G$2:$T$144,12,FALSE)</f>
        <v>0</v>
      </c>
      <c r="P128" s="104">
        <f>VLOOKUP($B128,[1]NUM4!$G$2:$T$144,13,FALSE)</f>
        <v>0</v>
      </c>
      <c r="Q128" s="6">
        <f t="shared" si="20"/>
        <v>3</v>
      </c>
      <c r="R128" s="114">
        <f>VLOOKUP($B128,[1]DEN4!$G$2:$T$144,2,FALSE)</f>
        <v>0</v>
      </c>
      <c r="S128" s="114">
        <f>VLOOKUP($B128,[1]DEN4!$G$2:$T$144,3,FALSE)</f>
        <v>1</v>
      </c>
      <c r="T128" s="97">
        <f>VLOOKUP($B128,[1]DEN4!$G$2:$T$144,4,FALSE)</f>
        <v>0</v>
      </c>
      <c r="U128" s="97">
        <f>VLOOKUP($B128,[1]DEN4!$G$2:$T$144,5,FALSE)</f>
        <v>0</v>
      </c>
      <c r="V128" s="97">
        <f>VLOOKUP($B128,[1]DEN4!$G$2:$T$144,6,FALSE)</f>
        <v>0</v>
      </c>
      <c r="W128" s="97">
        <f>VLOOKUP($B128,[1]DEN4!$G$2:$T$144,7,FALSE)</f>
        <v>1</v>
      </c>
      <c r="X128" s="97">
        <f>VLOOKUP($B128,[1]DEN4!$G$2:$T$144,8,FALSE)</f>
        <v>0</v>
      </c>
      <c r="Y128" s="104">
        <f>VLOOKUP($B128,[1]DEN4!$G$2:$T$144,9,FALSE)</f>
        <v>0</v>
      </c>
      <c r="Z128" s="104">
        <f>VLOOKUP($B128,[1]DEN4!$G$2:$T$144,10,FALSE)</f>
        <v>0</v>
      </c>
      <c r="AA128" s="104">
        <f>VLOOKUP($B128,[1]DEN4!$G$2:$T$144,11,FALSE)</f>
        <v>1</v>
      </c>
      <c r="AB128" s="104">
        <f>VLOOKUP($B128,[1]DEN4!$G$2:$T$144,12,FALSE)</f>
        <v>0</v>
      </c>
      <c r="AC128" s="104">
        <f>VLOOKUP($B128,[1]DEN4!$G$2:$T$144,13,FALSE)</f>
        <v>0</v>
      </c>
      <c r="AD128" s="6">
        <f t="shared" si="23"/>
        <v>3</v>
      </c>
    </row>
    <row r="129" spans="1:31" ht="15" thickBot="1" x14ac:dyDescent="0.25">
      <c r="A129" s="105" t="s">
        <v>186</v>
      </c>
      <c r="B129" s="99" t="s">
        <v>182</v>
      </c>
      <c r="C129" s="63"/>
      <c r="D129" s="63"/>
      <c r="E129" s="114">
        <f>VLOOKUP($B129,[1]NUM4!$G$2:$T$144,2,FALSE)</f>
        <v>0</v>
      </c>
      <c r="F129" s="114">
        <f>VLOOKUP($B129,[1]NUM4!$G$2:$T$144,3,FALSE)</f>
        <v>0</v>
      </c>
      <c r="G129" s="97">
        <f>VLOOKUP($B129,[1]NUM4!$G$2:$T$144,4,FALSE)</f>
        <v>1</v>
      </c>
      <c r="H129" s="97">
        <f>VLOOKUP($B129,[1]NUM4!$G$2:$T$144,5,FALSE)</f>
        <v>1</v>
      </c>
      <c r="I129" s="97">
        <f>VLOOKUP($B129,[1]NUM4!$G$2:$T$144,6,FALSE)</f>
        <v>0</v>
      </c>
      <c r="J129" s="97">
        <f>VLOOKUP($B129,[1]NUM4!$G$2:$T$144,7,FALSE)</f>
        <v>0</v>
      </c>
      <c r="K129" s="97">
        <f>VLOOKUP($B129,[1]NUM4!$G$2:$T$144,8,FALSE)</f>
        <v>1</v>
      </c>
      <c r="L129" s="104">
        <f>VLOOKUP($B129,[1]NUM4!$G$2:$T$144,9,FALSE)</f>
        <v>2</v>
      </c>
      <c r="M129" s="104">
        <f>VLOOKUP($B129,[1]NUM4!$G$2:$T$144,10,FALSE)</f>
        <v>0</v>
      </c>
      <c r="N129" s="104">
        <f>VLOOKUP($B129,[1]NUM4!$G$2:$T$144,11,FALSE)</f>
        <v>0</v>
      </c>
      <c r="O129" s="104">
        <f>VLOOKUP($B129,[1]NUM4!$G$2:$T$144,12,FALSE)</f>
        <v>0</v>
      </c>
      <c r="P129" s="104">
        <f>VLOOKUP($B129,[1]NUM4!$G$2:$T$144,13,FALSE)</f>
        <v>0</v>
      </c>
      <c r="Q129" s="6">
        <f t="shared" si="20"/>
        <v>5</v>
      </c>
      <c r="R129" s="114">
        <f>VLOOKUP($B129,[1]DEN4!$G$2:$T$144,2,FALSE)</f>
        <v>0</v>
      </c>
      <c r="S129" s="114">
        <f>VLOOKUP($B129,[1]DEN4!$G$2:$T$144,3,FALSE)</f>
        <v>0</v>
      </c>
      <c r="T129" s="97">
        <f>VLOOKUP($B129,[1]DEN4!$G$2:$T$144,4,FALSE)</f>
        <v>1</v>
      </c>
      <c r="U129" s="97">
        <f>VLOOKUP($B129,[1]DEN4!$G$2:$T$144,5,FALSE)</f>
        <v>1</v>
      </c>
      <c r="V129" s="97">
        <f>VLOOKUP($B129,[1]DEN4!$G$2:$T$144,6,FALSE)</f>
        <v>0</v>
      </c>
      <c r="W129" s="97">
        <f>VLOOKUP($B129,[1]DEN4!$G$2:$T$144,7,FALSE)</f>
        <v>1</v>
      </c>
      <c r="X129" s="97">
        <f>VLOOKUP($B129,[1]DEN4!$G$2:$T$144,8,FALSE)</f>
        <v>1</v>
      </c>
      <c r="Y129" s="104">
        <f>VLOOKUP($B129,[1]DEN4!$G$2:$T$144,9,FALSE)</f>
        <v>2</v>
      </c>
      <c r="Z129" s="104">
        <f>VLOOKUP($B129,[1]DEN4!$G$2:$T$144,10,FALSE)</f>
        <v>0</v>
      </c>
      <c r="AA129" s="104">
        <f>VLOOKUP($B129,[1]DEN4!$G$2:$T$144,11,FALSE)</f>
        <v>0</v>
      </c>
      <c r="AB129" s="104">
        <f>VLOOKUP($B129,[1]DEN4!$G$2:$T$144,12,FALSE)</f>
        <v>0</v>
      </c>
      <c r="AC129" s="104">
        <f>VLOOKUP($B129,[1]DEN4!$G$2:$T$144,13,FALSE)</f>
        <v>0</v>
      </c>
      <c r="AD129" s="6">
        <f t="shared" si="23"/>
        <v>6</v>
      </c>
    </row>
    <row r="130" spans="1:31" ht="15" thickBot="1" x14ac:dyDescent="0.25">
      <c r="A130" s="105" t="s">
        <v>186</v>
      </c>
      <c r="B130" s="99" t="s">
        <v>183</v>
      </c>
      <c r="C130" s="63"/>
      <c r="D130" s="63"/>
      <c r="E130" s="114">
        <f>VLOOKUP($B130,[1]NUM4!$G$2:$T$144,2,FALSE)</f>
        <v>0</v>
      </c>
      <c r="F130" s="114">
        <f>VLOOKUP($B130,[1]NUM4!$G$2:$T$144,3,FALSE)</f>
        <v>0</v>
      </c>
      <c r="G130" s="97">
        <f>VLOOKUP($B130,[1]NUM4!$G$2:$T$144,4,FALSE)</f>
        <v>0</v>
      </c>
      <c r="H130" s="97">
        <f>VLOOKUP($B130,[1]NUM4!$G$2:$T$144,5,FALSE)</f>
        <v>0</v>
      </c>
      <c r="I130" s="97">
        <f>VLOOKUP($B130,[1]NUM4!$G$2:$T$144,6,FALSE)</f>
        <v>0</v>
      </c>
      <c r="J130" s="97">
        <f>VLOOKUP($B130,[1]NUM4!$G$2:$T$144,7,FALSE)</f>
        <v>2</v>
      </c>
      <c r="K130" s="97">
        <f>VLOOKUP($B130,[1]NUM4!$G$2:$T$144,8,FALSE)</f>
        <v>0</v>
      </c>
      <c r="L130" s="104">
        <f>VLOOKUP($B130,[1]NUM4!$G$2:$T$144,9,FALSE)</f>
        <v>1</v>
      </c>
      <c r="M130" s="104">
        <f>VLOOKUP($B130,[1]NUM4!$G$2:$T$144,10,FALSE)</f>
        <v>0</v>
      </c>
      <c r="N130" s="104">
        <f>VLOOKUP($B130,[1]NUM4!$G$2:$T$144,11,FALSE)</f>
        <v>0</v>
      </c>
      <c r="O130" s="104">
        <f>VLOOKUP($B130,[1]NUM4!$G$2:$T$144,12,FALSE)</f>
        <v>0</v>
      </c>
      <c r="P130" s="104">
        <f>VLOOKUP($B130,[1]NUM4!$G$2:$T$144,13,FALSE)</f>
        <v>0</v>
      </c>
      <c r="Q130" s="6">
        <f t="shared" si="20"/>
        <v>3</v>
      </c>
      <c r="R130" s="114">
        <f>VLOOKUP($B130,[1]DEN4!$G$2:$T$144,2,FALSE)</f>
        <v>0</v>
      </c>
      <c r="S130" s="114">
        <f>VLOOKUP($B130,[1]DEN4!$G$2:$T$144,3,FALSE)</f>
        <v>0</v>
      </c>
      <c r="T130" s="97">
        <f>VLOOKUP($B130,[1]DEN4!$G$2:$T$144,4,FALSE)</f>
        <v>0</v>
      </c>
      <c r="U130" s="97">
        <f>VLOOKUP($B130,[1]DEN4!$G$2:$T$144,5,FALSE)</f>
        <v>0</v>
      </c>
      <c r="V130" s="97">
        <f>VLOOKUP($B130,[1]DEN4!$G$2:$T$144,6,FALSE)</f>
        <v>0</v>
      </c>
      <c r="W130" s="97">
        <f>VLOOKUP($B130,[1]DEN4!$G$2:$T$144,7,FALSE)</f>
        <v>3</v>
      </c>
      <c r="X130" s="97">
        <f>VLOOKUP($B130,[1]DEN4!$G$2:$T$144,8,FALSE)</f>
        <v>0</v>
      </c>
      <c r="Y130" s="104">
        <f>VLOOKUP($B130,[1]DEN4!$G$2:$T$144,9,FALSE)</f>
        <v>2</v>
      </c>
      <c r="Z130" s="104">
        <f>VLOOKUP($B130,[1]DEN4!$G$2:$T$144,10,FALSE)</f>
        <v>0</v>
      </c>
      <c r="AA130" s="104">
        <f>VLOOKUP($B130,[1]DEN4!$G$2:$T$144,11,FALSE)</f>
        <v>0</v>
      </c>
      <c r="AB130" s="104">
        <f>VLOOKUP($B130,[1]DEN4!$G$2:$T$144,12,FALSE)</f>
        <v>0</v>
      </c>
      <c r="AC130" s="104">
        <f>VLOOKUP($B130,[1]DEN4!$G$2:$T$144,13,FALSE)</f>
        <v>0</v>
      </c>
      <c r="AD130" s="6">
        <f t="shared" si="23"/>
        <v>5</v>
      </c>
    </row>
    <row r="131" spans="1:31" ht="15" thickBot="1" x14ac:dyDescent="0.25">
      <c r="A131" s="105" t="s">
        <v>186</v>
      </c>
      <c r="B131" s="99" t="s">
        <v>184</v>
      </c>
      <c r="C131" s="63"/>
      <c r="D131" s="63"/>
      <c r="E131" s="114">
        <f>VLOOKUP($B131,[1]NUM4!$G$2:$T$144,2,FALSE)</f>
        <v>0</v>
      </c>
      <c r="F131" s="114">
        <f>VLOOKUP($B131,[1]NUM4!$G$2:$T$144,3,FALSE)</f>
        <v>0</v>
      </c>
      <c r="G131" s="97">
        <f>VLOOKUP($B131,[1]NUM4!$G$2:$T$144,4,FALSE)</f>
        <v>0</v>
      </c>
      <c r="H131" s="97">
        <f>VLOOKUP($B131,[1]NUM4!$G$2:$T$144,5,FALSE)</f>
        <v>0</v>
      </c>
      <c r="I131" s="97">
        <f>VLOOKUP($B131,[1]NUM4!$G$2:$T$144,6,FALSE)</f>
        <v>0</v>
      </c>
      <c r="J131" s="97">
        <f>VLOOKUP($B131,[1]NUM4!$G$2:$T$144,7,FALSE)</f>
        <v>0</v>
      </c>
      <c r="K131" s="97">
        <f>VLOOKUP($B131,[1]NUM4!$G$2:$T$144,8,FALSE)</f>
        <v>0</v>
      </c>
      <c r="L131" s="104">
        <f>VLOOKUP($B131,[1]NUM4!$G$2:$T$144,9,FALSE)</f>
        <v>1</v>
      </c>
      <c r="M131" s="104">
        <f>VLOOKUP($B131,[1]NUM4!$G$2:$T$144,10,FALSE)</f>
        <v>0</v>
      </c>
      <c r="N131" s="104">
        <f>VLOOKUP($B131,[1]NUM4!$G$2:$T$144,11,FALSE)</f>
        <v>0</v>
      </c>
      <c r="O131" s="104">
        <f>VLOOKUP($B131,[1]NUM4!$G$2:$T$144,12,FALSE)</f>
        <v>0</v>
      </c>
      <c r="P131" s="104">
        <f>VLOOKUP($B131,[1]NUM4!$G$2:$T$144,13,FALSE)</f>
        <v>0</v>
      </c>
      <c r="Q131" s="6">
        <f t="shared" si="20"/>
        <v>1</v>
      </c>
      <c r="R131" s="114">
        <f>VLOOKUP($B131,[1]DEN4!$G$2:$T$144,2,FALSE)</f>
        <v>0</v>
      </c>
      <c r="S131" s="114">
        <f>VLOOKUP($B131,[1]DEN4!$G$2:$T$144,3,FALSE)</f>
        <v>0</v>
      </c>
      <c r="T131" s="97">
        <f>VLOOKUP($B131,[1]DEN4!$G$2:$T$144,4,FALSE)</f>
        <v>0</v>
      </c>
      <c r="U131" s="97">
        <f>VLOOKUP($B131,[1]DEN4!$G$2:$T$144,5,FALSE)</f>
        <v>0</v>
      </c>
      <c r="V131" s="97">
        <f>VLOOKUP($B131,[1]DEN4!$G$2:$T$144,6,FALSE)</f>
        <v>0</v>
      </c>
      <c r="W131" s="97">
        <f>VLOOKUP($B131,[1]DEN4!$G$2:$T$144,7,FALSE)</f>
        <v>0</v>
      </c>
      <c r="X131" s="97">
        <f>VLOOKUP($B131,[1]DEN4!$G$2:$T$144,8,FALSE)</f>
        <v>0</v>
      </c>
      <c r="Y131" s="104">
        <f>VLOOKUP($B131,[1]DEN4!$G$2:$T$144,9,FALSE)</f>
        <v>1</v>
      </c>
      <c r="Z131" s="104">
        <f>VLOOKUP($B131,[1]DEN4!$G$2:$T$144,10,FALSE)</f>
        <v>0</v>
      </c>
      <c r="AA131" s="104">
        <f>VLOOKUP($B131,[1]DEN4!$G$2:$T$144,11,FALSE)</f>
        <v>0</v>
      </c>
      <c r="AB131" s="104">
        <f>VLOOKUP($B131,[1]DEN4!$G$2:$T$144,12,FALSE)</f>
        <v>0</v>
      </c>
      <c r="AC131" s="104">
        <f>VLOOKUP($B131,[1]DEN4!$G$2:$T$144,13,FALSE)</f>
        <v>0</v>
      </c>
      <c r="AD131" s="6">
        <f t="shared" si="23"/>
        <v>1</v>
      </c>
    </row>
    <row r="132" spans="1:31" ht="15" thickBot="1" x14ac:dyDescent="0.25">
      <c r="A132" s="105" t="s">
        <v>186</v>
      </c>
      <c r="B132" s="99" t="s">
        <v>185</v>
      </c>
      <c r="C132" s="63"/>
      <c r="D132" s="63"/>
      <c r="E132" s="114">
        <f>VLOOKUP($B132,[1]NUM4!$G$2:$T$144,2,FALSE)</f>
        <v>0</v>
      </c>
      <c r="F132" s="114">
        <f>VLOOKUP($B132,[1]NUM4!$G$2:$T$144,3,FALSE)</f>
        <v>0</v>
      </c>
      <c r="G132" s="97">
        <f>VLOOKUP($B132,[1]NUM4!$G$2:$T$144,4,FALSE)</f>
        <v>0</v>
      </c>
      <c r="H132" s="97">
        <f>VLOOKUP($B132,[1]NUM4!$G$2:$T$144,5,FALSE)</f>
        <v>1</v>
      </c>
      <c r="I132" s="97">
        <f>VLOOKUP($B132,[1]NUM4!$G$2:$T$144,6,FALSE)</f>
        <v>1</v>
      </c>
      <c r="J132" s="97">
        <f>VLOOKUP($B132,[1]NUM4!$G$2:$T$144,7,FALSE)</f>
        <v>0</v>
      </c>
      <c r="K132" s="97">
        <f>VLOOKUP($B132,[1]NUM4!$G$2:$T$144,8,FALSE)</f>
        <v>1</v>
      </c>
      <c r="L132" s="104">
        <f>VLOOKUP($B132,[1]NUM4!$G$2:$T$144,9,FALSE)</f>
        <v>0</v>
      </c>
      <c r="M132" s="104">
        <f>VLOOKUP($B132,[1]NUM4!$G$2:$T$144,10,FALSE)</f>
        <v>0</v>
      </c>
      <c r="N132" s="104">
        <f>VLOOKUP($B132,[1]NUM4!$G$2:$T$144,11,FALSE)</f>
        <v>0</v>
      </c>
      <c r="O132" s="104">
        <f>VLOOKUP($B132,[1]NUM4!$G$2:$T$144,12,FALSE)</f>
        <v>0</v>
      </c>
      <c r="P132" s="104">
        <f>VLOOKUP($B132,[1]NUM4!$G$2:$T$144,13,FALSE)</f>
        <v>0</v>
      </c>
      <c r="Q132" s="6">
        <f t="shared" si="20"/>
        <v>3</v>
      </c>
      <c r="R132" s="114">
        <f>VLOOKUP($B132,[1]DEN4!$G$2:$T$144,2,FALSE)</f>
        <v>0</v>
      </c>
      <c r="S132" s="114">
        <f>VLOOKUP($B132,[1]DEN4!$G$2:$T$144,3,FALSE)</f>
        <v>0</v>
      </c>
      <c r="T132" s="97">
        <f>VLOOKUP($B132,[1]DEN4!$G$2:$T$144,4,FALSE)</f>
        <v>0</v>
      </c>
      <c r="U132" s="97">
        <f>VLOOKUP($B132,[1]DEN4!$G$2:$T$144,5,FALSE)</f>
        <v>1</v>
      </c>
      <c r="V132" s="97">
        <f>VLOOKUP($B132,[1]DEN4!$G$2:$T$144,6,FALSE)</f>
        <v>1</v>
      </c>
      <c r="W132" s="97">
        <f>VLOOKUP($B132,[1]DEN4!$G$2:$T$144,7,FALSE)</f>
        <v>0</v>
      </c>
      <c r="X132" s="97">
        <f>VLOOKUP($B132,[1]DEN4!$G$2:$T$144,8,FALSE)</f>
        <v>1</v>
      </c>
      <c r="Y132" s="104">
        <f>VLOOKUP($B132,[1]DEN4!$G$2:$T$144,9,FALSE)</f>
        <v>0</v>
      </c>
      <c r="Z132" s="104">
        <f>VLOOKUP($B132,[1]DEN4!$G$2:$T$144,10,FALSE)</f>
        <v>0</v>
      </c>
      <c r="AA132" s="104">
        <f>VLOOKUP($B132,[1]DEN4!$G$2:$T$144,11,FALSE)</f>
        <v>0</v>
      </c>
      <c r="AB132" s="104">
        <f>VLOOKUP($B132,[1]DEN4!$G$2:$T$144,12,FALSE)</f>
        <v>0</v>
      </c>
      <c r="AC132" s="104">
        <f>VLOOKUP($B132,[1]DEN4!$G$2:$T$144,13,FALSE)</f>
        <v>0</v>
      </c>
      <c r="AD132" s="6">
        <f t="shared" si="23"/>
        <v>3</v>
      </c>
    </row>
    <row r="133" spans="1:31" s="65" customFormat="1" ht="15" thickBot="1" x14ac:dyDescent="0.25">
      <c r="A133" s="233" t="s">
        <v>208</v>
      </c>
      <c r="B133" s="234"/>
      <c r="C133" s="45">
        <f>+D133/Metas!J112</f>
        <v>1.0116286885796868</v>
      </c>
      <c r="D133" s="19">
        <f>+Q133/AD133</f>
        <v>0.88011695906432752</v>
      </c>
      <c r="E133" s="14">
        <f>SUM(E120:E132)</f>
        <v>23</v>
      </c>
      <c r="F133" s="14">
        <f t="shared" ref="F133:P133" si="24">SUM(F120:F132)</f>
        <v>26</v>
      </c>
      <c r="G133" s="14">
        <f t="shared" si="24"/>
        <v>24</v>
      </c>
      <c r="H133" s="14">
        <f t="shared" si="24"/>
        <v>35</v>
      </c>
      <c r="I133" s="14">
        <f t="shared" si="24"/>
        <v>19</v>
      </c>
      <c r="J133" s="14">
        <f t="shared" si="24"/>
        <v>31</v>
      </c>
      <c r="K133" s="14">
        <f t="shared" si="24"/>
        <v>21</v>
      </c>
      <c r="L133" s="14">
        <f t="shared" si="24"/>
        <v>26</v>
      </c>
      <c r="M133" s="14">
        <f t="shared" si="24"/>
        <v>14</v>
      </c>
      <c r="N133" s="14">
        <f t="shared" si="24"/>
        <v>24</v>
      </c>
      <c r="O133" s="14">
        <f t="shared" si="24"/>
        <v>20</v>
      </c>
      <c r="P133" s="14">
        <f t="shared" si="24"/>
        <v>38</v>
      </c>
      <c r="Q133" s="14">
        <f>SUM(Q120:Q132)</f>
        <v>301</v>
      </c>
      <c r="R133" s="14">
        <f>SUM(R120:R132)</f>
        <v>27</v>
      </c>
      <c r="S133" s="14">
        <f t="shared" ref="S133:AC133" si="25">SUM(S120:S132)</f>
        <v>30</v>
      </c>
      <c r="T133" s="14">
        <f t="shared" si="25"/>
        <v>26</v>
      </c>
      <c r="U133" s="14">
        <f t="shared" si="25"/>
        <v>37</v>
      </c>
      <c r="V133" s="14">
        <f t="shared" si="25"/>
        <v>22</v>
      </c>
      <c r="W133" s="14">
        <f t="shared" si="25"/>
        <v>37</v>
      </c>
      <c r="X133" s="14">
        <f t="shared" si="25"/>
        <v>24</v>
      </c>
      <c r="Y133" s="14">
        <f t="shared" si="25"/>
        <v>34</v>
      </c>
      <c r="Z133" s="14">
        <f t="shared" si="25"/>
        <v>14</v>
      </c>
      <c r="AA133" s="14">
        <f t="shared" si="25"/>
        <v>27</v>
      </c>
      <c r="AB133" s="14">
        <f t="shared" si="25"/>
        <v>23</v>
      </c>
      <c r="AC133" s="14">
        <f t="shared" si="25"/>
        <v>41</v>
      </c>
      <c r="AD133" s="14">
        <f>SUM(AD120:AD132)</f>
        <v>342</v>
      </c>
      <c r="AE133" s="69"/>
    </row>
    <row r="134" spans="1:31" ht="15" thickBot="1" x14ac:dyDescent="0.25">
      <c r="A134" s="105" t="s">
        <v>191</v>
      </c>
      <c r="B134" s="99" t="s">
        <v>187</v>
      </c>
      <c r="C134" s="63"/>
      <c r="D134" s="63"/>
      <c r="E134" s="75">
        <f>VLOOKUP($B134,[1]NUM4!$G$2:$T$144,2,FALSE)</f>
        <v>5</v>
      </c>
      <c r="F134" s="75">
        <f>VLOOKUP($B134,[1]NUM4!$G$2:$T$144,3,FALSE)</f>
        <v>13</v>
      </c>
      <c r="G134" s="64">
        <f>VLOOKUP($B134,[1]NUM4!$G$2:$T$144,4,FALSE)</f>
        <v>9</v>
      </c>
      <c r="H134" s="64">
        <f>VLOOKUP($B134,[1]NUM4!$G$2:$T$144,5,FALSE)</f>
        <v>11</v>
      </c>
      <c r="I134" s="64">
        <f>VLOOKUP($B134,[1]NUM4!$G$2:$T$144,6,FALSE)</f>
        <v>8</v>
      </c>
      <c r="J134" s="64">
        <f>VLOOKUP($B134,[1]NUM4!$G$2:$T$144,7,FALSE)</f>
        <v>19</v>
      </c>
      <c r="K134" s="64">
        <f>VLOOKUP($B134,[1]NUM4!$G$2:$T$144,8,FALSE)</f>
        <v>15</v>
      </c>
      <c r="L134" s="62">
        <f>VLOOKUP($B134,[1]NUM4!$G$2:$T$144,9,FALSE)</f>
        <v>22</v>
      </c>
      <c r="M134" s="62">
        <f>VLOOKUP($B134,[1]NUM4!$G$2:$T$144,10,FALSE)</f>
        <v>9</v>
      </c>
      <c r="N134" s="62">
        <f>VLOOKUP($B134,[1]NUM4!$G$2:$T$144,11,FALSE)</f>
        <v>11</v>
      </c>
      <c r="O134" s="62">
        <f>VLOOKUP($B134,[1]NUM4!$G$2:$T$144,12,FALSE)</f>
        <v>3</v>
      </c>
      <c r="P134" s="62">
        <f>VLOOKUP($B134,[1]NUM4!$G$2:$T$144,13,FALSE)</f>
        <v>14</v>
      </c>
      <c r="Q134" s="6">
        <f t="shared" si="20"/>
        <v>139</v>
      </c>
      <c r="R134" s="114">
        <f>VLOOKUP($B134,[1]DEN4!$G$2:$T$144,2,FALSE)</f>
        <v>7</v>
      </c>
      <c r="S134" s="114">
        <f>VLOOKUP($B134,[1]DEN4!$G$2:$T$144,3,FALSE)</f>
        <v>14</v>
      </c>
      <c r="T134" s="97">
        <f>VLOOKUP($B134,[1]DEN4!$G$2:$T$144,4,FALSE)</f>
        <v>9</v>
      </c>
      <c r="U134" s="97">
        <f>VLOOKUP($B134,[1]DEN4!$G$2:$T$144,5,FALSE)</f>
        <v>14</v>
      </c>
      <c r="V134" s="97">
        <f>VLOOKUP($B134,[1]DEN4!$G$2:$T$144,6,FALSE)</f>
        <v>9</v>
      </c>
      <c r="W134" s="97">
        <f>VLOOKUP($B134,[1]DEN4!$G$2:$T$144,7,FALSE)</f>
        <v>23</v>
      </c>
      <c r="X134" s="97">
        <f>VLOOKUP($B134,[1]DEN4!$G$2:$T$144,8,FALSE)</f>
        <v>15</v>
      </c>
      <c r="Y134" s="104">
        <f>VLOOKUP($B134,[1]DEN4!$G$2:$T$144,9,FALSE)</f>
        <v>22</v>
      </c>
      <c r="Z134" s="104">
        <f>VLOOKUP($B134,[1]DEN4!$G$2:$T$144,10,FALSE)</f>
        <v>14</v>
      </c>
      <c r="AA134" s="104">
        <f>VLOOKUP($B134,[1]DEN4!$G$2:$T$144,11,FALSE)</f>
        <v>11</v>
      </c>
      <c r="AB134" s="104">
        <f>VLOOKUP($B134,[1]DEN4!$G$2:$T$144,12,FALSE)</f>
        <v>5</v>
      </c>
      <c r="AC134" s="104">
        <f>VLOOKUP($B134,[1]DEN4!$G$2:$T$144,13,FALSE)</f>
        <v>14</v>
      </c>
      <c r="AD134" s="6">
        <f>SUM(R134:AC134)</f>
        <v>157</v>
      </c>
    </row>
    <row r="135" spans="1:31" ht="15" thickBot="1" x14ac:dyDescent="0.25">
      <c r="A135" s="105" t="s">
        <v>191</v>
      </c>
      <c r="B135" s="99" t="s">
        <v>188</v>
      </c>
      <c r="C135" s="63"/>
      <c r="D135" s="63"/>
      <c r="G135" s="64"/>
      <c r="H135" s="64"/>
      <c r="I135" s="64"/>
      <c r="J135" s="64"/>
      <c r="K135" s="64"/>
      <c r="Q135" s="6">
        <f t="shared" si="20"/>
        <v>0</v>
      </c>
      <c r="R135" s="114"/>
      <c r="S135" s="114"/>
      <c r="T135" s="97"/>
      <c r="U135" s="97"/>
      <c r="V135" s="97"/>
      <c r="W135" s="97"/>
      <c r="X135" s="97"/>
      <c r="Y135" s="104"/>
      <c r="Z135" s="104"/>
      <c r="AA135" s="104"/>
      <c r="AB135" s="104"/>
      <c r="AC135" s="104"/>
      <c r="AD135" s="6">
        <f>SUM(R135:AC135)</f>
        <v>0</v>
      </c>
    </row>
    <row r="136" spans="1:31" ht="15" thickBot="1" x14ac:dyDescent="0.25">
      <c r="A136" s="105" t="s">
        <v>191</v>
      </c>
      <c r="B136" s="99" t="s">
        <v>189</v>
      </c>
      <c r="C136" s="63"/>
      <c r="D136" s="63"/>
      <c r="G136" s="64"/>
      <c r="H136" s="64"/>
      <c r="I136" s="64"/>
      <c r="J136" s="64"/>
      <c r="K136" s="64"/>
      <c r="Q136" s="6">
        <f t="shared" si="20"/>
        <v>0</v>
      </c>
      <c r="R136" s="114"/>
      <c r="S136" s="114"/>
      <c r="T136" s="97"/>
      <c r="U136" s="97"/>
      <c r="V136" s="97"/>
      <c r="W136" s="97"/>
      <c r="X136" s="97"/>
      <c r="Y136" s="104"/>
      <c r="Z136" s="104"/>
      <c r="AA136" s="104"/>
      <c r="AB136" s="104"/>
      <c r="AC136" s="104"/>
      <c r="AD136" s="6">
        <f>SUM(R136:AC136)</f>
        <v>0</v>
      </c>
    </row>
    <row r="137" spans="1:31" ht="15" thickBot="1" x14ac:dyDescent="0.25">
      <c r="A137" s="105" t="s">
        <v>191</v>
      </c>
      <c r="B137" s="99" t="s">
        <v>190</v>
      </c>
      <c r="C137" s="63"/>
      <c r="D137" s="63"/>
      <c r="G137" s="64"/>
      <c r="H137" s="64"/>
      <c r="I137" s="64"/>
      <c r="J137" s="64"/>
      <c r="K137" s="64"/>
      <c r="Q137" s="6">
        <f t="shared" si="20"/>
        <v>0</v>
      </c>
      <c r="R137" s="114"/>
      <c r="S137" s="114"/>
      <c r="T137" s="97"/>
      <c r="U137" s="97"/>
      <c r="V137" s="97"/>
      <c r="W137" s="97"/>
      <c r="X137" s="97"/>
      <c r="Y137" s="104"/>
      <c r="Z137" s="104"/>
      <c r="AA137" s="104"/>
      <c r="AB137" s="104"/>
      <c r="AC137" s="104"/>
      <c r="AD137" s="6">
        <f>SUM(R137:AC137)</f>
        <v>0</v>
      </c>
    </row>
    <row r="138" spans="1:31" s="65" customFormat="1" ht="15" thickBot="1" x14ac:dyDescent="0.25">
      <c r="A138" s="233" t="s">
        <v>209</v>
      </c>
      <c r="B138" s="234"/>
      <c r="C138" s="45">
        <f>+D138/Metas!J114</f>
        <v>0.98372257607926394</v>
      </c>
      <c r="D138" s="19">
        <f>+Q138/AD138</f>
        <v>0.88535031847133761</v>
      </c>
      <c r="E138" s="14">
        <f>SUM(E134:E137)</f>
        <v>5</v>
      </c>
      <c r="F138" s="14">
        <f t="shared" ref="F138:P138" si="26">SUM(F134:F137)</f>
        <v>13</v>
      </c>
      <c r="G138" s="14">
        <f t="shared" si="26"/>
        <v>9</v>
      </c>
      <c r="H138" s="14">
        <f t="shared" si="26"/>
        <v>11</v>
      </c>
      <c r="I138" s="14">
        <f t="shared" si="26"/>
        <v>8</v>
      </c>
      <c r="J138" s="14">
        <f t="shared" si="26"/>
        <v>19</v>
      </c>
      <c r="K138" s="14">
        <f t="shared" si="26"/>
        <v>15</v>
      </c>
      <c r="L138" s="14">
        <f t="shared" si="26"/>
        <v>22</v>
      </c>
      <c r="M138" s="14">
        <f t="shared" si="26"/>
        <v>9</v>
      </c>
      <c r="N138" s="14">
        <f t="shared" si="26"/>
        <v>11</v>
      </c>
      <c r="O138" s="14">
        <f t="shared" si="26"/>
        <v>3</v>
      </c>
      <c r="P138" s="14">
        <f t="shared" si="26"/>
        <v>14</v>
      </c>
      <c r="Q138" s="14">
        <f>SUM(Q134:Q137)</f>
        <v>139</v>
      </c>
      <c r="R138" s="14">
        <f>SUM(R134:R137)</f>
        <v>7</v>
      </c>
      <c r="S138" s="14">
        <f t="shared" ref="S138:AC138" si="27">SUM(S134:S137)</f>
        <v>14</v>
      </c>
      <c r="T138" s="14">
        <f t="shared" si="27"/>
        <v>9</v>
      </c>
      <c r="U138" s="14">
        <f t="shared" si="27"/>
        <v>14</v>
      </c>
      <c r="V138" s="14">
        <f t="shared" si="27"/>
        <v>9</v>
      </c>
      <c r="W138" s="14">
        <f t="shared" si="27"/>
        <v>23</v>
      </c>
      <c r="X138" s="14">
        <f t="shared" si="27"/>
        <v>15</v>
      </c>
      <c r="Y138" s="14">
        <f t="shared" si="27"/>
        <v>22</v>
      </c>
      <c r="Z138" s="14">
        <f t="shared" si="27"/>
        <v>14</v>
      </c>
      <c r="AA138" s="14">
        <f t="shared" si="27"/>
        <v>11</v>
      </c>
      <c r="AB138" s="14">
        <f t="shared" si="27"/>
        <v>5</v>
      </c>
      <c r="AC138" s="14">
        <f t="shared" si="27"/>
        <v>14</v>
      </c>
      <c r="AD138" s="14">
        <f>SUM(AD134:AD137)</f>
        <v>157</v>
      </c>
      <c r="AE138" s="69"/>
    </row>
    <row r="139" spans="1:31" ht="15" thickBot="1" x14ac:dyDescent="0.25">
      <c r="A139" s="105" t="s">
        <v>199</v>
      </c>
      <c r="B139" s="99" t="s">
        <v>192</v>
      </c>
      <c r="C139" s="63"/>
      <c r="D139" s="63"/>
      <c r="E139" s="114">
        <f>VLOOKUP($B139,[1]NUM4!$G$2:$T$144,2,FALSE)</f>
        <v>1</v>
      </c>
      <c r="F139" s="114">
        <f>VLOOKUP($B139,[1]NUM4!$G$2:$T$144,3,FALSE)</f>
        <v>1</v>
      </c>
      <c r="G139" s="97">
        <f>VLOOKUP($B139,[1]NUM4!$G$2:$T$144,4,FALSE)</f>
        <v>0</v>
      </c>
      <c r="H139" s="97">
        <f>VLOOKUP($B139,[1]NUM4!$G$2:$T$144,5,FALSE)</f>
        <v>2</v>
      </c>
      <c r="I139" s="97">
        <f>VLOOKUP($B139,[1]NUM4!$G$2:$T$144,6,FALSE)</f>
        <v>3</v>
      </c>
      <c r="J139" s="97">
        <f>VLOOKUP($B139,[1]NUM4!$G$2:$T$144,7,FALSE)</f>
        <v>1</v>
      </c>
      <c r="K139" s="97">
        <f>VLOOKUP($B139,[1]NUM4!$G$2:$T$144,8,FALSE)</f>
        <v>0</v>
      </c>
      <c r="L139" s="104">
        <f>VLOOKUP($B139,[1]NUM4!$G$2:$T$144,9,FALSE)</f>
        <v>0</v>
      </c>
      <c r="M139" s="104">
        <f>VLOOKUP($B139,[1]NUM4!$G$2:$T$144,10,FALSE)</f>
        <v>3</v>
      </c>
      <c r="N139" s="104">
        <f>VLOOKUP($B139,[1]NUM4!$G$2:$T$144,11,FALSE)</f>
        <v>0</v>
      </c>
      <c r="O139" s="104">
        <f>VLOOKUP($B139,[1]NUM4!$G$2:$T$144,12,FALSE)</f>
        <v>2</v>
      </c>
      <c r="P139" s="62">
        <f>VLOOKUP($B139,[1]NUM4!$G$2:$T$144,13,FALSE)</f>
        <v>2</v>
      </c>
      <c r="Q139" s="6">
        <f t="shared" si="20"/>
        <v>15</v>
      </c>
      <c r="R139" s="114">
        <f>VLOOKUP($B139,[1]DEN4!$G$2:$T$144,2,FALSE)</f>
        <v>1</v>
      </c>
      <c r="S139" s="114">
        <f>VLOOKUP($B139,[1]DEN4!$G$2:$T$144,3,FALSE)</f>
        <v>1</v>
      </c>
      <c r="T139" s="97">
        <f>VLOOKUP($B139,[1]DEN4!$G$2:$T$144,4,FALSE)</f>
        <v>2</v>
      </c>
      <c r="U139" s="97">
        <f>VLOOKUP($B139,[1]DEN4!$G$2:$T$144,5,FALSE)</f>
        <v>2</v>
      </c>
      <c r="V139" s="97">
        <f>VLOOKUP($B139,[1]DEN4!$G$2:$T$144,6,FALSE)</f>
        <v>3</v>
      </c>
      <c r="W139" s="97">
        <f>VLOOKUP($B139,[1]DEN4!$G$2:$T$144,7,FALSE)</f>
        <v>1</v>
      </c>
      <c r="X139" s="97">
        <f>VLOOKUP($B139,[1]DEN4!$G$2:$T$144,8,FALSE)</f>
        <v>0</v>
      </c>
      <c r="Y139" s="104">
        <f>VLOOKUP($B139,[1]DEN4!$G$2:$T$144,9,FALSE)</f>
        <v>0</v>
      </c>
      <c r="Z139" s="104">
        <f>VLOOKUP($B139,[1]DEN4!$G$2:$T$144,10,FALSE)</f>
        <v>3</v>
      </c>
      <c r="AA139" s="104">
        <f>VLOOKUP($B139,[1]DEN4!$G$2:$T$144,11,FALSE)</f>
        <v>0</v>
      </c>
      <c r="AB139" s="104">
        <f>VLOOKUP($B139,[1]DEN4!$G$2:$T$144,12,FALSE)</f>
        <v>2</v>
      </c>
      <c r="AC139" s="62">
        <f>VLOOKUP($B139,[1]DEN4!$G$2:$T$144,13,FALSE)</f>
        <v>2</v>
      </c>
      <c r="AD139" s="6">
        <f t="shared" ref="AD139:AD145" si="28">SUM(R139:AC139)</f>
        <v>17</v>
      </c>
    </row>
    <row r="140" spans="1:31" ht="15" thickBot="1" x14ac:dyDescent="0.25">
      <c r="A140" s="105" t="s">
        <v>199</v>
      </c>
      <c r="B140" s="99" t="s">
        <v>193</v>
      </c>
      <c r="C140" s="63"/>
      <c r="D140" s="63"/>
      <c r="E140" s="114">
        <f>VLOOKUP($B140,[1]NUM4!$G$2:$T$144,2,FALSE)</f>
        <v>0</v>
      </c>
      <c r="F140" s="114">
        <f>VLOOKUP($B140,[1]NUM4!$G$2:$T$144,3,FALSE)</f>
        <v>0</v>
      </c>
      <c r="G140" s="97">
        <f>VLOOKUP($B140,[1]NUM4!$G$2:$T$144,4,FALSE)</f>
        <v>0</v>
      </c>
      <c r="H140" s="97">
        <f>VLOOKUP($B140,[1]NUM4!$G$2:$T$144,5,FALSE)</f>
        <v>0</v>
      </c>
      <c r="I140" s="97">
        <f>VLOOKUP($B140,[1]NUM4!$G$2:$T$144,6,FALSE)</f>
        <v>0</v>
      </c>
      <c r="J140" s="97">
        <f>VLOOKUP($B140,[1]NUM4!$G$2:$T$144,7,FALSE)</f>
        <v>1</v>
      </c>
      <c r="K140" s="97">
        <f>VLOOKUP($B140,[1]NUM4!$G$2:$T$144,8,FALSE)</f>
        <v>0</v>
      </c>
      <c r="L140" s="104">
        <f>VLOOKUP($B140,[1]NUM4!$G$2:$T$144,9,FALSE)</f>
        <v>0</v>
      </c>
      <c r="M140" s="104">
        <f>VLOOKUP($B140,[1]NUM4!$G$2:$T$144,10,FALSE)</f>
        <v>0</v>
      </c>
      <c r="N140" s="104">
        <f>VLOOKUP($B140,[1]NUM4!$G$2:$T$144,11,FALSE)</f>
        <v>0</v>
      </c>
      <c r="O140" s="104">
        <f>VLOOKUP($B140,[1]NUM4!$G$2:$T$144,12,FALSE)</f>
        <v>0</v>
      </c>
      <c r="P140" s="62">
        <f>VLOOKUP($B140,[1]NUM4!$G$2:$T$144,13,FALSE)</f>
        <v>0</v>
      </c>
      <c r="Q140" s="6">
        <f t="shared" si="20"/>
        <v>1</v>
      </c>
      <c r="R140" s="114">
        <f>VLOOKUP($B140,[1]DEN4!$G$2:$T$144,2,FALSE)</f>
        <v>0</v>
      </c>
      <c r="S140" s="114">
        <f>VLOOKUP($B140,[1]DEN4!$G$2:$T$144,3,FALSE)</f>
        <v>0</v>
      </c>
      <c r="T140" s="97">
        <f>VLOOKUP($B140,[1]DEN4!$G$2:$T$144,4,FALSE)</f>
        <v>0</v>
      </c>
      <c r="U140" s="97">
        <f>VLOOKUP($B140,[1]DEN4!$G$2:$T$144,5,FALSE)</f>
        <v>0</v>
      </c>
      <c r="V140" s="97">
        <f>VLOOKUP($B140,[1]DEN4!$G$2:$T$144,6,FALSE)</f>
        <v>0</v>
      </c>
      <c r="W140" s="97">
        <f>VLOOKUP($B140,[1]DEN4!$G$2:$T$144,7,FALSE)</f>
        <v>1</v>
      </c>
      <c r="X140" s="97">
        <f>VLOOKUP($B140,[1]DEN4!$G$2:$T$144,8,FALSE)</f>
        <v>0</v>
      </c>
      <c r="Y140" s="104">
        <f>VLOOKUP($B140,[1]DEN4!$G$2:$T$144,9,FALSE)</f>
        <v>0</v>
      </c>
      <c r="Z140" s="104">
        <f>VLOOKUP($B140,[1]DEN4!$G$2:$T$144,10,FALSE)</f>
        <v>0</v>
      </c>
      <c r="AA140" s="104">
        <f>VLOOKUP($B140,[1]DEN4!$G$2:$T$144,11,FALSE)</f>
        <v>0</v>
      </c>
      <c r="AB140" s="104">
        <f>VLOOKUP($B140,[1]DEN4!$G$2:$T$144,12,FALSE)</f>
        <v>0</v>
      </c>
      <c r="AC140" s="62">
        <f>VLOOKUP($B140,[1]DEN4!$G$2:$T$144,13,FALSE)</f>
        <v>0</v>
      </c>
      <c r="AD140" s="6">
        <f t="shared" si="28"/>
        <v>1</v>
      </c>
    </row>
    <row r="141" spans="1:31" ht="15" thickBot="1" x14ac:dyDescent="0.25">
      <c r="A141" s="105" t="s">
        <v>199</v>
      </c>
      <c r="B141" s="99" t="s">
        <v>194</v>
      </c>
      <c r="C141" s="63"/>
      <c r="D141" s="63"/>
      <c r="E141" s="114">
        <f>VLOOKUP($B141,[1]NUM4!$G$2:$T$144,2,FALSE)</f>
        <v>0</v>
      </c>
      <c r="F141" s="114">
        <f>VLOOKUP($B141,[1]NUM4!$G$2:$T$144,3,FALSE)</f>
        <v>0</v>
      </c>
      <c r="G141" s="97">
        <f>VLOOKUP($B141,[1]NUM4!$G$2:$T$144,4,FALSE)</f>
        <v>1</v>
      </c>
      <c r="H141" s="97">
        <f>VLOOKUP($B141,[1]NUM4!$G$2:$T$144,5,FALSE)</f>
        <v>0</v>
      </c>
      <c r="I141" s="97">
        <f>VLOOKUP($B141,[1]NUM4!$G$2:$T$144,6,FALSE)</f>
        <v>0</v>
      </c>
      <c r="J141" s="97">
        <f>VLOOKUP($B141,[1]NUM4!$G$2:$T$144,7,FALSE)</f>
        <v>0</v>
      </c>
      <c r="K141" s="97">
        <f>VLOOKUP($B141,[1]NUM4!$G$2:$T$144,8,FALSE)</f>
        <v>0</v>
      </c>
      <c r="L141" s="104">
        <f>VLOOKUP($B141,[1]NUM4!$G$2:$T$144,9,FALSE)</f>
        <v>0</v>
      </c>
      <c r="M141" s="104">
        <f>VLOOKUP($B141,[1]NUM4!$G$2:$T$144,10,FALSE)</f>
        <v>1</v>
      </c>
      <c r="N141" s="104">
        <f>VLOOKUP($B141,[1]NUM4!$G$2:$T$144,11,FALSE)</f>
        <v>0</v>
      </c>
      <c r="O141" s="104">
        <f>VLOOKUP($B141,[1]NUM4!$G$2:$T$144,12,FALSE)</f>
        <v>0</v>
      </c>
      <c r="P141" s="62">
        <f>VLOOKUP($B141,[1]NUM4!$G$2:$T$144,13,FALSE)</f>
        <v>1</v>
      </c>
      <c r="Q141" s="6">
        <f t="shared" si="20"/>
        <v>3</v>
      </c>
      <c r="R141" s="114">
        <f>VLOOKUP($B141,[1]DEN4!$G$2:$T$144,2,FALSE)</f>
        <v>0</v>
      </c>
      <c r="S141" s="114">
        <f>VLOOKUP($B141,[1]DEN4!$G$2:$T$144,3,FALSE)</f>
        <v>0</v>
      </c>
      <c r="T141" s="97">
        <f>VLOOKUP($B141,[1]DEN4!$G$2:$T$144,4,FALSE)</f>
        <v>1</v>
      </c>
      <c r="U141" s="97">
        <f>VLOOKUP($B141,[1]DEN4!$G$2:$T$144,5,FALSE)</f>
        <v>0</v>
      </c>
      <c r="V141" s="97">
        <f>VLOOKUP($B141,[1]DEN4!$G$2:$T$144,6,FALSE)</f>
        <v>0</v>
      </c>
      <c r="W141" s="97">
        <f>VLOOKUP($B141,[1]DEN4!$G$2:$T$144,7,FALSE)</f>
        <v>0</v>
      </c>
      <c r="X141" s="97">
        <f>VLOOKUP($B141,[1]DEN4!$G$2:$T$144,8,FALSE)</f>
        <v>0</v>
      </c>
      <c r="Y141" s="104">
        <f>VLOOKUP($B141,[1]DEN4!$G$2:$T$144,9,FALSE)</f>
        <v>0</v>
      </c>
      <c r="Z141" s="104">
        <f>VLOOKUP($B141,[1]DEN4!$G$2:$T$144,10,FALSE)</f>
        <v>1</v>
      </c>
      <c r="AA141" s="104">
        <f>VLOOKUP($B141,[1]DEN4!$G$2:$T$144,11,FALSE)</f>
        <v>0</v>
      </c>
      <c r="AB141" s="104">
        <f>VLOOKUP($B141,[1]DEN4!$G$2:$T$144,12,FALSE)</f>
        <v>0</v>
      </c>
      <c r="AC141" s="62">
        <f>VLOOKUP($B141,[1]DEN4!$G$2:$T$144,13,FALSE)</f>
        <v>1</v>
      </c>
      <c r="AD141" s="6">
        <f t="shared" si="28"/>
        <v>3</v>
      </c>
    </row>
    <row r="142" spans="1:31" ht="15" thickBot="1" x14ac:dyDescent="0.25">
      <c r="A142" s="105" t="s">
        <v>199</v>
      </c>
      <c r="B142" s="99" t="s">
        <v>195</v>
      </c>
      <c r="C142" s="63"/>
      <c r="D142" s="63"/>
      <c r="E142" s="114">
        <f>VLOOKUP($B142,[1]NUM4!$G$2:$T$144,2,FALSE)</f>
        <v>0</v>
      </c>
      <c r="F142" s="114">
        <f>VLOOKUP($B142,[1]NUM4!$G$2:$T$144,3,FALSE)</f>
        <v>0</v>
      </c>
      <c r="G142" s="97">
        <f>VLOOKUP($B142,[1]NUM4!$G$2:$T$144,4,FALSE)</f>
        <v>1</v>
      </c>
      <c r="H142" s="97">
        <f>VLOOKUP($B142,[1]NUM4!$G$2:$T$144,5,FALSE)</f>
        <v>0</v>
      </c>
      <c r="I142" s="97">
        <f>VLOOKUP($B142,[1]NUM4!$G$2:$T$144,6,FALSE)</f>
        <v>0</v>
      </c>
      <c r="J142" s="97">
        <f>VLOOKUP($B142,[1]NUM4!$G$2:$T$144,7,FALSE)</f>
        <v>0</v>
      </c>
      <c r="K142" s="97">
        <f>VLOOKUP($B142,[1]NUM4!$G$2:$T$144,8,FALSE)</f>
        <v>0</v>
      </c>
      <c r="L142" s="104">
        <f>VLOOKUP($B142,[1]NUM4!$G$2:$T$144,9,FALSE)</f>
        <v>0</v>
      </c>
      <c r="M142" s="104">
        <f>VLOOKUP($B142,[1]NUM4!$G$2:$T$144,10,FALSE)</f>
        <v>0</v>
      </c>
      <c r="N142" s="104">
        <f>VLOOKUP($B142,[1]NUM4!$G$2:$T$144,11,FALSE)</f>
        <v>0</v>
      </c>
      <c r="O142" s="104">
        <f>VLOOKUP($B142,[1]NUM4!$G$2:$T$144,12,FALSE)</f>
        <v>0</v>
      </c>
      <c r="P142" s="62">
        <f>VLOOKUP($B142,[1]NUM4!$G$2:$T$144,13,FALSE)</f>
        <v>0</v>
      </c>
      <c r="Q142" s="6">
        <f t="shared" si="20"/>
        <v>1</v>
      </c>
      <c r="R142" s="114">
        <f>VLOOKUP($B142,[1]DEN4!$G$2:$T$144,2,FALSE)</f>
        <v>0</v>
      </c>
      <c r="S142" s="114">
        <f>VLOOKUP($B142,[1]DEN4!$G$2:$T$144,3,FALSE)</f>
        <v>0</v>
      </c>
      <c r="T142" s="97">
        <f>VLOOKUP($B142,[1]DEN4!$G$2:$T$144,4,FALSE)</f>
        <v>1</v>
      </c>
      <c r="U142" s="97">
        <f>VLOOKUP($B142,[1]DEN4!$G$2:$T$144,5,FALSE)</f>
        <v>0</v>
      </c>
      <c r="V142" s="97">
        <f>VLOOKUP($B142,[1]DEN4!$G$2:$T$144,6,FALSE)</f>
        <v>0</v>
      </c>
      <c r="W142" s="97">
        <f>VLOOKUP($B142,[1]DEN4!$G$2:$T$144,7,FALSE)</f>
        <v>0</v>
      </c>
      <c r="X142" s="97">
        <f>VLOOKUP($B142,[1]DEN4!$G$2:$T$144,8,FALSE)</f>
        <v>0</v>
      </c>
      <c r="Y142" s="104">
        <f>VLOOKUP($B142,[1]DEN4!$G$2:$T$144,9,FALSE)</f>
        <v>0</v>
      </c>
      <c r="Z142" s="104">
        <f>VLOOKUP($B142,[1]DEN4!$G$2:$T$144,10,FALSE)</f>
        <v>0</v>
      </c>
      <c r="AA142" s="104">
        <f>VLOOKUP($B142,[1]DEN4!$G$2:$T$144,11,FALSE)</f>
        <v>0</v>
      </c>
      <c r="AB142" s="104">
        <f>VLOOKUP($B142,[1]DEN4!$G$2:$T$144,12,FALSE)</f>
        <v>0</v>
      </c>
      <c r="AC142" s="62">
        <f>VLOOKUP($B142,[1]DEN4!$G$2:$T$144,13,FALSE)</f>
        <v>0</v>
      </c>
      <c r="AD142" s="6">
        <f t="shared" si="28"/>
        <v>1</v>
      </c>
    </row>
    <row r="143" spans="1:31" ht="15" thickBot="1" x14ac:dyDescent="0.25">
      <c r="A143" s="105" t="s">
        <v>199</v>
      </c>
      <c r="B143" s="99" t="s">
        <v>196</v>
      </c>
      <c r="C143" s="63"/>
      <c r="D143" s="63"/>
      <c r="E143" s="114">
        <f>VLOOKUP($B143,[1]NUM4!$G$2:$T$144,2,FALSE)</f>
        <v>0</v>
      </c>
      <c r="F143" s="114">
        <f>VLOOKUP($B143,[1]NUM4!$G$2:$T$144,3,FALSE)</f>
        <v>0</v>
      </c>
      <c r="G143" s="97">
        <f>VLOOKUP($B143,[1]NUM4!$G$2:$T$144,4,FALSE)</f>
        <v>0</v>
      </c>
      <c r="H143" s="97">
        <f>VLOOKUP($B143,[1]NUM4!$G$2:$T$144,5,FALSE)</f>
        <v>0</v>
      </c>
      <c r="I143" s="97">
        <f>VLOOKUP($B143,[1]NUM4!$G$2:$T$144,6,FALSE)</f>
        <v>0</v>
      </c>
      <c r="J143" s="97">
        <f>VLOOKUP($B143,[1]NUM4!$G$2:$T$144,7,FALSE)</f>
        <v>1</v>
      </c>
      <c r="K143" s="97">
        <f>VLOOKUP($B143,[1]NUM4!$G$2:$T$144,8,FALSE)</f>
        <v>0</v>
      </c>
      <c r="L143" s="104">
        <f>VLOOKUP($B143,[1]NUM4!$G$2:$T$144,9,FALSE)</f>
        <v>0</v>
      </c>
      <c r="M143" s="104">
        <f>VLOOKUP($B143,[1]NUM4!$G$2:$T$144,10,FALSE)</f>
        <v>0</v>
      </c>
      <c r="N143" s="104">
        <f>VLOOKUP($B143,[1]NUM4!$G$2:$T$144,11,FALSE)</f>
        <v>0</v>
      </c>
      <c r="O143" s="104">
        <f>VLOOKUP($B143,[1]NUM4!$G$2:$T$144,12,FALSE)</f>
        <v>0</v>
      </c>
      <c r="P143" s="62">
        <f>VLOOKUP($B143,[1]NUM4!$G$2:$T$144,13,FALSE)</f>
        <v>0</v>
      </c>
      <c r="Q143" s="6">
        <f t="shared" si="20"/>
        <v>1</v>
      </c>
      <c r="R143" s="114">
        <f>VLOOKUP($B143,[1]DEN4!$G$2:$T$144,2,FALSE)</f>
        <v>0</v>
      </c>
      <c r="S143" s="114">
        <f>VLOOKUP($B143,[1]DEN4!$G$2:$T$144,3,FALSE)</f>
        <v>0</v>
      </c>
      <c r="T143" s="97">
        <f>VLOOKUP($B143,[1]DEN4!$G$2:$T$144,4,FALSE)</f>
        <v>0</v>
      </c>
      <c r="U143" s="97">
        <f>VLOOKUP($B143,[1]DEN4!$G$2:$T$144,5,FALSE)</f>
        <v>1</v>
      </c>
      <c r="V143" s="97">
        <f>VLOOKUP($B143,[1]DEN4!$G$2:$T$144,6,FALSE)</f>
        <v>0</v>
      </c>
      <c r="W143" s="97">
        <f>VLOOKUP($B143,[1]DEN4!$G$2:$T$144,7,FALSE)</f>
        <v>1</v>
      </c>
      <c r="X143" s="97">
        <f>VLOOKUP($B143,[1]DEN4!$G$2:$T$144,8,FALSE)</f>
        <v>0</v>
      </c>
      <c r="Y143" s="104">
        <f>VLOOKUP($B143,[1]DEN4!$G$2:$T$144,9,FALSE)</f>
        <v>0</v>
      </c>
      <c r="Z143" s="104">
        <f>VLOOKUP($B143,[1]DEN4!$G$2:$T$144,10,FALSE)</f>
        <v>0</v>
      </c>
      <c r="AA143" s="104">
        <f>VLOOKUP($B143,[1]DEN4!$G$2:$T$144,11,FALSE)</f>
        <v>1</v>
      </c>
      <c r="AB143" s="104">
        <f>VLOOKUP($B143,[1]DEN4!$G$2:$T$144,12,FALSE)</f>
        <v>0</v>
      </c>
      <c r="AC143" s="62">
        <f>VLOOKUP($B143,[1]DEN4!$G$2:$T$144,13,FALSE)</f>
        <v>0</v>
      </c>
      <c r="AD143" s="6">
        <f t="shared" si="28"/>
        <v>3</v>
      </c>
    </row>
    <row r="144" spans="1:31" ht="15" thickBot="1" x14ac:dyDescent="0.25">
      <c r="A144" s="105" t="s">
        <v>199</v>
      </c>
      <c r="B144" s="99" t="s">
        <v>197</v>
      </c>
      <c r="C144" s="63"/>
      <c r="D144" s="63"/>
      <c r="E144" s="114">
        <f>VLOOKUP($B144,[1]NUM4!$G$2:$T$144,2,FALSE)</f>
        <v>0</v>
      </c>
      <c r="F144" s="114">
        <f>VLOOKUP($B144,[1]NUM4!$G$2:$T$144,3,FALSE)</f>
        <v>0</v>
      </c>
      <c r="G144" s="97">
        <f>VLOOKUP($B144,[1]NUM4!$G$2:$T$144,4,FALSE)</f>
        <v>0</v>
      </c>
      <c r="H144" s="97">
        <f>VLOOKUP($B144,[1]NUM4!$G$2:$T$144,5,FALSE)</f>
        <v>1</v>
      </c>
      <c r="I144" s="97">
        <f>VLOOKUP($B144,[1]NUM4!$G$2:$T$144,6,FALSE)</f>
        <v>3</v>
      </c>
      <c r="J144" s="97">
        <f>VLOOKUP($B144,[1]NUM4!$G$2:$T$144,7,FALSE)</f>
        <v>2</v>
      </c>
      <c r="K144" s="97">
        <f>VLOOKUP($B144,[1]NUM4!$G$2:$T$144,8,FALSE)</f>
        <v>0</v>
      </c>
      <c r="L144" s="104">
        <f>VLOOKUP($B144,[1]NUM4!$G$2:$T$144,9,FALSE)</f>
        <v>0</v>
      </c>
      <c r="M144" s="104">
        <f>VLOOKUP($B144,[1]NUM4!$G$2:$T$144,10,FALSE)</f>
        <v>1</v>
      </c>
      <c r="N144" s="104">
        <f>VLOOKUP($B144,[1]NUM4!$G$2:$T$144,11,FALSE)</f>
        <v>0</v>
      </c>
      <c r="O144" s="104">
        <f>VLOOKUP($B144,[1]NUM4!$G$2:$T$144,12,FALSE)</f>
        <v>1</v>
      </c>
      <c r="P144" s="62">
        <f>VLOOKUP($B144,[1]NUM4!$G$2:$T$144,13,FALSE)</f>
        <v>0</v>
      </c>
      <c r="Q144" s="6">
        <f t="shared" si="20"/>
        <v>8</v>
      </c>
      <c r="R144" s="114">
        <f>VLOOKUP($B144,[1]DEN4!$G$2:$T$144,2,FALSE)</f>
        <v>0</v>
      </c>
      <c r="S144" s="114">
        <f>VLOOKUP($B144,[1]DEN4!$G$2:$T$144,3,FALSE)</f>
        <v>0</v>
      </c>
      <c r="T144" s="97">
        <f>VLOOKUP($B144,[1]DEN4!$G$2:$T$144,4,FALSE)</f>
        <v>0</v>
      </c>
      <c r="U144" s="97">
        <f>VLOOKUP($B144,[1]DEN4!$G$2:$T$144,5,FALSE)</f>
        <v>2</v>
      </c>
      <c r="V144" s="97">
        <f>VLOOKUP($B144,[1]DEN4!$G$2:$T$144,6,FALSE)</f>
        <v>3</v>
      </c>
      <c r="W144" s="97">
        <f>VLOOKUP($B144,[1]DEN4!$G$2:$T$144,7,FALSE)</f>
        <v>2</v>
      </c>
      <c r="X144" s="97">
        <f>VLOOKUP($B144,[1]DEN4!$G$2:$T$144,8,FALSE)</f>
        <v>0</v>
      </c>
      <c r="Y144" s="104">
        <f>VLOOKUP($B144,[1]DEN4!$G$2:$T$144,9,FALSE)</f>
        <v>0</v>
      </c>
      <c r="Z144" s="104">
        <f>VLOOKUP($B144,[1]DEN4!$G$2:$T$144,10,FALSE)</f>
        <v>1</v>
      </c>
      <c r="AA144" s="104">
        <f>VLOOKUP($B144,[1]DEN4!$G$2:$T$144,11,FALSE)</f>
        <v>0</v>
      </c>
      <c r="AB144" s="104">
        <f>VLOOKUP($B144,[1]DEN4!$G$2:$T$144,12,FALSE)</f>
        <v>1</v>
      </c>
      <c r="AC144" s="62">
        <f>VLOOKUP($B144,[1]DEN4!$G$2:$T$144,13,FALSE)</f>
        <v>0</v>
      </c>
      <c r="AD144" s="6">
        <f t="shared" si="28"/>
        <v>9</v>
      </c>
    </row>
    <row r="145" spans="1:31" ht="15" thickBot="1" x14ac:dyDescent="0.25">
      <c r="A145" s="105" t="s">
        <v>199</v>
      </c>
      <c r="B145" s="99" t="s">
        <v>198</v>
      </c>
      <c r="C145" s="63"/>
      <c r="D145" s="63"/>
      <c r="E145" s="114">
        <f>VLOOKUP($B145,[1]NUM4!$G$2:$T$144,2,FALSE)</f>
        <v>0</v>
      </c>
      <c r="F145" s="114">
        <f>VLOOKUP($B145,[1]NUM4!$G$2:$T$144,3,FALSE)</f>
        <v>0</v>
      </c>
      <c r="G145" s="97">
        <f>VLOOKUP($B145,[1]NUM4!$G$2:$T$144,4,FALSE)</f>
        <v>0</v>
      </c>
      <c r="H145" s="97">
        <f>VLOOKUP($B145,[1]NUM4!$G$2:$T$144,5,FALSE)</f>
        <v>0</v>
      </c>
      <c r="I145" s="97">
        <f>VLOOKUP($B145,[1]NUM4!$G$2:$T$144,6,FALSE)</f>
        <v>0</v>
      </c>
      <c r="J145" s="97">
        <f>VLOOKUP($B145,[1]NUM4!$G$2:$T$144,7,FALSE)</f>
        <v>1</v>
      </c>
      <c r="K145" s="97">
        <f>VLOOKUP($B145,[1]NUM4!$G$2:$T$144,8,FALSE)</f>
        <v>1</v>
      </c>
      <c r="L145" s="104">
        <f>VLOOKUP($B145,[1]NUM4!$G$2:$T$144,9,FALSE)</f>
        <v>0</v>
      </c>
      <c r="M145" s="104">
        <f>VLOOKUP($B145,[1]NUM4!$G$2:$T$144,10,FALSE)</f>
        <v>0</v>
      </c>
      <c r="N145" s="107">
        <f>VLOOKUP($B145,[1]NUM4!$G$2:$T$144,11,FALSE)</f>
        <v>1</v>
      </c>
      <c r="O145" s="107">
        <f>VLOOKUP($B145,[1]NUM4!$G$2:$T$144,12,FALSE)</f>
        <v>0</v>
      </c>
      <c r="P145" s="69">
        <f>VLOOKUP($B145,[1]NUM4!$G$2:$T$144,13,FALSE)</f>
        <v>0</v>
      </c>
      <c r="Q145" s="6">
        <f>SUM(E145:P145)</f>
        <v>3</v>
      </c>
      <c r="R145" s="114">
        <f>VLOOKUP($B145,[1]DEN4!$G$2:$T$144,2,FALSE)</f>
        <v>0</v>
      </c>
      <c r="S145" s="114">
        <f>VLOOKUP($B145,[1]DEN4!$G$2:$T$144,3,FALSE)</f>
        <v>0</v>
      </c>
      <c r="T145" s="97">
        <f>VLOOKUP($B145,[1]DEN4!$G$2:$T$144,4,FALSE)</f>
        <v>0</v>
      </c>
      <c r="U145" s="97">
        <f>VLOOKUP($B145,[1]DEN4!$G$2:$T$144,5,FALSE)</f>
        <v>0</v>
      </c>
      <c r="V145" s="97">
        <f>VLOOKUP($B145,[1]DEN4!$G$2:$T$144,6,FALSE)</f>
        <v>0</v>
      </c>
      <c r="W145" s="97">
        <f>VLOOKUP($B145,[1]DEN4!$G$2:$T$144,7,FALSE)</f>
        <v>1</v>
      </c>
      <c r="X145" s="97">
        <f>VLOOKUP($B145,[1]DEN4!$G$2:$T$144,8,FALSE)</f>
        <v>1</v>
      </c>
      <c r="Y145" s="104">
        <f>VLOOKUP($B145,[1]DEN4!$G$2:$T$144,9,FALSE)</f>
        <v>0</v>
      </c>
      <c r="Z145" s="104">
        <f>VLOOKUP($B145,[1]DEN4!$G$2:$T$144,10,FALSE)</f>
        <v>0</v>
      </c>
      <c r="AA145" s="104">
        <f>VLOOKUP($B145,[1]DEN4!$G$2:$T$144,11,FALSE)</f>
        <v>1</v>
      </c>
      <c r="AB145" s="104">
        <f>VLOOKUP($B145,[1]DEN4!$G$2:$T$144,12,FALSE)</f>
        <v>0</v>
      </c>
      <c r="AC145" s="62">
        <f>VLOOKUP($B145,[1]DEN4!$G$2:$T$144,13,FALSE)</f>
        <v>0</v>
      </c>
      <c r="AD145" s="6">
        <f t="shared" si="28"/>
        <v>3</v>
      </c>
    </row>
    <row r="146" spans="1:31" s="65" customFormat="1" ht="15" thickBot="1" x14ac:dyDescent="0.25">
      <c r="A146" s="233" t="s">
        <v>210</v>
      </c>
      <c r="B146" s="234"/>
      <c r="C146" s="45">
        <f>+D146/Metas!J115</f>
        <v>0.99409754582168386</v>
      </c>
      <c r="D146" s="19">
        <f>+Q146/AD146</f>
        <v>0.86486486486486491</v>
      </c>
      <c r="E146" s="14">
        <f>SUM(E139:E145)</f>
        <v>1</v>
      </c>
      <c r="F146" s="14">
        <f t="shared" ref="F146:P146" si="29">SUM(F139:F145)</f>
        <v>1</v>
      </c>
      <c r="G146" s="14">
        <f t="shared" si="29"/>
        <v>2</v>
      </c>
      <c r="H146" s="14">
        <f t="shared" si="29"/>
        <v>3</v>
      </c>
      <c r="I146" s="14">
        <f t="shared" si="29"/>
        <v>6</v>
      </c>
      <c r="J146" s="14">
        <f t="shared" si="29"/>
        <v>6</v>
      </c>
      <c r="K146" s="14">
        <f t="shared" si="29"/>
        <v>1</v>
      </c>
      <c r="L146" s="14">
        <f t="shared" si="29"/>
        <v>0</v>
      </c>
      <c r="M146" s="14">
        <f t="shared" si="29"/>
        <v>5</v>
      </c>
      <c r="N146" s="14">
        <f t="shared" si="29"/>
        <v>1</v>
      </c>
      <c r="O146" s="14">
        <f t="shared" si="29"/>
        <v>3</v>
      </c>
      <c r="P146" s="14">
        <f t="shared" si="29"/>
        <v>3</v>
      </c>
      <c r="Q146" s="14">
        <f>SUM(Q139:Q145)</f>
        <v>32</v>
      </c>
      <c r="R146" s="14">
        <f>SUM(R139:R145)</f>
        <v>1</v>
      </c>
      <c r="S146" s="14">
        <f t="shared" ref="S146:AC146" si="30">SUM(S139:S145)</f>
        <v>1</v>
      </c>
      <c r="T146" s="14">
        <f t="shared" si="30"/>
        <v>4</v>
      </c>
      <c r="U146" s="14">
        <f t="shared" si="30"/>
        <v>5</v>
      </c>
      <c r="V146" s="14">
        <f t="shared" si="30"/>
        <v>6</v>
      </c>
      <c r="W146" s="14">
        <f t="shared" si="30"/>
        <v>6</v>
      </c>
      <c r="X146" s="14">
        <f t="shared" si="30"/>
        <v>1</v>
      </c>
      <c r="Y146" s="14">
        <f t="shared" si="30"/>
        <v>0</v>
      </c>
      <c r="Z146" s="14">
        <f t="shared" si="30"/>
        <v>5</v>
      </c>
      <c r="AA146" s="14">
        <f t="shared" si="30"/>
        <v>2</v>
      </c>
      <c r="AB146" s="14">
        <f t="shared" si="30"/>
        <v>3</v>
      </c>
      <c r="AC146" s="14">
        <f t="shared" si="30"/>
        <v>3</v>
      </c>
      <c r="AD146" s="14">
        <f>SUM(AD139:AD145)</f>
        <v>37</v>
      </c>
      <c r="AE146" s="69"/>
    </row>
    <row r="147" spans="1:31" x14ac:dyDescent="0.2">
      <c r="B147" s="140" t="s">
        <v>215</v>
      </c>
      <c r="C147" s="72"/>
      <c r="D147" s="179">
        <f>+D25+D36+D47+D61+D72+D78+D89+D106+D119+D133+D138+D146</f>
        <v>10.359791458040256</v>
      </c>
      <c r="E147" s="75">
        <f t="shared" ref="E147:AD147" si="31">+E25+E36+E47+E61+E72+E78+E89+E106+E119+E133+E138+E146</f>
        <v>595</v>
      </c>
      <c r="F147" s="75">
        <f t="shared" si="31"/>
        <v>529</v>
      </c>
      <c r="G147" s="69">
        <f t="shared" si="31"/>
        <v>590</v>
      </c>
      <c r="H147" s="69">
        <f t="shared" si="31"/>
        <v>530</v>
      </c>
      <c r="I147" s="69">
        <f t="shared" si="31"/>
        <v>563</v>
      </c>
      <c r="J147" s="69">
        <f t="shared" si="31"/>
        <v>472</v>
      </c>
      <c r="K147" s="69">
        <f t="shared" si="31"/>
        <v>541</v>
      </c>
      <c r="L147" s="69">
        <f t="shared" si="31"/>
        <v>551</v>
      </c>
      <c r="M147" s="69">
        <f t="shared" si="31"/>
        <v>450</v>
      </c>
      <c r="N147" s="69">
        <f t="shared" si="31"/>
        <v>418</v>
      </c>
      <c r="O147" s="69">
        <f t="shared" si="31"/>
        <v>349</v>
      </c>
      <c r="P147" s="69">
        <f t="shared" si="31"/>
        <v>540</v>
      </c>
      <c r="Q147" s="69">
        <f t="shared" si="31"/>
        <v>6128</v>
      </c>
      <c r="R147" s="75">
        <f t="shared" si="31"/>
        <v>698</v>
      </c>
      <c r="S147" s="75">
        <f t="shared" si="31"/>
        <v>618</v>
      </c>
      <c r="T147" s="69">
        <f t="shared" si="31"/>
        <v>688</v>
      </c>
      <c r="U147" s="69">
        <f t="shared" si="31"/>
        <v>603</v>
      </c>
      <c r="V147" s="69">
        <f t="shared" si="31"/>
        <v>630</v>
      </c>
      <c r="W147" s="69">
        <f t="shared" si="31"/>
        <v>532</v>
      </c>
      <c r="X147" s="69">
        <f t="shared" si="31"/>
        <v>605</v>
      </c>
      <c r="Y147" s="69">
        <f t="shared" si="31"/>
        <v>649</v>
      </c>
      <c r="Z147" s="69">
        <f t="shared" si="31"/>
        <v>521</v>
      </c>
      <c r="AA147" s="69">
        <f t="shared" si="31"/>
        <v>488</v>
      </c>
      <c r="AB147" s="69">
        <f t="shared" si="31"/>
        <v>398</v>
      </c>
      <c r="AC147" s="69">
        <f t="shared" si="31"/>
        <v>644</v>
      </c>
      <c r="AD147" s="69">
        <f t="shared" si="31"/>
        <v>7074</v>
      </c>
      <c r="AE147" s="69"/>
    </row>
    <row r="148" spans="1:31" x14ac:dyDescent="0.2">
      <c r="C148" s="73"/>
      <c r="D148" s="94"/>
      <c r="AD148" s="69"/>
    </row>
  </sheetData>
  <mergeCells count="21">
    <mergeCell ref="R10:AD10"/>
    <mergeCell ref="R2:AD9"/>
    <mergeCell ref="D1:D10"/>
    <mergeCell ref="E1:AD1"/>
    <mergeCell ref="A1:A10"/>
    <mergeCell ref="B1:B10"/>
    <mergeCell ref="E2:Q9"/>
    <mergeCell ref="E10:Q10"/>
    <mergeCell ref="C1:C11"/>
    <mergeCell ref="A47:B47"/>
    <mergeCell ref="A61:B61"/>
    <mergeCell ref="A72:B72"/>
    <mergeCell ref="A25:B25"/>
    <mergeCell ref="A36:B36"/>
    <mergeCell ref="A146:B146"/>
    <mergeCell ref="A119:B119"/>
    <mergeCell ref="A133:B133"/>
    <mergeCell ref="A138:B138"/>
    <mergeCell ref="A78:B78"/>
    <mergeCell ref="A89:B89"/>
    <mergeCell ref="A106:B10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0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bestFit="1" customWidth="1"/>
    <col min="2" max="2" width="36.7109375" style="105" bestFit="1" customWidth="1"/>
    <col min="3" max="3" width="14.42578125" style="62" customWidth="1"/>
    <col min="4" max="4" width="14.140625" style="62" customWidth="1"/>
    <col min="5" max="5" width="8.42578125" style="75" bestFit="1" customWidth="1"/>
    <col min="6" max="6" width="9.85546875" style="75" bestFit="1" customWidth="1"/>
    <col min="7" max="16" width="9.7109375" style="62" bestFit="1" customWidth="1"/>
    <col min="17" max="17" width="11.7109375" style="62" bestFit="1" customWidth="1"/>
    <col min="18" max="16384" width="11.42578125" style="62"/>
  </cols>
  <sheetData>
    <row r="1" spans="1:19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54" t="s">
        <v>42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</row>
    <row r="2" spans="1:19" ht="15" customHeight="1" x14ac:dyDescent="0.2">
      <c r="A2" s="216"/>
      <c r="B2" s="219"/>
      <c r="C2" s="236"/>
      <c r="D2" s="242"/>
      <c r="E2" s="223" t="s">
        <v>3</v>
      </c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3" t="s">
        <v>4</v>
      </c>
      <c r="S2" s="220"/>
    </row>
    <row r="3" spans="1:19" ht="15" customHeight="1" x14ac:dyDescent="0.2">
      <c r="A3" s="216"/>
      <c r="B3" s="219"/>
      <c r="C3" s="236"/>
      <c r="D3" s="242"/>
      <c r="E3" s="225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5"/>
      <c r="S3" s="221"/>
    </row>
    <row r="4" spans="1:19" ht="15" customHeight="1" x14ac:dyDescent="0.2">
      <c r="A4" s="216"/>
      <c r="B4" s="219"/>
      <c r="C4" s="236"/>
      <c r="D4" s="242"/>
      <c r="E4" s="225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5"/>
      <c r="S4" s="221"/>
    </row>
    <row r="5" spans="1:19" ht="15" customHeight="1" x14ac:dyDescent="0.2">
      <c r="A5" s="216"/>
      <c r="B5" s="219"/>
      <c r="C5" s="236"/>
      <c r="D5" s="242"/>
      <c r="E5" s="225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5"/>
      <c r="S5" s="221"/>
    </row>
    <row r="6" spans="1:19" ht="15" customHeight="1" x14ac:dyDescent="0.2">
      <c r="A6" s="216"/>
      <c r="B6" s="219"/>
      <c r="C6" s="236"/>
      <c r="D6" s="242"/>
      <c r="E6" s="225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5"/>
      <c r="S6" s="221"/>
    </row>
    <row r="7" spans="1:19" ht="15" customHeight="1" x14ac:dyDescent="0.2">
      <c r="A7" s="216"/>
      <c r="B7" s="219"/>
      <c r="C7" s="236"/>
      <c r="D7" s="242"/>
      <c r="E7" s="225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5"/>
      <c r="S7" s="221"/>
    </row>
    <row r="8" spans="1:19" ht="15" customHeight="1" x14ac:dyDescent="0.2">
      <c r="A8" s="216"/>
      <c r="B8" s="219"/>
      <c r="C8" s="236"/>
      <c r="D8" s="242"/>
      <c r="E8" s="225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5"/>
      <c r="S8" s="221"/>
    </row>
    <row r="9" spans="1:19" ht="15.75" customHeight="1" thickBot="1" x14ac:dyDescent="0.25">
      <c r="A9" s="216"/>
      <c r="B9" s="219"/>
      <c r="C9" s="236"/>
      <c r="D9" s="242"/>
      <c r="E9" s="227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7"/>
      <c r="S9" s="222"/>
    </row>
    <row r="10" spans="1:19" ht="57.75" customHeight="1" thickBot="1" x14ac:dyDescent="0.25">
      <c r="A10" s="217"/>
      <c r="B10" s="237"/>
      <c r="C10" s="236"/>
      <c r="D10" s="243"/>
      <c r="E10" s="213" t="s">
        <v>43</v>
      </c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4"/>
      <c r="R10" s="256" t="s">
        <v>44</v>
      </c>
      <c r="S10" s="256"/>
    </row>
    <row r="11" spans="1:19" ht="15" thickBot="1" x14ac:dyDescent="0.25">
      <c r="A11" s="141"/>
      <c r="B11" s="141"/>
      <c r="C11" s="237"/>
      <c r="D11" s="132" t="s">
        <v>214</v>
      </c>
      <c r="E11" s="136" t="s">
        <v>9</v>
      </c>
      <c r="F11" s="136" t="s">
        <v>10</v>
      </c>
      <c r="G11" s="132" t="s">
        <v>11</v>
      </c>
      <c r="H11" s="132" t="s">
        <v>12</v>
      </c>
      <c r="I11" s="132" t="s">
        <v>13</v>
      </c>
      <c r="J11" s="132" t="s">
        <v>14</v>
      </c>
      <c r="K11" s="132" t="s">
        <v>15</v>
      </c>
      <c r="L11" s="132" t="s">
        <v>16</v>
      </c>
      <c r="M11" s="132" t="s">
        <v>17</v>
      </c>
      <c r="N11" s="132" t="s">
        <v>18</v>
      </c>
      <c r="O11" s="132" t="s">
        <v>19</v>
      </c>
      <c r="P11" s="132" t="s">
        <v>20</v>
      </c>
      <c r="Q11" s="132" t="s">
        <v>21</v>
      </c>
      <c r="R11" s="257"/>
      <c r="S11" s="257"/>
    </row>
    <row r="12" spans="1:19" ht="15" thickBot="1" x14ac:dyDescent="0.25">
      <c r="A12" s="105" t="s">
        <v>78</v>
      </c>
      <c r="B12" s="99" t="s">
        <v>65</v>
      </c>
      <c r="C12" s="63"/>
      <c r="D12" s="63"/>
      <c r="E12" s="97">
        <f>VLOOKUP($B12,[1]NUM5!$G$2:$T$144,2,FALSE)</f>
        <v>52</v>
      </c>
      <c r="F12" s="97">
        <f>VLOOKUP($B12,[1]NUM5!$G$2:$T$144,3,FALSE)</f>
        <v>27</v>
      </c>
      <c r="G12" s="97">
        <f>VLOOKUP($B12,[1]NUM5!$G$2:$T$144,4,FALSE)</f>
        <v>67</v>
      </c>
      <c r="H12" s="97">
        <f>VLOOKUP($B12,[1]NUM5!$G$2:$T$144,5,FALSE)</f>
        <v>68</v>
      </c>
      <c r="I12" s="97">
        <f>VLOOKUP($B12,[1]NUM5!$G$2:$T$144,6,FALSE)</f>
        <v>338</v>
      </c>
      <c r="J12" s="97">
        <f>VLOOKUP($B12,[1]NUM5!$G$2:$T$144,7,FALSE)</f>
        <v>63</v>
      </c>
      <c r="K12" s="97">
        <f>VLOOKUP($B12,[1]NUM5!$G$2:$T$144,8,FALSE)</f>
        <v>238</v>
      </c>
      <c r="L12" s="97">
        <f>VLOOKUP($B12,[1]NUM5!$G$2:$T$144,9,FALSE)</f>
        <v>43</v>
      </c>
      <c r="M12" s="97">
        <f>VLOOKUP($B12,[1]NUM5!$G$2:$T$144,10,FALSE)</f>
        <v>55</v>
      </c>
      <c r="N12" s="97">
        <f>VLOOKUP($B12,[1]NUM5!$G$2:$T$144,11,FALSE)</f>
        <v>26</v>
      </c>
      <c r="O12" s="97">
        <f>VLOOKUP($B12,[1]NUM5!$G$2:$T$144,12,FALSE)</f>
        <v>42</v>
      </c>
      <c r="P12" s="97">
        <f>VLOOKUP($B12,[1]NUM5!$G$2:$T$144,13,FALSE)</f>
        <v>89</v>
      </c>
      <c r="Q12" s="17">
        <f>SUM(E12:P12)</f>
        <v>1108</v>
      </c>
    </row>
    <row r="13" spans="1:19" ht="15" thickBot="1" x14ac:dyDescent="0.25">
      <c r="A13" s="105" t="s">
        <v>78</v>
      </c>
      <c r="B13" s="99" t="s">
        <v>66</v>
      </c>
      <c r="C13" s="63"/>
      <c r="D13" s="63"/>
      <c r="E13" s="97">
        <f>VLOOKUP($B13,[1]NUM5!$G$2:$T$144,2,FALSE)</f>
        <v>23</v>
      </c>
      <c r="F13" s="97">
        <f>VLOOKUP($B13,[1]NUM5!$G$2:$T$144,3,FALSE)</f>
        <v>21</v>
      </c>
      <c r="G13" s="97">
        <f>VLOOKUP($B13,[1]NUM5!$G$2:$T$144,4,FALSE)</f>
        <v>51</v>
      </c>
      <c r="H13" s="97">
        <f>VLOOKUP($B13,[1]NUM5!$G$2:$T$144,5,FALSE)</f>
        <v>68</v>
      </c>
      <c r="I13" s="97">
        <f>VLOOKUP($B13,[1]NUM5!$G$2:$T$144,6,FALSE)</f>
        <v>217</v>
      </c>
      <c r="J13" s="97">
        <f>VLOOKUP($B13,[1]NUM5!$G$2:$T$144,7,FALSE)</f>
        <v>92</v>
      </c>
      <c r="K13" s="97">
        <f>VLOOKUP($B13,[1]NUM5!$G$2:$T$144,8,FALSE)</f>
        <v>117</v>
      </c>
      <c r="L13" s="97">
        <f>VLOOKUP($B13,[1]NUM5!$G$2:$T$144,9,FALSE)</f>
        <v>74</v>
      </c>
      <c r="M13" s="104">
        <f>VLOOKUP($B13,[1]NUM5!$G$2:$T$144,10,FALSE)</f>
        <v>47</v>
      </c>
      <c r="N13" s="104">
        <f>VLOOKUP($B13,[1]NUM5!$G$2:$T$144,11,FALSE)</f>
        <v>39</v>
      </c>
      <c r="O13" s="104">
        <f>VLOOKUP($B13,[1]NUM5!$G$2:$T$144,12,FALSE)</f>
        <v>26</v>
      </c>
      <c r="P13" s="62">
        <f>VLOOKUP($B13,[1]NUM5!$G$2:$T$144,13,FALSE)</f>
        <v>28</v>
      </c>
      <c r="Q13" s="17">
        <f t="shared" ref="Q13:Q24" si="0">SUM(E13:P13)</f>
        <v>803</v>
      </c>
    </row>
    <row r="14" spans="1:19" ht="15" thickBot="1" x14ac:dyDescent="0.25">
      <c r="A14" s="105" t="s">
        <v>78</v>
      </c>
      <c r="B14" s="99" t="s">
        <v>67</v>
      </c>
      <c r="C14" s="63"/>
      <c r="D14" s="63"/>
      <c r="E14" s="97">
        <f>VLOOKUP($B14,[1]NUM5!$G$2:$T$144,2,FALSE)</f>
        <v>52</v>
      </c>
      <c r="F14" s="97">
        <f>VLOOKUP($B14,[1]NUM5!$G$2:$T$144,3,FALSE)</f>
        <v>63</v>
      </c>
      <c r="G14" s="97">
        <f>VLOOKUP($B14,[1]NUM5!$G$2:$T$144,4,FALSE)</f>
        <v>49</v>
      </c>
      <c r="H14" s="97">
        <f>VLOOKUP($B14,[1]NUM5!$G$2:$T$144,5,FALSE)</f>
        <v>72</v>
      </c>
      <c r="I14" s="97">
        <f>VLOOKUP($B14,[1]NUM5!$G$2:$T$144,6,FALSE)</f>
        <v>51</v>
      </c>
      <c r="J14" s="97">
        <f>VLOOKUP($B14,[1]NUM5!$G$2:$T$144,7,FALSE)</f>
        <v>38</v>
      </c>
      <c r="K14" s="97">
        <f>VLOOKUP($B14,[1]NUM5!$G$2:$T$144,8,FALSE)</f>
        <v>138</v>
      </c>
      <c r="L14" s="97">
        <f>VLOOKUP($B14,[1]NUM5!$G$2:$T$144,9,FALSE)</f>
        <v>152</v>
      </c>
      <c r="M14" s="104">
        <f>VLOOKUP($B14,[1]NUM5!$G$2:$T$144,10,FALSE)</f>
        <v>70</v>
      </c>
      <c r="N14" s="104">
        <f>VLOOKUP($B14,[1]NUM5!$G$2:$T$144,11,FALSE)</f>
        <v>45</v>
      </c>
      <c r="O14" s="104">
        <f>VLOOKUP($B14,[1]NUM5!$G$2:$T$144,12,FALSE)</f>
        <v>56</v>
      </c>
      <c r="P14" s="62">
        <f>VLOOKUP($B14,[1]NUM5!$G$2:$T$144,13,FALSE)</f>
        <v>58</v>
      </c>
      <c r="Q14" s="17">
        <f t="shared" si="0"/>
        <v>844</v>
      </c>
    </row>
    <row r="15" spans="1:19" ht="15" thickBot="1" x14ac:dyDescent="0.25">
      <c r="A15" s="105" t="s">
        <v>78</v>
      </c>
      <c r="B15" s="99" t="s">
        <v>68</v>
      </c>
      <c r="C15" s="63"/>
      <c r="D15" s="63"/>
      <c r="E15" s="97">
        <f>VLOOKUP($B15,[1]NUM5!$G$2:$T$144,2,FALSE)</f>
        <v>268</v>
      </c>
      <c r="F15" s="97">
        <f>VLOOKUP($B15,[1]NUM5!$G$2:$T$144,3,FALSE)</f>
        <v>46</v>
      </c>
      <c r="G15" s="97">
        <f>VLOOKUP($B15,[1]NUM5!$G$2:$T$144,4,FALSE)</f>
        <v>594</v>
      </c>
      <c r="H15" s="97">
        <f>VLOOKUP($B15,[1]NUM5!$G$2:$T$144,5,FALSE)</f>
        <v>470</v>
      </c>
      <c r="I15" s="97">
        <f>VLOOKUP($B15,[1]NUM5!$G$2:$T$144,6,FALSE)</f>
        <v>550</v>
      </c>
      <c r="J15" s="97">
        <f>VLOOKUP($B15,[1]NUM5!$G$2:$T$144,7,FALSE)</f>
        <v>473</v>
      </c>
      <c r="K15" s="97">
        <f>VLOOKUP($B15,[1]NUM5!$G$2:$T$144,8,FALSE)</f>
        <v>339</v>
      </c>
      <c r="L15" s="97">
        <f>VLOOKUP($B15,[1]NUM5!$G$2:$T$144,9,FALSE)</f>
        <v>474</v>
      </c>
      <c r="M15" s="104">
        <f>VLOOKUP($B15,[1]NUM5!$G$2:$T$144,10,FALSE)</f>
        <v>388</v>
      </c>
      <c r="N15" s="104">
        <f>VLOOKUP($B15,[1]NUM5!$G$2:$T$144,11,FALSE)</f>
        <v>387</v>
      </c>
      <c r="O15" s="104">
        <f>VLOOKUP($B15,[1]NUM5!$G$2:$T$144,12,FALSE)</f>
        <v>319</v>
      </c>
      <c r="P15" s="62">
        <f>VLOOKUP($B15,[1]NUM5!$G$2:$T$144,13,FALSE)</f>
        <v>491</v>
      </c>
      <c r="Q15" s="17">
        <f t="shared" si="0"/>
        <v>4799</v>
      </c>
    </row>
    <row r="16" spans="1:19" ht="15" thickBot="1" x14ac:dyDescent="0.25">
      <c r="A16" s="105" t="s">
        <v>78</v>
      </c>
      <c r="B16" s="99" t="s">
        <v>69</v>
      </c>
      <c r="C16" s="66"/>
      <c r="D16" s="63"/>
      <c r="E16" s="97">
        <f>VLOOKUP($B16,[1]NUM5!$G$2:$T$144,2,FALSE)</f>
        <v>79</v>
      </c>
      <c r="F16" s="97">
        <f>VLOOKUP($B16,[1]NUM5!$G$2:$T$144,3,FALSE)</f>
        <v>108</v>
      </c>
      <c r="G16" s="97">
        <f>VLOOKUP($B16,[1]NUM5!$G$2:$T$144,4,FALSE)</f>
        <v>73</v>
      </c>
      <c r="H16" s="97">
        <f>VLOOKUP($B16,[1]NUM5!$G$2:$T$144,5,FALSE)</f>
        <v>101</v>
      </c>
      <c r="I16" s="97">
        <f>VLOOKUP($B16,[1]NUM5!$G$2:$T$144,6,FALSE)</f>
        <v>296</v>
      </c>
      <c r="J16" s="97">
        <f>VLOOKUP($B16,[1]NUM5!$G$2:$T$144,7,FALSE)</f>
        <v>118</v>
      </c>
      <c r="K16" s="97">
        <f>VLOOKUP($B16,[1]NUM5!$G$2:$T$144,8,FALSE)</f>
        <v>76</v>
      </c>
      <c r="L16" s="97">
        <f>VLOOKUP($B16,[1]NUM5!$G$2:$T$144,9,FALSE)</f>
        <v>80</v>
      </c>
      <c r="M16" s="104">
        <f>VLOOKUP($B16,[1]NUM5!$G$2:$T$144,10,FALSE)</f>
        <v>71</v>
      </c>
      <c r="N16" s="104">
        <f>VLOOKUP($B16,[1]NUM5!$G$2:$T$144,11,FALSE)</f>
        <v>69</v>
      </c>
      <c r="O16" s="104">
        <f>VLOOKUP($B16,[1]NUM5!$G$2:$T$144,12,FALSE)</f>
        <v>41</v>
      </c>
      <c r="P16" s="62">
        <f>VLOOKUP($B16,[1]NUM5!$G$2:$T$144,13,FALSE)</f>
        <v>128</v>
      </c>
      <c r="Q16" s="17">
        <f t="shared" si="0"/>
        <v>1240</v>
      </c>
    </row>
    <row r="17" spans="1:19" ht="15" thickBot="1" x14ac:dyDescent="0.25">
      <c r="A17" s="105" t="s">
        <v>78</v>
      </c>
      <c r="B17" s="99" t="s">
        <v>70</v>
      </c>
      <c r="C17" s="63"/>
      <c r="D17" s="63"/>
      <c r="E17" s="97">
        <f>VLOOKUP($B17,[1]NUM5!$G$2:$T$144,2,FALSE)</f>
        <v>22</v>
      </c>
      <c r="F17" s="97">
        <f>VLOOKUP($B17,[1]NUM5!$G$2:$T$144,3,FALSE)</f>
        <v>13</v>
      </c>
      <c r="G17" s="97">
        <f>VLOOKUP($B17,[1]NUM5!$G$2:$T$144,4,FALSE)</f>
        <v>44</v>
      </c>
      <c r="H17" s="97">
        <f>VLOOKUP($B17,[1]NUM5!$G$2:$T$144,5,FALSE)</f>
        <v>18</v>
      </c>
      <c r="I17" s="97">
        <f>VLOOKUP($B17,[1]NUM5!$G$2:$T$144,6,FALSE)</f>
        <v>191</v>
      </c>
      <c r="J17" s="97">
        <f>VLOOKUP($B17,[1]NUM5!$G$2:$T$144,7,FALSE)</f>
        <v>227</v>
      </c>
      <c r="K17" s="97">
        <f>VLOOKUP($B17,[1]NUM5!$G$2:$T$144,8,FALSE)</f>
        <v>52</v>
      </c>
      <c r="L17" s="97">
        <f>VLOOKUP($B17,[1]NUM5!$G$2:$T$144,9,FALSE)</f>
        <v>103</v>
      </c>
      <c r="M17" s="104">
        <f>VLOOKUP($B17,[1]NUM5!$G$2:$T$144,10,FALSE)</f>
        <v>48</v>
      </c>
      <c r="N17" s="104">
        <f>VLOOKUP($B17,[1]NUM5!$G$2:$T$144,11,FALSE)</f>
        <v>33</v>
      </c>
      <c r="O17" s="104">
        <f>VLOOKUP($B17,[1]NUM5!$G$2:$T$144,12,FALSE)</f>
        <v>18</v>
      </c>
      <c r="P17" s="62">
        <f>VLOOKUP($B17,[1]NUM5!$G$2:$T$144,13,FALSE)</f>
        <v>52</v>
      </c>
      <c r="Q17" s="17">
        <f t="shared" si="0"/>
        <v>821</v>
      </c>
    </row>
    <row r="18" spans="1:19" ht="15" thickBot="1" x14ac:dyDescent="0.25">
      <c r="A18" s="105" t="s">
        <v>78</v>
      </c>
      <c r="B18" s="99" t="s">
        <v>71</v>
      </c>
      <c r="C18" s="63"/>
      <c r="D18" s="63"/>
      <c r="E18" s="97">
        <f>VLOOKUP($B18,[1]NUM5!$G$2:$T$144,2,FALSE)</f>
        <v>10</v>
      </c>
      <c r="F18" s="97">
        <f>VLOOKUP($B18,[1]NUM5!$G$2:$T$144,3,FALSE)</f>
        <v>0</v>
      </c>
      <c r="G18" s="97">
        <f>VLOOKUP($B18,[1]NUM5!$G$2:$T$144,4,FALSE)</f>
        <v>18</v>
      </c>
      <c r="H18" s="97">
        <f>VLOOKUP($B18,[1]NUM5!$G$2:$T$144,5,FALSE)</f>
        <v>3</v>
      </c>
      <c r="I18" s="97">
        <f>VLOOKUP($B18,[1]NUM5!$G$2:$T$144,6,FALSE)</f>
        <v>5</v>
      </c>
      <c r="J18" s="97">
        <f>VLOOKUP($B18,[1]NUM5!$G$2:$T$144,7,FALSE)</f>
        <v>5</v>
      </c>
      <c r="K18" s="97">
        <f>VLOOKUP($B18,[1]NUM5!$G$2:$T$144,8,FALSE)</f>
        <v>3</v>
      </c>
      <c r="L18" s="97">
        <f>VLOOKUP($B18,[1]NUM5!$G$2:$T$144,9,FALSE)</f>
        <v>6</v>
      </c>
      <c r="M18" s="104">
        <f>VLOOKUP($B18,[1]NUM5!$G$2:$T$144,10,FALSE)</f>
        <v>12</v>
      </c>
      <c r="N18" s="104">
        <f>VLOOKUP($B18,[1]NUM5!$G$2:$T$144,11,FALSE)</f>
        <v>1</v>
      </c>
      <c r="O18" s="104">
        <f>VLOOKUP($B18,[1]NUM5!$G$2:$T$144,12,FALSE)</f>
        <v>57</v>
      </c>
      <c r="P18" s="62">
        <f>VLOOKUP($B18,[1]NUM5!$G$2:$T$144,13,FALSE)</f>
        <v>0</v>
      </c>
      <c r="Q18" s="17">
        <f t="shared" si="0"/>
        <v>120</v>
      </c>
    </row>
    <row r="19" spans="1:19" ht="15" thickBot="1" x14ac:dyDescent="0.25">
      <c r="A19" s="105" t="s">
        <v>78</v>
      </c>
      <c r="B19" s="99" t="s">
        <v>72</v>
      </c>
      <c r="C19" s="63"/>
      <c r="D19" s="63"/>
      <c r="E19" s="97">
        <f>VLOOKUP($B19,[1]NUM5!$G$2:$T$144,2,FALSE)</f>
        <v>4</v>
      </c>
      <c r="F19" s="97">
        <f>VLOOKUP($B19,[1]NUM5!$G$2:$T$144,3,FALSE)</f>
        <v>0</v>
      </c>
      <c r="G19" s="97">
        <f>VLOOKUP($B19,[1]NUM5!$G$2:$T$144,4,FALSE)</f>
        <v>2</v>
      </c>
      <c r="H19" s="97">
        <f>VLOOKUP($B19,[1]NUM5!$G$2:$T$144,5,FALSE)</f>
        <v>1</v>
      </c>
      <c r="I19" s="97">
        <f>VLOOKUP($B19,[1]NUM5!$G$2:$T$144,6,FALSE)</f>
        <v>0</v>
      </c>
      <c r="J19" s="97">
        <f>VLOOKUP($B19,[1]NUM5!$G$2:$T$144,7,FALSE)</f>
        <v>0</v>
      </c>
      <c r="K19" s="97">
        <f>VLOOKUP($B19,[1]NUM5!$G$2:$T$144,8,FALSE)</f>
        <v>0</v>
      </c>
      <c r="L19" s="97">
        <f>VLOOKUP($B19,[1]NUM5!$G$2:$T$144,9,FALSE)</f>
        <v>2</v>
      </c>
      <c r="M19" s="104">
        <f>VLOOKUP($B19,[1]NUM5!$G$2:$T$144,10,FALSE)</f>
        <v>1</v>
      </c>
      <c r="N19" s="104">
        <f>VLOOKUP($B19,[1]NUM5!$G$2:$T$144,11,FALSE)</f>
        <v>0</v>
      </c>
      <c r="O19" s="104">
        <f>VLOOKUP($B19,[1]NUM5!$G$2:$T$144,12,FALSE)</f>
        <v>1</v>
      </c>
      <c r="P19" s="62">
        <f>VLOOKUP($B19,[1]NUM5!$G$2:$T$144,13,FALSE)</f>
        <v>4</v>
      </c>
      <c r="Q19" s="17">
        <f t="shared" si="0"/>
        <v>15</v>
      </c>
    </row>
    <row r="20" spans="1:19" ht="15" thickBot="1" x14ac:dyDescent="0.25">
      <c r="A20" s="105" t="s">
        <v>78</v>
      </c>
      <c r="B20" s="99" t="s">
        <v>73</v>
      </c>
      <c r="C20" s="63"/>
      <c r="D20" s="63"/>
      <c r="E20" s="97">
        <f>VLOOKUP($B20,[1]NUM5!$G$2:$T$144,2,FALSE)</f>
        <v>2</v>
      </c>
      <c r="F20" s="97">
        <f>VLOOKUP($B20,[1]NUM5!$G$2:$T$144,3,FALSE)</f>
        <v>0</v>
      </c>
      <c r="G20" s="97">
        <f>VLOOKUP($B20,[1]NUM5!$G$2:$T$144,4,FALSE)</f>
        <v>0</v>
      </c>
      <c r="H20" s="97">
        <f>VLOOKUP($B20,[1]NUM5!$G$2:$T$144,5,FALSE)</f>
        <v>2</v>
      </c>
      <c r="I20" s="97">
        <f>VLOOKUP($B20,[1]NUM5!$G$2:$T$144,6,FALSE)</f>
        <v>0</v>
      </c>
      <c r="J20" s="97">
        <f>VLOOKUP($B20,[1]NUM5!$G$2:$T$144,7,FALSE)</f>
        <v>1</v>
      </c>
      <c r="K20" s="97">
        <f>VLOOKUP($B20,[1]NUM5!$G$2:$T$144,8,FALSE)</f>
        <v>0</v>
      </c>
      <c r="L20" s="97">
        <f>VLOOKUP($B20,[1]NUM5!$G$2:$T$144,9,FALSE)</f>
        <v>0</v>
      </c>
      <c r="M20" s="104">
        <f>VLOOKUP($B20,[1]NUM5!$G$2:$T$144,10,FALSE)</f>
        <v>0</v>
      </c>
      <c r="N20" s="104">
        <f>VLOOKUP($B20,[1]NUM5!$G$2:$T$144,11,FALSE)</f>
        <v>0</v>
      </c>
      <c r="O20" s="104">
        <f>VLOOKUP($B20,[1]NUM5!$G$2:$T$144,12,FALSE)</f>
        <v>0</v>
      </c>
      <c r="P20" s="62">
        <f>VLOOKUP($B20,[1]NUM5!$G$2:$T$144,13,FALSE)</f>
        <v>22</v>
      </c>
      <c r="Q20" s="17">
        <f t="shared" si="0"/>
        <v>27</v>
      </c>
    </row>
    <row r="21" spans="1:19" ht="15" thickBot="1" x14ac:dyDescent="0.25">
      <c r="A21" s="105" t="s">
        <v>78</v>
      </c>
      <c r="B21" s="99" t="s">
        <v>74</v>
      </c>
      <c r="C21" s="67"/>
      <c r="D21" s="63"/>
      <c r="E21" s="97">
        <f>VLOOKUP($B21,[1]NUM5!$G$2:$T$144,2,FALSE)</f>
        <v>1</v>
      </c>
      <c r="F21" s="97">
        <f>VLOOKUP($B21,[1]NUM5!$G$2:$T$144,3,FALSE)</f>
        <v>0</v>
      </c>
      <c r="G21" s="97">
        <f>VLOOKUP($B21,[1]NUM5!$G$2:$T$144,4,FALSE)</f>
        <v>2</v>
      </c>
      <c r="H21" s="97">
        <f>VLOOKUP($B21,[1]NUM5!$G$2:$T$144,5,FALSE)</f>
        <v>1</v>
      </c>
      <c r="I21" s="97">
        <f>VLOOKUP($B21,[1]NUM5!$G$2:$T$144,6,FALSE)</f>
        <v>1</v>
      </c>
      <c r="J21" s="97">
        <f>VLOOKUP($B21,[1]NUM5!$G$2:$T$144,7,FALSE)</f>
        <v>3</v>
      </c>
      <c r="K21" s="97">
        <f>VLOOKUP($B21,[1]NUM5!$G$2:$T$144,8,FALSE)</f>
        <v>0</v>
      </c>
      <c r="L21" s="97">
        <f>VLOOKUP($B21,[1]NUM5!$G$2:$T$144,9,FALSE)</f>
        <v>0</v>
      </c>
      <c r="M21" s="104">
        <f>VLOOKUP($B21,[1]NUM5!$G$2:$T$144,10,FALSE)</f>
        <v>1</v>
      </c>
      <c r="N21" s="104">
        <f>VLOOKUP($B21,[1]NUM5!$G$2:$T$144,11,FALSE)</f>
        <v>1</v>
      </c>
      <c r="O21" s="104">
        <f>VLOOKUP($B21,[1]NUM5!$G$2:$T$144,12,FALSE)</f>
        <v>0</v>
      </c>
      <c r="P21" s="62">
        <f>VLOOKUP($B21,[1]NUM5!$G$2:$T$144,13,FALSE)</f>
        <v>2</v>
      </c>
      <c r="Q21" s="17">
        <f t="shared" si="0"/>
        <v>12</v>
      </c>
    </row>
    <row r="22" spans="1:19" ht="15" thickBot="1" x14ac:dyDescent="0.25">
      <c r="A22" s="105" t="s">
        <v>78</v>
      </c>
      <c r="B22" s="99" t="s">
        <v>75</v>
      </c>
      <c r="C22" s="63"/>
      <c r="D22" s="63"/>
      <c r="E22" s="97">
        <f>VLOOKUP($B22,[1]NUM5!$G$2:$T$144,2,FALSE)</f>
        <v>0</v>
      </c>
      <c r="F22" s="97">
        <f>VLOOKUP($B22,[1]NUM5!$G$2:$T$144,3,FALSE)</f>
        <v>9</v>
      </c>
      <c r="G22" s="97">
        <f>VLOOKUP($B22,[1]NUM5!$G$2:$T$144,4,FALSE)</f>
        <v>0</v>
      </c>
      <c r="H22" s="97">
        <f>VLOOKUP($B22,[1]NUM5!$G$2:$T$144,5,FALSE)</f>
        <v>6</v>
      </c>
      <c r="I22" s="97">
        <f>VLOOKUP($B22,[1]NUM5!$G$2:$T$144,6,FALSE)</f>
        <v>83</v>
      </c>
      <c r="J22" s="97">
        <f>VLOOKUP($B22,[1]NUM5!$G$2:$T$144,7,FALSE)</f>
        <v>101</v>
      </c>
      <c r="K22" s="97">
        <f>VLOOKUP($B22,[1]NUM5!$G$2:$T$144,8,FALSE)</f>
        <v>5</v>
      </c>
      <c r="L22" s="97">
        <f>VLOOKUP($B22,[1]NUM5!$G$2:$T$144,9,FALSE)</f>
        <v>9</v>
      </c>
      <c r="M22" s="104">
        <f>VLOOKUP($B22,[1]NUM5!$G$2:$T$144,10,FALSE)</f>
        <v>10</v>
      </c>
      <c r="N22" s="104">
        <f>VLOOKUP($B22,[1]NUM5!$G$2:$T$144,11,FALSE)</f>
        <v>3</v>
      </c>
      <c r="O22" s="104">
        <f>VLOOKUP($B22,[1]NUM5!$G$2:$T$144,12,FALSE)</f>
        <v>1</v>
      </c>
      <c r="P22" s="62">
        <f>VLOOKUP($B22,[1]NUM5!$G$2:$T$144,13,FALSE)</f>
        <v>4</v>
      </c>
      <c r="Q22" s="17">
        <f t="shared" si="0"/>
        <v>231</v>
      </c>
    </row>
    <row r="23" spans="1:19" ht="15" thickBot="1" x14ac:dyDescent="0.25">
      <c r="A23" s="105" t="s">
        <v>78</v>
      </c>
      <c r="B23" s="99" t="s">
        <v>76</v>
      </c>
      <c r="C23" s="63"/>
      <c r="D23" s="63"/>
      <c r="E23" s="97"/>
      <c r="F23" s="97"/>
      <c r="G23" s="97"/>
      <c r="H23" s="97"/>
      <c r="I23" s="97"/>
      <c r="J23" s="97"/>
      <c r="K23" s="97"/>
      <c r="L23" s="97"/>
      <c r="Q23" s="17">
        <f>SUM(E23:P23)</f>
        <v>0</v>
      </c>
    </row>
    <row r="24" spans="1:19" ht="15" thickBot="1" x14ac:dyDescent="0.25">
      <c r="A24" s="105" t="s">
        <v>78</v>
      </c>
      <c r="B24" s="99" t="s">
        <v>77</v>
      </c>
      <c r="C24" s="63"/>
      <c r="D24" s="63"/>
      <c r="E24" s="97"/>
      <c r="F24" s="97"/>
      <c r="G24" s="97"/>
      <c r="H24" s="97"/>
      <c r="I24" s="97"/>
      <c r="J24" s="97"/>
      <c r="K24" s="97"/>
      <c r="L24" s="97"/>
      <c r="Q24" s="17">
        <f t="shared" si="0"/>
        <v>0</v>
      </c>
    </row>
    <row r="25" spans="1:19" s="65" customFormat="1" ht="15" thickBot="1" x14ac:dyDescent="0.25">
      <c r="A25" s="233" t="s">
        <v>200</v>
      </c>
      <c r="B25" s="234"/>
      <c r="C25" s="45">
        <f>+D25/Metas!K110</f>
        <v>0.84589298693931103</v>
      </c>
      <c r="D25" s="19">
        <f>+Q25/R25</f>
        <v>0.17763752725725532</v>
      </c>
      <c r="E25" s="82">
        <f>SUM(E12:E24)</f>
        <v>513</v>
      </c>
      <c r="F25" s="82">
        <f t="shared" ref="F25:P25" si="1">SUM(F12:F24)</f>
        <v>287</v>
      </c>
      <c r="G25" s="74">
        <f t="shared" si="1"/>
        <v>900</v>
      </c>
      <c r="H25" s="74">
        <f t="shared" si="1"/>
        <v>810</v>
      </c>
      <c r="I25" s="74">
        <f t="shared" si="1"/>
        <v>1732</v>
      </c>
      <c r="J25" s="74">
        <f t="shared" si="1"/>
        <v>1121</v>
      </c>
      <c r="K25" s="74">
        <f t="shared" si="1"/>
        <v>968</v>
      </c>
      <c r="L25" s="74">
        <f t="shared" si="1"/>
        <v>943</v>
      </c>
      <c r="M25" s="74">
        <f t="shared" si="1"/>
        <v>703</v>
      </c>
      <c r="N25" s="74">
        <f t="shared" si="1"/>
        <v>604</v>
      </c>
      <c r="O25" s="74">
        <f t="shared" si="1"/>
        <v>561</v>
      </c>
      <c r="P25" s="74">
        <f t="shared" si="1"/>
        <v>878</v>
      </c>
      <c r="Q25" s="14">
        <f>SUM(Q12:Q24)</f>
        <v>10020</v>
      </c>
      <c r="R25" s="250">
        <v>56407</v>
      </c>
      <c r="S25" s="251"/>
    </row>
    <row r="26" spans="1:19" ht="15" thickBot="1" x14ac:dyDescent="0.25">
      <c r="A26" s="105" t="s">
        <v>79</v>
      </c>
      <c r="B26" s="99" t="s">
        <v>80</v>
      </c>
      <c r="C26" s="63"/>
      <c r="D26" s="63"/>
      <c r="E26" s="115">
        <f>VLOOKUP($B26,[1]NUM5!$G$2:$T$144,2,FALSE)</f>
        <v>78</v>
      </c>
      <c r="F26" s="115">
        <f>VLOOKUP($B26,[1]NUM5!$G$2:$T$144,3,FALSE)</f>
        <v>78</v>
      </c>
      <c r="G26" s="97">
        <f>VLOOKUP($B26,[1]NUM5!$G$2:$T$144,4,FALSE)</f>
        <v>120</v>
      </c>
      <c r="H26" s="97">
        <f>VLOOKUP($B26,[1]NUM5!$G$2:$T$144,5,FALSE)</f>
        <v>123</v>
      </c>
      <c r="I26" s="97">
        <f>VLOOKUP($B26,[1]NUM5!$G$2:$T$144,6,FALSE)</f>
        <v>158</v>
      </c>
      <c r="J26" s="97">
        <f>VLOOKUP($B26,[1]NUM5!$G$2:$T$144,7,FALSE)</f>
        <v>141</v>
      </c>
      <c r="K26" s="97">
        <f>VLOOKUP($B26,[1]NUM5!$G$2:$T$144,8,FALSE)</f>
        <v>120</v>
      </c>
      <c r="L26" s="104">
        <f>VLOOKUP($B26,[1]NUM5!$G$2:$T$144,9,FALSE)</f>
        <v>159</v>
      </c>
      <c r="M26" s="104">
        <f>VLOOKUP($B26,[1]NUM5!$G$2:$T$144,10,FALSE)</f>
        <v>102</v>
      </c>
      <c r="N26" s="104">
        <f>VLOOKUP($B26,[1]NUM5!$G$2:$T$144,11,FALSE)</f>
        <v>95</v>
      </c>
      <c r="O26" s="104">
        <f>VLOOKUP($B26,[1]NUM5!$G$2:$T$144,12,FALSE)</f>
        <v>104</v>
      </c>
      <c r="P26" s="62">
        <f>VLOOKUP($B26,[1]NUM5!$G$2:$T$144,13,FALSE)</f>
        <v>199</v>
      </c>
      <c r="Q26" s="17">
        <f t="shared" ref="Q26:Q57" si="2">SUM(E26:P26)</f>
        <v>1477</v>
      </c>
    </row>
    <row r="27" spans="1:19" ht="15" thickBot="1" x14ac:dyDescent="0.25">
      <c r="A27" s="105" t="s">
        <v>79</v>
      </c>
      <c r="B27" s="99" t="s">
        <v>81</v>
      </c>
      <c r="C27" s="63"/>
      <c r="D27" s="63"/>
      <c r="E27" s="115">
        <f>VLOOKUP($B27,[1]NUM5!$G$2:$T$144,2,FALSE)</f>
        <v>85</v>
      </c>
      <c r="F27" s="115">
        <f>VLOOKUP($B27,[1]NUM5!$G$2:$T$144,3,FALSE)</f>
        <v>113</v>
      </c>
      <c r="G27" s="97">
        <f>VLOOKUP($B27,[1]NUM5!$G$2:$T$144,4,FALSE)</f>
        <v>67</v>
      </c>
      <c r="H27" s="97">
        <f>VLOOKUP($B27,[1]NUM5!$G$2:$T$144,5,FALSE)</f>
        <v>66</v>
      </c>
      <c r="I27" s="97">
        <f>VLOOKUP($B27,[1]NUM5!$G$2:$T$144,6,FALSE)</f>
        <v>153</v>
      </c>
      <c r="J27" s="97">
        <f>VLOOKUP($B27,[1]NUM5!$G$2:$T$144,7,FALSE)</f>
        <v>160</v>
      </c>
      <c r="K27" s="97">
        <f>VLOOKUP($B27,[1]NUM5!$G$2:$T$144,8,FALSE)</f>
        <v>246</v>
      </c>
      <c r="L27" s="104">
        <f>VLOOKUP($B27,[1]NUM5!$G$2:$T$144,9,FALSE)</f>
        <v>305</v>
      </c>
      <c r="M27" s="104">
        <f>VLOOKUP($B27,[1]NUM5!$G$2:$T$144,10,FALSE)</f>
        <v>210</v>
      </c>
      <c r="N27" s="104">
        <f>VLOOKUP($B27,[1]NUM5!$G$2:$T$144,11,FALSE)</f>
        <v>134</v>
      </c>
      <c r="O27" s="104">
        <f>VLOOKUP($B27,[1]NUM5!$G$2:$T$144,12,FALSE)</f>
        <v>228</v>
      </c>
      <c r="P27" s="62">
        <f>VLOOKUP($B27,[1]NUM5!$G$2:$T$144,13,FALSE)</f>
        <v>143</v>
      </c>
      <c r="Q27" s="17">
        <f t="shared" si="2"/>
        <v>1910</v>
      </c>
    </row>
    <row r="28" spans="1:19" ht="15" thickBot="1" x14ac:dyDescent="0.25">
      <c r="A28" s="105" t="s">
        <v>79</v>
      </c>
      <c r="B28" s="99" t="s">
        <v>82</v>
      </c>
      <c r="C28" s="63"/>
      <c r="D28" s="63"/>
      <c r="E28" s="115">
        <f>VLOOKUP($B28,[1]NUM5!$G$2:$T$144,2,FALSE)</f>
        <v>167</v>
      </c>
      <c r="F28" s="115">
        <f>VLOOKUP($B28,[1]NUM5!$G$2:$T$144,3,FALSE)</f>
        <v>271</v>
      </c>
      <c r="G28" s="97">
        <f>VLOOKUP($B28,[1]NUM5!$G$2:$T$144,4,FALSE)</f>
        <v>222</v>
      </c>
      <c r="H28" s="97">
        <f>VLOOKUP($B28,[1]NUM5!$G$2:$T$144,5,FALSE)</f>
        <v>224</v>
      </c>
      <c r="I28" s="97">
        <f>VLOOKUP($B28,[1]NUM5!$G$2:$T$144,6,FALSE)</f>
        <v>169</v>
      </c>
      <c r="J28" s="97">
        <f>VLOOKUP($B28,[1]NUM5!$G$2:$T$144,7,FALSE)</f>
        <v>205</v>
      </c>
      <c r="K28" s="97">
        <f>VLOOKUP($B28,[1]NUM5!$G$2:$T$144,8,FALSE)</f>
        <v>237</v>
      </c>
      <c r="L28" s="104">
        <f>VLOOKUP($B28,[1]NUM5!$G$2:$T$144,9,FALSE)</f>
        <v>522</v>
      </c>
      <c r="M28" s="104">
        <f>VLOOKUP($B28,[1]NUM5!$G$2:$T$144,10,FALSE)</f>
        <v>224</v>
      </c>
      <c r="N28" s="104">
        <f>VLOOKUP($B28,[1]NUM5!$G$2:$T$144,11,FALSE)</f>
        <v>144</v>
      </c>
      <c r="O28" s="104">
        <f>VLOOKUP($B28,[1]NUM5!$G$2:$T$144,12,FALSE)</f>
        <v>177</v>
      </c>
      <c r="P28" s="62">
        <f>VLOOKUP($B28,[1]NUM5!$G$2:$T$144,13,FALSE)</f>
        <v>327</v>
      </c>
      <c r="Q28" s="17">
        <f t="shared" si="2"/>
        <v>2889</v>
      </c>
    </row>
    <row r="29" spans="1:19" ht="15" thickBot="1" x14ac:dyDescent="0.25">
      <c r="A29" s="105" t="s">
        <v>79</v>
      </c>
      <c r="B29" s="99" t="s">
        <v>83</v>
      </c>
      <c r="C29" s="63"/>
      <c r="D29" s="63"/>
      <c r="E29" s="115">
        <f>VLOOKUP($B29,[1]NUM5!$G$2:$T$144,2,FALSE)</f>
        <v>35</v>
      </c>
      <c r="F29" s="115">
        <f>VLOOKUP($B29,[1]NUM5!$G$2:$T$144,3,FALSE)</f>
        <v>21</v>
      </c>
      <c r="G29" s="97">
        <f>VLOOKUP($B29,[1]NUM5!$G$2:$T$144,4,FALSE)</f>
        <v>32</v>
      </c>
      <c r="H29" s="97">
        <f>VLOOKUP($B29,[1]NUM5!$G$2:$T$144,5,FALSE)</f>
        <v>25</v>
      </c>
      <c r="I29" s="97">
        <f>VLOOKUP($B29,[1]NUM5!$G$2:$T$144,6,FALSE)</f>
        <v>59</v>
      </c>
      <c r="J29" s="97">
        <f>VLOOKUP($B29,[1]NUM5!$G$2:$T$144,7,FALSE)</f>
        <v>41</v>
      </c>
      <c r="K29" s="97">
        <f>VLOOKUP($B29,[1]NUM5!$G$2:$T$144,8,FALSE)</f>
        <v>42</v>
      </c>
      <c r="L29" s="104">
        <f>VLOOKUP($B29,[1]NUM5!$G$2:$T$144,9,FALSE)</f>
        <v>79</v>
      </c>
      <c r="M29" s="104">
        <f>VLOOKUP($B29,[1]NUM5!$G$2:$T$144,10,FALSE)</f>
        <v>44</v>
      </c>
      <c r="N29" s="104">
        <f>VLOOKUP($B29,[1]NUM5!$G$2:$T$144,11,FALSE)</f>
        <v>30</v>
      </c>
      <c r="O29" s="104">
        <f>VLOOKUP($B29,[1]NUM5!$G$2:$T$144,12,FALSE)</f>
        <v>50</v>
      </c>
      <c r="P29" s="62">
        <f>VLOOKUP($B29,[1]NUM5!$G$2:$T$144,13,FALSE)</f>
        <v>25</v>
      </c>
      <c r="Q29" s="17">
        <f t="shared" si="2"/>
        <v>483</v>
      </c>
    </row>
    <row r="30" spans="1:19" ht="15" thickBot="1" x14ac:dyDescent="0.25">
      <c r="A30" s="105" t="s">
        <v>79</v>
      </c>
      <c r="B30" s="99" t="s">
        <v>84</v>
      </c>
      <c r="C30" s="63"/>
      <c r="D30" s="63"/>
      <c r="E30" s="115">
        <f>VLOOKUP($B30,[1]NUM5!$G$2:$T$144,2,FALSE)</f>
        <v>234</v>
      </c>
      <c r="F30" s="115">
        <f>VLOOKUP($B30,[1]NUM5!$G$2:$T$144,3,FALSE)</f>
        <v>194</v>
      </c>
      <c r="G30" s="97">
        <f>VLOOKUP($B30,[1]NUM5!$G$2:$T$144,4,FALSE)</f>
        <v>257</v>
      </c>
      <c r="H30" s="97">
        <f>VLOOKUP($B30,[1]NUM5!$G$2:$T$144,5,FALSE)</f>
        <v>163</v>
      </c>
      <c r="I30" s="97">
        <f>VLOOKUP($B30,[1]NUM5!$G$2:$T$144,6,FALSE)</f>
        <v>245</v>
      </c>
      <c r="J30" s="97">
        <f>VLOOKUP($B30,[1]NUM5!$G$2:$T$144,7,FALSE)</f>
        <v>342</v>
      </c>
      <c r="K30" s="97">
        <f>VLOOKUP($B30,[1]NUM5!$G$2:$T$144,8,FALSE)</f>
        <v>213</v>
      </c>
      <c r="L30" s="104">
        <f>VLOOKUP($B30,[1]NUM5!$G$2:$T$144,9,FALSE)</f>
        <v>275</v>
      </c>
      <c r="M30" s="104">
        <f>VLOOKUP($B30,[1]NUM5!$G$2:$T$144,10,FALSE)</f>
        <v>237</v>
      </c>
      <c r="N30" s="104">
        <f>VLOOKUP($B30,[1]NUM5!$G$2:$T$144,11,FALSE)</f>
        <v>196</v>
      </c>
      <c r="O30" s="104">
        <f>VLOOKUP($B30,[1]NUM5!$G$2:$T$144,12,FALSE)</f>
        <v>156</v>
      </c>
      <c r="P30" s="62">
        <f>VLOOKUP($B30,[1]NUM5!$G$2:$T$144,13,FALSE)</f>
        <v>310</v>
      </c>
      <c r="Q30" s="17">
        <f t="shared" si="2"/>
        <v>2822</v>
      </c>
    </row>
    <row r="31" spans="1:19" ht="15" thickBot="1" x14ac:dyDescent="0.25">
      <c r="A31" s="105" t="s">
        <v>79</v>
      </c>
      <c r="B31" s="99" t="s">
        <v>85</v>
      </c>
      <c r="C31" s="63"/>
      <c r="D31" s="63"/>
      <c r="E31" s="115">
        <f>VLOOKUP($B31,[1]NUM5!$G$2:$T$144,2,FALSE)</f>
        <v>1</v>
      </c>
      <c r="F31" s="115">
        <f>VLOOKUP($B31,[1]NUM5!$G$2:$T$144,3,FALSE)</f>
        <v>4</v>
      </c>
      <c r="G31" s="97">
        <f>VLOOKUP($B31,[1]NUM5!$G$2:$T$144,4,FALSE)</f>
        <v>8</v>
      </c>
      <c r="H31" s="97">
        <f>VLOOKUP($B31,[1]NUM5!$G$2:$T$144,5,FALSE)</f>
        <v>5</v>
      </c>
      <c r="I31" s="97">
        <f>VLOOKUP($B31,[1]NUM5!$G$2:$T$144,6,FALSE)</f>
        <v>10</v>
      </c>
      <c r="J31" s="97">
        <f>VLOOKUP($B31,[1]NUM5!$G$2:$T$144,7,FALSE)</f>
        <v>7</v>
      </c>
      <c r="K31" s="97">
        <f>VLOOKUP($B31,[1]NUM5!$G$2:$T$144,8,FALSE)</f>
        <v>11</v>
      </c>
      <c r="L31" s="104">
        <f>VLOOKUP($B31,[1]NUM5!$G$2:$T$144,9,FALSE)</f>
        <v>0</v>
      </c>
      <c r="M31" s="104">
        <f>VLOOKUP($B31,[1]NUM5!$G$2:$T$144,10,FALSE)</f>
        <v>0</v>
      </c>
      <c r="N31" s="104">
        <f>VLOOKUP($B31,[1]NUM5!$G$2:$T$144,11,FALSE)</f>
        <v>0</v>
      </c>
      <c r="O31" s="104">
        <f>VLOOKUP($B31,[1]NUM5!$G$2:$T$144,12,FALSE)</f>
        <v>0</v>
      </c>
      <c r="P31" s="62">
        <f>VLOOKUP($B31,[1]NUM5!$G$2:$T$144,13,FALSE)</f>
        <v>0</v>
      </c>
      <c r="Q31" s="17">
        <f t="shared" si="2"/>
        <v>46</v>
      </c>
    </row>
    <row r="32" spans="1:19" ht="15" thickBot="1" x14ac:dyDescent="0.25">
      <c r="A32" s="105" t="s">
        <v>79</v>
      </c>
      <c r="B32" s="99" t="s">
        <v>86</v>
      </c>
      <c r="C32" s="63"/>
      <c r="D32" s="63"/>
      <c r="E32" s="115">
        <f>VLOOKUP($B32,[1]NUM5!$G$2:$T$144,2,FALSE)</f>
        <v>18</v>
      </c>
      <c r="F32" s="115">
        <f>VLOOKUP($B32,[1]NUM5!$G$2:$T$144,3,FALSE)</f>
        <v>8</v>
      </c>
      <c r="G32" s="97">
        <f>VLOOKUP($B32,[1]NUM5!$G$2:$T$144,4,FALSE)</f>
        <v>7</v>
      </c>
      <c r="H32" s="97">
        <f>VLOOKUP($B32,[1]NUM5!$G$2:$T$144,5,FALSE)</f>
        <v>9</v>
      </c>
      <c r="I32" s="97">
        <f>VLOOKUP($B32,[1]NUM5!$G$2:$T$144,6,FALSE)</f>
        <v>19</v>
      </c>
      <c r="J32" s="97">
        <f>VLOOKUP($B32,[1]NUM5!$G$2:$T$144,7,FALSE)</f>
        <v>35</v>
      </c>
      <c r="K32" s="97">
        <f>VLOOKUP($B32,[1]NUM5!$G$2:$T$144,8,FALSE)</f>
        <v>22</v>
      </c>
      <c r="L32" s="104">
        <f>VLOOKUP($B32,[1]NUM5!$G$2:$T$144,9,FALSE)</f>
        <v>23</v>
      </c>
      <c r="M32" s="104">
        <f>VLOOKUP($B32,[1]NUM5!$G$2:$T$144,10,FALSE)</f>
        <v>42</v>
      </c>
      <c r="N32" s="104">
        <f>VLOOKUP($B32,[1]NUM5!$G$2:$T$144,11,FALSE)</f>
        <v>14</v>
      </c>
      <c r="O32" s="104">
        <f>VLOOKUP($B32,[1]NUM5!$G$2:$T$144,12,FALSE)</f>
        <v>59</v>
      </c>
      <c r="P32" s="62">
        <f>VLOOKUP($B32,[1]NUM5!$G$2:$T$144,13,FALSE)</f>
        <v>16</v>
      </c>
      <c r="Q32" s="17">
        <f t="shared" si="2"/>
        <v>272</v>
      </c>
    </row>
    <row r="33" spans="1:19" ht="15" thickBot="1" x14ac:dyDescent="0.25">
      <c r="A33" s="105" t="s">
        <v>79</v>
      </c>
      <c r="B33" s="99" t="s">
        <v>87</v>
      </c>
      <c r="C33" s="63"/>
      <c r="D33" s="63"/>
      <c r="E33" s="115">
        <f>VLOOKUP($B33,[1]NUM5!$G$2:$T$144,2,FALSE)</f>
        <v>50</v>
      </c>
      <c r="F33" s="115">
        <f>VLOOKUP($B33,[1]NUM5!$G$2:$T$144,3,FALSE)</f>
        <v>16</v>
      </c>
      <c r="G33" s="97">
        <f>VLOOKUP($B33,[1]NUM5!$G$2:$T$144,4,FALSE)</f>
        <v>32</v>
      </c>
      <c r="H33" s="97">
        <f>VLOOKUP($B33,[1]NUM5!$G$2:$T$144,5,FALSE)</f>
        <v>12</v>
      </c>
      <c r="I33" s="97">
        <f>VLOOKUP($B33,[1]NUM5!$G$2:$T$144,6,FALSE)</f>
        <v>36</v>
      </c>
      <c r="J33" s="97">
        <f>VLOOKUP($B33,[1]NUM5!$G$2:$T$144,7,FALSE)</f>
        <v>35</v>
      </c>
      <c r="K33" s="97">
        <f>VLOOKUP($B33,[1]NUM5!$G$2:$T$144,8,FALSE)</f>
        <v>13</v>
      </c>
      <c r="L33" s="104">
        <f>VLOOKUP($B33,[1]NUM5!$G$2:$T$144,9,FALSE)</f>
        <v>69</v>
      </c>
      <c r="M33" s="104">
        <f>VLOOKUP($B33,[1]NUM5!$G$2:$T$144,10,FALSE)</f>
        <v>31</v>
      </c>
      <c r="N33" s="104">
        <f>VLOOKUP($B33,[1]NUM5!$G$2:$T$144,11,FALSE)</f>
        <v>32</v>
      </c>
      <c r="O33" s="104">
        <f>VLOOKUP($B33,[1]NUM5!$G$2:$T$144,12,FALSE)</f>
        <v>28</v>
      </c>
      <c r="P33" s="62">
        <f>VLOOKUP($B33,[1]NUM5!$G$2:$T$144,13,FALSE)</f>
        <v>30</v>
      </c>
      <c r="Q33" s="17">
        <f t="shared" si="2"/>
        <v>384</v>
      </c>
    </row>
    <row r="34" spans="1:19" ht="15" thickBot="1" x14ac:dyDescent="0.25">
      <c r="A34" s="105" t="s">
        <v>79</v>
      </c>
      <c r="B34" s="99" t="s">
        <v>88</v>
      </c>
      <c r="C34" s="63"/>
      <c r="D34" s="63"/>
      <c r="E34" s="115">
        <f>VLOOKUP($B34,[1]NUM5!$G$2:$T$144,2,FALSE)</f>
        <v>0</v>
      </c>
      <c r="F34" s="115">
        <f>VLOOKUP($B34,[1]NUM5!$G$2:$T$144,3,FALSE)</f>
        <v>5</v>
      </c>
      <c r="G34" s="97">
        <f>VLOOKUP($B34,[1]NUM5!$G$2:$T$144,4,FALSE)</f>
        <v>0</v>
      </c>
      <c r="H34" s="97">
        <f>VLOOKUP($B34,[1]NUM5!$G$2:$T$144,5,FALSE)</f>
        <v>0</v>
      </c>
      <c r="I34" s="97">
        <f>VLOOKUP($B34,[1]NUM5!$G$2:$T$144,6,FALSE)</f>
        <v>0</v>
      </c>
      <c r="J34" s="97">
        <f>VLOOKUP($B34,[1]NUM5!$G$2:$T$144,7,FALSE)</f>
        <v>0</v>
      </c>
      <c r="K34" s="97">
        <f>VLOOKUP($B34,[1]NUM5!$G$2:$T$144,8,FALSE)</f>
        <v>0</v>
      </c>
      <c r="L34" s="104">
        <f>VLOOKUP($B34,[1]NUM5!$G$2:$T$144,9,FALSE)</f>
        <v>0</v>
      </c>
      <c r="M34" s="104">
        <f>VLOOKUP($B34,[1]NUM5!$G$2:$T$144,10,FALSE)</f>
        <v>0</v>
      </c>
      <c r="N34" s="104">
        <f>VLOOKUP($B34,[1]NUM5!$G$2:$T$144,11,FALSE)</f>
        <v>0</v>
      </c>
      <c r="O34" s="104">
        <f>VLOOKUP($B34,[1]NUM5!$G$2:$T$144,12,FALSE)</f>
        <v>0</v>
      </c>
      <c r="P34" s="62">
        <f>VLOOKUP($B34,[1]NUM5!$G$2:$T$144,13,FALSE)</f>
        <v>0</v>
      </c>
      <c r="Q34" s="17">
        <f t="shared" si="2"/>
        <v>5</v>
      </c>
    </row>
    <row r="35" spans="1:19" ht="15" thickBot="1" x14ac:dyDescent="0.25">
      <c r="A35" s="105" t="s">
        <v>79</v>
      </c>
      <c r="B35" s="99" t="s">
        <v>89</v>
      </c>
      <c r="C35" s="63"/>
      <c r="D35" s="63"/>
      <c r="E35" s="115">
        <f>VLOOKUP($B35,[1]NUM5!$G$2:$T$144,2,FALSE)</f>
        <v>28</v>
      </c>
      <c r="F35" s="115">
        <f>VLOOKUP($B35,[1]NUM5!$G$2:$T$144,3,FALSE)</f>
        <v>23</v>
      </c>
      <c r="G35" s="97">
        <f>VLOOKUP($B35,[1]NUM5!$G$2:$T$144,4,FALSE)</f>
        <v>67</v>
      </c>
      <c r="H35" s="97">
        <f>VLOOKUP($B35,[1]NUM5!$G$2:$T$144,5,FALSE)</f>
        <v>9</v>
      </c>
      <c r="I35" s="97">
        <f>VLOOKUP($B35,[1]NUM5!$G$2:$T$144,6,FALSE)</f>
        <v>42</v>
      </c>
      <c r="J35" s="97">
        <f>VLOOKUP($B35,[1]NUM5!$G$2:$T$144,7,FALSE)</f>
        <v>40</v>
      </c>
      <c r="K35" s="97">
        <f>VLOOKUP($B35,[1]NUM5!$G$2:$T$144,8,FALSE)</f>
        <v>59</v>
      </c>
      <c r="L35" s="104">
        <f>VLOOKUP($B35,[1]NUM5!$G$2:$T$144,9,FALSE)</f>
        <v>64</v>
      </c>
      <c r="M35" s="104">
        <f>VLOOKUP($B35,[1]NUM5!$G$2:$T$144,10,FALSE)</f>
        <v>57</v>
      </c>
      <c r="N35" s="104">
        <f>VLOOKUP($B35,[1]NUM5!$G$2:$T$144,11,FALSE)</f>
        <v>34</v>
      </c>
      <c r="O35" s="104">
        <f>VLOOKUP($B35,[1]NUM5!$G$2:$T$144,12,FALSE)</f>
        <v>20</v>
      </c>
      <c r="P35" s="62">
        <f>VLOOKUP($B35,[1]NUM5!$G$2:$T$144,13,FALSE)</f>
        <v>42</v>
      </c>
      <c r="Q35" s="17">
        <f t="shared" si="2"/>
        <v>485</v>
      </c>
    </row>
    <row r="36" spans="1:19" s="65" customFormat="1" ht="15" thickBot="1" x14ac:dyDescent="0.25">
      <c r="A36" s="233" t="s">
        <v>201</v>
      </c>
      <c r="B36" s="234"/>
      <c r="C36" s="45">
        <f>+D36/Metas!K108</f>
        <v>0.92251254293369789</v>
      </c>
      <c r="D36" s="19">
        <f>+Q36/R36</f>
        <v>0.19372763401607654</v>
      </c>
      <c r="E36" s="82">
        <f t="shared" ref="E36:Q36" si="3">SUM(E26:E35)</f>
        <v>696</v>
      </c>
      <c r="F36" s="82">
        <f t="shared" si="3"/>
        <v>733</v>
      </c>
      <c r="G36" s="82">
        <f t="shared" si="3"/>
        <v>812</v>
      </c>
      <c r="H36" s="82">
        <f t="shared" si="3"/>
        <v>636</v>
      </c>
      <c r="I36" s="82">
        <f t="shared" si="3"/>
        <v>891</v>
      </c>
      <c r="J36" s="82">
        <f t="shared" si="3"/>
        <v>1006</v>
      </c>
      <c r="K36" s="82">
        <f t="shared" si="3"/>
        <v>963</v>
      </c>
      <c r="L36" s="82">
        <f t="shared" si="3"/>
        <v>1496</v>
      </c>
      <c r="M36" s="82">
        <f t="shared" si="3"/>
        <v>947</v>
      </c>
      <c r="N36" s="82">
        <f t="shared" si="3"/>
        <v>679</v>
      </c>
      <c r="O36" s="82">
        <f t="shared" si="3"/>
        <v>822</v>
      </c>
      <c r="P36" s="82">
        <f t="shared" si="3"/>
        <v>1092</v>
      </c>
      <c r="Q36" s="14">
        <f t="shared" si="3"/>
        <v>10773</v>
      </c>
      <c r="R36" s="246">
        <v>55609</v>
      </c>
      <c r="S36" s="247"/>
    </row>
    <row r="37" spans="1:19" ht="15" thickBot="1" x14ac:dyDescent="0.25">
      <c r="A37" s="105" t="s">
        <v>100</v>
      </c>
      <c r="B37" s="99" t="s">
        <v>90</v>
      </c>
      <c r="C37" s="63"/>
      <c r="D37" s="63"/>
      <c r="E37" s="115">
        <f>VLOOKUP($B37,[1]NUM5!$G$2:$T$144,2,FALSE)</f>
        <v>4</v>
      </c>
      <c r="F37" s="115">
        <f>VLOOKUP($B37,[1]NUM5!$G$2:$T$144,3,FALSE)</f>
        <v>2</v>
      </c>
      <c r="G37" s="97">
        <f>VLOOKUP($B37,[1]NUM5!$G$2:$T$144,4,FALSE)</f>
        <v>12</v>
      </c>
      <c r="H37" s="97">
        <f>VLOOKUP($B37,[1]NUM5!$G$2:$T$144,5,FALSE)</f>
        <v>35</v>
      </c>
      <c r="I37" s="97">
        <f>VLOOKUP($B37,[1]NUM5!$G$2:$T$144,6,FALSE)</f>
        <v>45</v>
      </c>
      <c r="J37" s="97">
        <f>VLOOKUP($B37,[1]NUM5!$G$2:$T$144,7,FALSE)</f>
        <v>19</v>
      </c>
      <c r="K37" s="97">
        <f>VLOOKUP($B37,[1]NUM5!$G$2:$T$144,8,FALSE)</f>
        <v>16</v>
      </c>
      <c r="L37" s="104">
        <f>VLOOKUP($B37,[1]NUM5!$G$2:$T$144,9,FALSE)</f>
        <v>17</v>
      </c>
      <c r="M37" s="104">
        <f>VLOOKUP($B37,[1]NUM5!$G$2:$T$144,10,FALSE)</f>
        <v>42</v>
      </c>
      <c r="N37" s="104">
        <f>VLOOKUP($B37,[1]NUM5!$G$2:$T$144,11,FALSE)</f>
        <v>15</v>
      </c>
      <c r="O37" s="104">
        <f>VLOOKUP($B37,[1]NUM5!$G$2:$T$144,12,FALSE)</f>
        <v>23</v>
      </c>
      <c r="P37" s="104">
        <f>VLOOKUP($B37,[1]NUM5!$G$2:$T$144,13,FALSE)</f>
        <v>87</v>
      </c>
      <c r="Q37" s="17">
        <f t="shared" si="2"/>
        <v>317</v>
      </c>
    </row>
    <row r="38" spans="1:19" ht="15" thickBot="1" x14ac:dyDescent="0.25">
      <c r="A38" s="105" t="s">
        <v>100</v>
      </c>
      <c r="B38" s="99" t="s">
        <v>91</v>
      </c>
      <c r="C38" s="63"/>
      <c r="D38" s="63"/>
      <c r="E38" s="115"/>
      <c r="F38" s="115"/>
      <c r="G38" s="97"/>
      <c r="H38" s="97"/>
      <c r="I38" s="97"/>
      <c r="J38" s="97"/>
      <c r="K38" s="97"/>
      <c r="L38" s="104"/>
      <c r="M38" s="104"/>
      <c r="N38" s="104"/>
      <c r="O38" s="104"/>
      <c r="P38" s="104"/>
      <c r="Q38" s="17">
        <f t="shared" si="2"/>
        <v>0</v>
      </c>
    </row>
    <row r="39" spans="1:19" ht="15" thickBot="1" x14ac:dyDescent="0.25">
      <c r="A39" s="105" t="s">
        <v>100</v>
      </c>
      <c r="B39" s="99" t="s">
        <v>92</v>
      </c>
      <c r="C39" s="63"/>
      <c r="D39" s="63"/>
      <c r="E39" s="115">
        <f>VLOOKUP($B39,[1]NUM5!$G$2:$T$144,2,FALSE)</f>
        <v>13</v>
      </c>
      <c r="F39" s="115">
        <f>VLOOKUP($B39,[1]NUM5!$G$2:$T$144,3,FALSE)</f>
        <v>11</v>
      </c>
      <c r="G39" s="97">
        <f>VLOOKUP($B39,[1]NUM5!$G$2:$T$144,4,FALSE)</f>
        <v>15</v>
      </c>
      <c r="H39" s="97">
        <f>VLOOKUP($B39,[1]NUM5!$G$2:$T$144,5,FALSE)</f>
        <v>5</v>
      </c>
      <c r="I39" s="97">
        <f>VLOOKUP($B39,[1]NUM5!$G$2:$T$144,6,FALSE)</f>
        <v>17</v>
      </c>
      <c r="J39" s="97">
        <f>VLOOKUP($B39,[1]NUM5!$G$2:$T$144,7,FALSE)</f>
        <v>0</v>
      </c>
      <c r="K39" s="97">
        <f>VLOOKUP($B39,[1]NUM5!$G$2:$T$144,8,FALSE)</f>
        <v>4</v>
      </c>
      <c r="L39" s="104">
        <f>VLOOKUP($B39,[1]NUM5!$G$2:$T$144,9,FALSE)</f>
        <v>0</v>
      </c>
      <c r="M39" s="104">
        <f>VLOOKUP($B39,[1]NUM5!$G$2:$T$144,10,FALSE)</f>
        <v>5</v>
      </c>
      <c r="N39" s="104">
        <f>VLOOKUP($B39,[1]NUM5!$G$2:$T$144,11,FALSE)</f>
        <v>3</v>
      </c>
      <c r="O39" s="104">
        <f>VLOOKUP($B39,[1]NUM5!$G$2:$T$144,12,FALSE)</f>
        <v>13</v>
      </c>
      <c r="P39" s="104">
        <f>VLOOKUP($B39,[1]NUM5!$G$2:$T$144,13,FALSE)</f>
        <v>7</v>
      </c>
      <c r="Q39" s="17">
        <f t="shared" si="2"/>
        <v>93</v>
      </c>
    </row>
    <row r="40" spans="1:19" ht="15" thickBot="1" x14ac:dyDescent="0.25">
      <c r="A40" s="105" t="s">
        <v>100</v>
      </c>
      <c r="B40" s="99" t="s">
        <v>93</v>
      </c>
      <c r="C40" s="63"/>
      <c r="D40" s="63"/>
      <c r="E40" s="115"/>
      <c r="F40" s="115"/>
      <c r="G40" s="97"/>
      <c r="H40" s="97"/>
      <c r="I40" s="97"/>
      <c r="J40" s="97"/>
      <c r="K40" s="97"/>
      <c r="L40" s="104"/>
      <c r="M40" s="104"/>
      <c r="N40" s="104"/>
      <c r="O40" s="104"/>
      <c r="P40" s="104"/>
      <c r="Q40" s="17">
        <f t="shared" si="2"/>
        <v>0</v>
      </c>
    </row>
    <row r="41" spans="1:19" ht="15" thickBot="1" x14ac:dyDescent="0.25">
      <c r="A41" s="105" t="s">
        <v>100</v>
      </c>
      <c r="B41" s="99" t="s">
        <v>94</v>
      </c>
      <c r="C41" s="63"/>
      <c r="D41" s="63"/>
      <c r="E41" s="115"/>
      <c r="F41" s="115"/>
      <c r="G41" s="97"/>
      <c r="H41" s="97"/>
      <c r="I41" s="97"/>
      <c r="J41" s="97"/>
      <c r="K41" s="97"/>
      <c r="L41" s="104"/>
      <c r="M41" s="104"/>
      <c r="N41" s="104"/>
      <c r="O41" s="104"/>
      <c r="P41" s="104"/>
      <c r="Q41" s="17">
        <f t="shared" si="2"/>
        <v>0</v>
      </c>
    </row>
    <row r="42" spans="1:19" ht="15" thickBot="1" x14ac:dyDescent="0.25">
      <c r="A42" s="105" t="s">
        <v>100</v>
      </c>
      <c r="B42" s="99" t="s">
        <v>95</v>
      </c>
      <c r="C42" s="63"/>
      <c r="D42" s="63"/>
      <c r="E42" s="115"/>
      <c r="F42" s="115"/>
      <c r="G42" s="97"/>
      <c r="H42" s="97"/>
      <c r="I42" s="97"/>
      <c r="J42" s="97"/>
      <c r="K42" s="97"/>
      <c r="L42" s="104"/>
      <c r="M42" s="104"/>
      <c r="N42" s="104"/>
      <c r="O42" s="104"/>
      <c r="P42" s="104"/>
      <c r="Q42" s="17">
        <f t="shared" si="2"/>
        <v>0</v>
      </c>
    </row>
    <row r="43" spans="1:19" ht="15" thickBot="1" x14ac:dyDescent="0.25">
      <c r="A43" s="105" t="s">
        <v>100</v>
      </c>
      <c r="B43" s="99" t="s">
        <v>96</v>
      </c>
      <c r="C43" s="63"/>
      <c r="D43" s="63"/>
      <c r="E43" s="115"/>
      <c r="F43" s="115"/>
      <c r="G43" s="97"/>
      <c r="H43" s="97"/>
      <c r="I43" s="97"/>
      <c r="J43" s="97"/>
      <c r="K43" s="97"/>
      <c r="L43" s="104"/>
      <c r="M43" s="104"/>
      <c r="N43" s="104"/>
      <c r="O43" s="104"/>
      <c r="P43" s="104"/>
      <c r="Q43" s="17">
        <f t="shared" si="2"/>
        <v>0</v>
      </c>
    </row>
    <row r="44" spans="1:19" ht="15" thickBot="1" x14ac:dyDescent="0.25">
      <c r="A44" s="105" t="s">
        <v>100</v>
      </c>
      <c r="B44" s="99" t="s">
        <v>97</v>
      </c>
      <c r="C44" s="63"/>
      <c r="D44" s="63"/>
      <c r="E44" s="115"/>
      <c r="F44" s="115"/>
      <c r="G44" s="97"/>
      <c r="H44" s="97"/>
      <c r="I44" s="97"/>
      <c r="J44" s="97"/>
      <c r="K44" s="97"/>
      <c r="L44" s="104"/>
      <c r="M44" s="104"/>
      <c r="N44" s="104"/>
      <c r="O44" s="104"/>
      <c r="P44" s="104"/>
      <c r="Q44" s="17">
        <f t="shared" si="2"/>
        <v>0</v>
      </c>
    </row>
    <row r="45" spans="1:19" ht="15" thickBot="1" x14ac:dyDescent="0.25">
      <c r="A45" s="105" t="s">
        <v>100</v>
      </c>
      <c r="B45" s="99" t="s">
        <v>98</v>
      </c>
      <c r="C45" s="63"/>
      <c r="D45" s="63"/>
      <c r="E45" s="115">
        <f>VLOOKUP($B45,[1]NUM5!$G$2:$T$144,2,FALSE)</f>
        <v>16</v>
      </c>
      <c r="F45" s="115">
        <f>VLOOKUP($B45,[1]NUM5!$G$2:$T$144,3,FALSE)</f>
        <v>17</v>
      </c>
      <c r="G45" s="97">
        <f>VLOOKUP($B45,[1]NUM5!$G$2:$T$144,4,FALSE)</f>
        <v>8</v>
      </c>
      <c r="H45" s="97">
        <f>VLOOKUP($B45,[1]NUM5!$G$2:$T$144,5,FALSE)</f>
        <v>11</v>
      </c>
      <c r="I45" s="97">
        <f>VLOOKUP($B45,[1]NUM5!$G$2:$T$144,6,FALSE)</f>
        <v>23</v>
      </c>
      <c r="J45" s="97">
        <f>VLOOKUP($B45,[1]NUM5!$G$2:$T$144,7,FALSE)</f>
        <v>11</v>
      </c>
      <c r="K45" s="97">
        <f>VLOOKUP($B45,[1]NUM5!$G$2:$T$144,8,FALSE)</f>
        <v>13</v>
      </c>
      <c r="L45" s="104">
        <f>VLOOKUP($B45,[1]NUM5!$G$2:$T$144,9,FALSE)</f>
        <v>26</v>
      </c>
      <c r="M45" s="104">
        <f>VLOOKUP($B45,[1]NUM5!$G$2:$T$144,10,FALSE)</f>
        <v>6</v>
      </c>
      <c r="N45" s="104">
        <f>VLOOKUP($B45,[1]NUM5!$G$2:$T$144,11,FALSE)</f>
        <v>113</v>
      </c>
      <c r="O45" s="104">
        <f>VLOOKUP($B45,[1]NUM5!$G$2:$T$144,12,FALSE)</f>
        <v>9</v>
      </c>
      <c r="P45" s="104">
        <f>VLOOKUP($B45,[1]NUM5!$G$2:$T$144,13,FALSE)</f>
        <v>4</v>
      </c>
      <c r="Q45" s="17">
        <f t="shared" si="2"/>
        <v>257</v>
      </c>
    </row>
    <row r="46" spans="1:19" ht="15" thickBot="1" x14ac:dyDescent="0.25">
      <c r="A46" s="105" t="s">
        <v>100</v>
      </c>
      <c r="B46" s="99" t="s">
        <v>99</v>
      </c>
      <c r="C46" s="63"/>
      <c r="D46" s="63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04"/>
      <c r="P46" s="104"/>
      <c r="Q46" s="17">
        <f t="shared" si="2"/>
        <v>0</v>
      </c>
    </row>
    <row r="47" spans="1:19" s="65" customFormat="1" ht="15" thickBot="1" x14ac:dyDescent="0.25">
      <c r="A47" s="233" t="s">
        <v>202</v>
      </c>
      <c r="B47" s="234"/>
      <c r="C47" s="45">
        <f>+D47/Metas!K117</f>
        <v>1.0288922825365976</v>
      </c>
      <c r="D47" s="19">
        <f>+Q47/R47</f>
        <v>0.21606737933268547</v>
      </c>
      <c r="E47" s="82">
        <f>SUM(E37:E46)</f>
        <v>33</v>
      </c>
      <c r="F47" s="82">
        <f t="shared" ref="F47:P47" si="4">SUM(F37:F46)</f>
        <v>30</v>
      </c>
      <c r="G47" s="82">
        <f t="shared" si="4"/>
        <v>35</v>
      </c>
      <c r="H47" s="82">
        <f t="shared" si="4"/>
        <v>51</v>
      </c>
      <c r="I47" s="82">
        <f t="shared" si="4"/>
        <v>85</v>
      </c>
      <c r="J47" s="82">
        <f t="shared" si="4"/>
        <v>30</v>
      </c>
      <c r="K47" s="82">
        <f t="shared" si="4"/>
        <v>33</v>
      </c>
      <c r="L47" s="82">
        <f t="shared" si="4"/>
        <v>43</v>
      </c>
      <c r="M47" s="82">
        <f t="shared" si="4"/>
        <v>53</v>
      </c>
      <c r="N47" s="82">
        <f t="shared" si="4"/>
        <v>131</v>
      </c>
      <c r="O47" s="82">
        <f t="shared" si="4"/>
        <v>45</v>
      </c>
      <c r="P47" s="82">
        <f t="shared" si="4"/>
        <v>98</v>
      </c>
      <c r="Q47" s="14">
        <f>SUM(Q37:Q46)</f>
        <v>667</v>
      </c>
      <c r="R47" s="246">
        <v>3087</v>
      </c>
      <c r="S47" s="247"/>
    </row>
    <row r="48" spans="1:19" ht="15" thickBot="1" x14ac:dyDescent="0.25">
      <c r="A48" s="105" t="s">
        <v>114</v>
      </c>
      <c r="B48" s="99" t="s">
        <v>101</v>
      </c>
      <c r="C48" s="63"/>
      <c r="D48" s="63"/>
      <c r="E48" s="115">
        <f>VLOOKUP($B48,[1]NUM5!$G$2:$T$144,2,FALSE)</f>
        <v>50</v>
      </c>
      <c r="F48" s="115">
        <f>VLOOKUP($B48,[1]NUM5!$G$2:$T$144,3,FALSE)</f>
        <v>90</v>
      </c>
      <c r="G48" s="97">
        <f>VLOOKUP($B48,[1]NUM5!$G$2:$T$144,4,FALSE)</f>
        <v>78</v>
      </c>
      <c r="H48" s="97">
        <f>VLOOKUP($B48,[1]NUM5!$G$2:$T$144,5,FALSE)</f>
        <v>73</v>
      </c>
      <c r="I48" s="97">
        <f>VLOOKUP($B48,[1]NUM5!$G$2:$T$144,6,FALSE)</f>
        <v>82</v>
      </c>
      <c r="J48" s="97">
        <f>VLOOKUP($B48,[1]NUM5!$G$2:$T$144,7,FALSE)</f>
        <v>42</v>
      </c>
      <c r="K48" s="97">
        <f>VLOOKUP($B48,[1]NUM5!$G$2:$T$144,8,FALSE)</f>
        <v>29</v>
      </c>
      <c r="L48" s="104">
        <f>VLOOKUP($B48,[1]NUM5!$G$2:$T$144,9,FALSE)</f>
        <v>54</v>
      </c>
      <c r="M48" s="104">
        <f>VLOOKUP($B48,[1]NUM5!$G$2:$T$144,10,FALSE)</f>
        <v>50</v>
      </c>
      <c r="N48" s="104">
        <f>VLOOKUP($B48,[1]NUM5!$G$2:$T$144,11,FALSE)</f>
        <v>23</v>
      </c>
      <c r="O48" s="104">
        <f>VLOOKUP($B48,[1]NUM5!$G$2:$T$144,12,FALSE)</f>
        <v>88</v>
      </c>
      <c r="P48" s="104">
        <f>VLOOKUP($B48,[1]NUM5!$G$2:$T$144,13,FALSE)</f>
        <v>45</v>
      </c>
      <c r="Q48" s="17">
        <f t="shared" si="2"/>
        <v>704</v>
      </c>
    </row>
    <row r="49" spans="1:19" ht="15" thickBot="1" x14ac:dyDescent="0.25">
      <c r="A49" s="105" t="s">
        <v>114</v>
      </c>
      <c r="B49" s="99" t="s">
        <v>102</v>
      </c>
      <c r="C49" s="63"/>
      <c r="D49" s="63"/>
      <c r="E49" s="115">
        <f>VLOOKUP($B49,[1]NUM5!$G$2:$T$144,2,FALSE)</f>
        <v>10</v>
      </c>
      <c r="F49" s="115">
        <f>VLOOKUP($B49,[1]NUM5!$G$2:$T$144,3,FALSE)</f>
        <v>0</v>
      </c>
      <c r="G49" s="97">
        <f>VLOOKUP($B49,[1]NUM5!$G$2:$T$144,4,FALSE)</f>
        <v>12</v>
      </c>
      <c r="H49" s="97">
        <f>VLOOKUP($B49,[1]NUM5!$G$2:$T$144,5,FALSE)</f>
        <v>0</v>
      </c>
      <c r="I49" s="97">
        <f>VLOOKUP($B49,[1]NUM5!$G$2:$T$144,6,FALSE)</f>
        <v>9</v>
      </c>
      <c r="J49" s="97">
        <f>VLOOKUP($B49,[1]NUM5!$G$2:$T$144,7,FALSE)</f>
        <v>0</v>
      </c>
      <c r="K49" s="97">
        <f>VLOOKUP($B49,[1]NUM5!$G$2:$T$144,8,FALSE)</f>
        <v>14</v>
      </c>
      <c r="L49" s="104">
        <f>VLOOKUP($B49,[1]NUM5!$G$2:$T$144,9,FALSE)</f>
        <v>1</v>
      </c>
      <c r="M49" s="104">
        <f>VLOOKUP($B49,[1]NUM5!$G$2:$T$144,10,FALSE)</f>
        <v>11</v>
      </c>
      <c r="N49" s="104">
        <f>VLOOKUP($B49,[1]NUM5!$G$2:$T$144,11,FALSE)</f>
        <v>0</v>
      </c>
      <c r="O49" s="104">
        <f>VLOOKUP($B49,[1]NUM5!$G$2:$T$144,12,FALSE)</f>
        <v>10</v>
      </c>
      <c r="P49" s="104">
        <f>VLOOKUP($B49,[1]NUM5!$G$2:$T$144,13,FALSE)</f>
        <v>0</v>
      </c>
      <c r="Q49" s="17">
        <f t="shared" si="2"/>
        <v>67</v>
      </c>
    </row>
    <row r="50" spans="1:19" ht="15" thickBot="1" x14ac:dyDescent="0.25">
      <c r="A50" s="105" t="s">
        <v>114</v>
      </c>
      <c r="B50" s="99" t="s">
        <v>103</v>
      </c>
      <c r="C50" s="63"/>
      <c r="D50" s="63"/>
      <c r="E50" s="115">
        <f>VLOOKUP($B50,[1]NUM5!$G$2:$T$144,2,FALSE)</f>
        <v>0</v>
      </c>
      <c r="F50" s="115">
        <f>VLOOKUP($B50,[1]NUM5!$G$2:$T$144,3,FALSE)</f>
        <v>0</v>
      </c>
      <c r="G50" s="97">
        <f>VLOOKUP($B50,[1]NUM5!$G$2:$T$144,4,FALSE)</f>
        <v>0</v>
      </c>
      <c r="H50" s="97">
        <f>VLOOKUP($B50,[1]NUM5!$G$2:$T$144,5,FALSE)</f>
        <v>0</v>
      </c>
      <c r="I50" s="97">
        <f>VLOOKUP($B50,[1]NUM5!$G$2:$T$144,6,FALSE)</f>
        <v>4</v>
      </c>
      <c r="J50" s="97">
        <f>VLOOKUP($B50,[1]NUM5!$G$2:$T$144,7,FALSE)</f>
        <v>1</v>
      </c>
      <c r="K50" s="97">
        <f>VLOOKUP($B50,[1]NUM5!$G$2:$T$144,8,FALSE)</f>
        <v>0</v>
      </c>
      <c r="L50" s="104">
        <f>VLOOKUP($B50,[1]NUM5!$G$2:$T$144,9,FALSE)</f>
        <v>0</v>
      </c>
      <c r="M50" s="104">
        <f>VLOOKUP($B50,[1]NUM5!$G$2:$T$144,10,FALSE)</f>
        <v>0</v>
      </c>
      <c r="N50" s="104">
        <f>VLOOKUP($B50,[1]NUM5!$G$2:$T$144,11,FALSE)</f>
        <v>0</v>
      </c>
      <c r="O50" s="104">
        <f>VLOOKUP($B50,[1]NUM5!$G$2:$T$144,12,FALSE)</f>
        <v>7</v>
      </c>
      <c r="P50" s="104">
        <f>VLOOKUP($B50,[1]NUM5!$G$2:$T$144,13,FALSE)</f>
        <v>0</v>
      </c>
      <c r="Q50" s="17">
        <f t="shared" si="2"/>
        <v>12</v>
      </c>
    </row>
    <row r="51" spans="1:19" ht="15" thickBot="1" x14ac:dyDescent="0.25">
      <c r="A51" s="105" t="s">
        <v>114</v>
      </c>
      <c r="B51" s="99" t="s">
        <v>104</v>
      </c>
      <c r="C51" s="63"/>
      <c r="D51" s="63"/>
      <c r="E51" s="115">
        <f>VLOOKUP($B51,[1]NUM5!$G$2:$T$144,2,FALSE)</f>
        <v>3</v>
      </c>
      <c r="F51" s="115">
        <f>VLOOKUP($B51,[1]NUM5!$G$2:$T$144,3,FALSE)</f>
        <v>0</v>
      </c>
      <c r="G51" s="97">
        <f>VLOOKUP($B51,[1]NUM5!$G$2:$T$144,4,FALSE)</f>
        <v>0</v>
      </c>
      <c r="H51" s="97">
        <f>VLOOKUP($B51,[1]NUM5!$G$2:$T$144,5,FALSE)</f>
        <v>1</v>
      </c>
      <c r="I51" s="97">
        <f>VLOOKUP($B51,[1]NUM5!$G$2:$T$144,6,FALSE)</f>
        <v>4</v>
      </c>
      <c r="J51" s="97">
        <f>VLOOKUP($B51,[1]NUM5!$G$2:$T$144,7,FALSE)</f>
        <v>1</v>
      </c>
      <c r="K51" s="97">
        <f>VLOOKUP($B51,[1]NUM5!$G$2:$T$144,8,FALSE)</f>
        <v>4</v>
      </c>
      <c r="L51" s="104">
        <f>VLOOKUP($B51,[1]NUM5!$G$2:$T$144,9,FALSE)</f>
        <v>3</v>
      </c>
      <c r="M51" s="104">
        <f>VLOOKUP($B51,[1]NUM5!$G$2:$T$144,10,FALSE)</f>
        <v>1</v>
      </c>
      <c r="N51" s="104">
        <f>VLOOKUP($B51,[1]NUM5!$G$2:$T$144,11,FALSE)</f>
        <v>0</v>
      </c>
      <c r="O51" s="104">
        <f>VLOOKUP($B51,[1]NUM5!$G$2:$T$144,12,FALSE)</f>
        <v>8</v>
      </c>
      <c r="P51" s="104">
        <f>VLOOKUP($B51,[1]NUM5!$G$2:$T$144,13,FALSE)</f>
        <v>0</v>
      </c>
      <c r="Q51" s="17">
        <f t="shared" si="2"/>
        <v>25</v>
      </c>
    </row>
    <row r="52" spans="1:19" ht="15" thickBot="1" x14ac:dyDescent="0.25">
      <c r="A52" s="105" t="s">
        <v>114</v>
      </c>
      <c r="B52" s="99" t="s">
        <v>105</v>
      </c>
      <c r="C52" s="63"/>
      <c r="D52" s="63"/>
      <c r="E52" s="115">
        <f>VLOOKUP($B52,[1]NUM5!$G$2:$T$144,2,FALSE)</f>
        <v>0</v>
      </c>
      <c r="F52" s="115">
        <f>VLOOKUP($B52,[1]NUM5!$G$2:$T$144,3,FALSE)</f>
        <v>0</v>
      </c>
      <c r="G52" s="97">
        <f>VLOOKUP($B52,[1]NUM5!$G$2:$T$144,4,FALSE)</f>
        <v>0</v>
      </c>
      <c r="H52" s="97">
        <f>VLOOKUP($B52,[1]NUM5!$G$2:$T$144,5,FALSE)</f>
        <v>0</v>
      </c>
      <c r="I52" s="97">
        <f>VLOOKUP($B52,[1]NUM5!$G$2:$T$144,6,FALSE)</f>
        <v>0</v>
      </c>
      <c r="J52" s="97">
        <f>VLOOKUP($B52,[1]NUM5!$G$2:$T$144,7,FALSE)</f>
        <v>0</v>
      </c>
      <c r="K52" s="97">
        <f>VLOOKUP($B52,[1]NUM5!$G$2:$T$144,8,FALSE)</f>
        <v>0</v>
      </c>
      <c r="L52" s="104">
        <f>VLOOKUP($B52,[1]NUM5!$G$2:$T$144,9,FALSE)</f>
        <v>9</v>
      </c>
      <c r="M52" s="104">
        <f>VLOOKUP($B52,[1]NUM5!$G$2:$T$144,10,FALSE)</f>
        <v>0</v>
      </c>
      <c r="N52" s="104">
        <f>VLOOKUP($B52,[1]NUM5!$G$2:$T$144,11,FALSE)</f>
        <v>0</v>
      </c>
      <c r="O52" s="104">
        <f>VLOOKUP($B52,[1]NUM5!$G$2:$T$144,12,FALSE)</f>
        <v>0</v>
      </c>
      <c r="P52" s="104">
        <f>VLOOKUP($B52,[1]NUM5!$G$2:$T$144,13,FALSE)</f>
        <v>0</v>
      </c>
      <c r="Q52" s="17">
        <f t="shared" si="2"/>
        <v>9</v>
      </c>
    </row>
    <row r="53" spans="1:19" ht="15" thickBot="1" x14ac:dyDescent="0.25">
      <c r="A53" s="105" t="s">
        <v>114</v>
      </c>
      <c r="B53" s="99" t="s">
        <v>106</v>
      </c>
      <c r="C53" s="63"/>
      <c r="D53" s="63"/>
      <c r="E53" s="115">
        <f>VLOOKUP($B53,[1]NUM5!$G$2:$T$144,2,FALSE)</f>
        <v>0</v>
      </c>
      <c r="F53" s="115">
        <f>VLOOKUP($B53,[1]NUM5!$G$2:$T$144,3,FALSE)</f>
        <v>0</v>
      </c>
      <c r="G53" s="97">
        <f>VLOOKUP($B53,[1]NUM5!$G$2:$T$144,4,FALSE)</f>
        <v>4</v>
      </c>
      <c r="H53" s="97">
        <f>VLOOKUP($B53,[1]NUM5!$G$2:$T$144,5,FALSE)</f>
        <v>0</v>
      </c>
      <c r="I53" s="97">
        <f>VLOOKUP($B53,[1]NUM5!$G$2:$T$144,6,FALSE)</f>
        <v>4</v>
      </c>
      <c r="J53" s="97">
        <f>VLOOKUP($B53,[1]NUM5!$G$2:$T$144,7,FALSE)</f>
        <v>2</v>
      </c>
      <c r="K53" s="97">
        <f>VLOOKUP($B53,[1]NUM5!$G$2:$T$144,8,FALSE)</f>
        <v>7</v>
      </c>
      <c r="L53" s="104">
        <f>VLOOKUP($B53,[1]NUM5!$G$2:$T$144,9,FALSE)</f>
        <v>5</v>
      </c>
      <c r="M53" s="104">
        <f>VLOOKUP($B53,[1]NUM5!$G$2:$T$144,10,FALSE)</f>
        <v>0</v>
      </c>
      <c r="N53" s="104">
        <f>VLOOKUP($B53,[1]NUM5!$G$2:$T$144,11,FALSE)</f>
        <v>0</v>
      </c>
      <c r="O53" s="104">
        <f>VLOOKUP($B53,[1]NUM5!$G$2:$T$144,12,FALSE)</f>
        <v>9</v>
      </c>
      <c r="P53" s="104">
        <f>VLOOKUP($B53,[1]NUM5!$G$2:$T$144,13,FALSE)</f>
        <v>0</v>
      </c>
      <c r="Q53" s="17">
        <f t="shared" si="2"/>
        <v>31</v>
      </c>
    </row>
    <row r="54" spans="1:19" ht="15" thickBot="1" x14ac:dyDescent="0.25">
      <c r="A54" s="105" t="s">
        <v>114</v>
      </c>
      <c r="B54" s="99" t="s">
        <v>107</v>
      </c>
      <c r="C54" s="63"/>
      <c r="D54" s="63"/>
      <c r="E54" s="115">
        <f>VLOOKUP($B54,[1]NUM5!$G$2:$T$144,2,FALSE)</f>
        <v>0</v>
      </c>
      <c r="F54" s="115">
        <f>VLOOKUP($B54,[1]NUM5!$G$2:$T$144,3,FALSE)</f>
        <v>0</v>
      </c>
      <c r="G54" s="97">
        <f>VLOOKUP($B54,[1]NUM5!$G$2:$T$144,4,FALSE)</f>
        <v>5</v>
      </c>
      <c r="H54" s="97">
        <f>VLOOKUP($B54,[1]NUM5!$G$2:$T$144,5,FALSE)</f>
        <v>0</v>
      </c>
      <c r="I54" s="97">
        <f>VLOOKUP($B54,[1]NUM5!$G$2:$T$144,6,FALSE)</f>
        <v>0</v>
      </c>
      <c r="J54" s="97">
        <f>VLOOKUP($B54,[1]NUM5!$G$2:$T$144,7,FALSE)</f>
        <v>0</v>
      </c>
      <c r="K54" s="97">
        <f>VLOOKUP($B54,[1]NUM5!$G$2:$T$144,8,FALSE)</f>
        <v>0</v>
      </c>
      <c r="L54" s="104">
        <f>VLOOKUP($B54,[1]NUM5!$G$2:$T$144,9,FALSE)</f>
        <v>0</v>
      </c>
      <c r="M54" s="104">
        <f>VLOOKUP($B54,[1]NUM5!$G$2:$T$144,10,FALSE)</f>
        <v>0</v>
      </c>
      <c r="N54" s="104">
        <f>VLOOKUP($B54,[1]NUM5!$G$2:$T$144,11,FALSE)</f>
        <v>0</v>
      </c>
      <c r="O54" s="104">
        <f>VLOOKUP($B54,[1]NUM5!$G$2:$T$144,12,FALSE)</f>
        <v>4</v>
      </c>
      <c r="P54" s="104">
        <f>VLOOKUP($B54,[1]NUM5!$G$2:$T$144,13,FALSE)</f>
        <v>0</v>
      </c>
      <c r="Q54" s="17">
        <f t="shared" si="2"/>
        <v>9</v>
      </c>
    </row>
    <row r="55" spans="1:19" ht="15" thickBot="1" x14ac:dyDescent="0.25">
      <c r="A55" s="105" t="s">
        <v>114</v>
      </c>
      <c r="B55" s="99" t="s">
        <v>108</v>
      </c>
      <c r="C55" s="63"/>
      <c r="D55" s="63"/>
      <c r="E55" s="115"/>
      <c r="F55" s="115"/>
      <c r="G55" s="97"/>
      <c r="H55" s="97"/>
      <c r="I55" s="97"/>
      <c r="J55" s="97"/>
      <c r="K55" s="97"/>
      <c r="L55" s="104"/>
      <c r="M55" s="104"/>
      <c r="N55" s="104"/>
      <c r="O55" s="104"/>
      <c r="P55" s="104"/>
      <c r="Q55" s="17">
        <f t="shared" si="2"/>
        <v>0</v>
      </c>
    </row>
    <row r="56" spans="1:19" ht="15" thickBot="1" x14ac:dyDescent="0.25">
      <c r="A56" s="105" t="s">
        <v>114</v>
      </c>
      <c r="B56" s="99" t="s">
        <v>109</v>
      </c>
      <c r="C56" s="63"/>
      <c r="D56" s="63"/>
      <c r="E56" s="115">
        <f>VLOOKUP($B56,[1]NUM5!$G$2:$T$144,2,FALSE)</f>
        <v>29</v>
      </c>
      <c r="F56" s="115">
        <f>VLOOKUP($B56,[1]NUM5!$G$2:$T$144,3,FALSE)</f>
        <v>24</v>
      </c>
      <c r="G56" s="97">
        <f>VLOOKUP($B56,[1]NUM5!$G$2:$T$144,4,FALSE)</f>
        <v>0</v>
      </c>
      <c r="H56" s="97">
        <f>VLOOKUP($B56,[1]NUM5!$G$2:$T$144,5,FALSE)</f>
        <v>12</v>
      </c>
      <c r="I56" s="97">
        <f>VLOOKUP($B56,[1]NUM5!$G$2:$T$144,6,FALSE)</f>
        <v>0</v>
      </c>
      <c r="J56" s="97">
        <f>VLOOKUP($B56,[1]NUM5!$G$2:$T$144,7,FALSE)</f>
        <v>0</v>
      </c>
      <c r="K56" s="97">
        <f>VLOOKUP($B56,[1]NUM5!$G$2:$T$144,8,FALSE)</f>
        <v>0</v>
      </c>
      <c r="L56" s="104">
        <f>VLOOKUP($B56,[1]NUM5!$G$2:$T$144,9,FALSE)</f>
        <v>0</v>
      </c>
      <c r="M56" s="104">
        <f>VLOOKUP($B56,[1]NUM5!$G$2:$T$144,10,FALSE)</f>
        <v>3</v>
      </c>
      <c r="N56" s="104">
        <f>VLOOKUP($B56,[1]NUM5!$G$2:$T$144,11,FALSE)</f>
        <v>0</v>
      </c>
      <c r="O56" s="104">
        <f>VLOOKUP($B56,[1]NUM5!$G$2:$T$144,12,FALSE)</f>
        <v>111</v>
      </c>
      <c r="P56" s="104">
        <f>VLOOKUP($B56,[1]NUM5!$G$2:$T$144,13,FALSE)</f>
        <v>37</v>
      </c>
      <c r="Q56" s="17">
        <f t="shared" si="2"/>
        <v>216</v>
      </c>
    </row>
    <row r="57" spans="1:19" ht="15" thickBot="1" x14ac:dyDescent="0.25">
      <c r="A57" s="105" t="s">
        <v>114</v>
      </c>
      <c r="B57" s="99" t="s">
        <v>110</v>
      </c>
      <c r="C57" s="63"/>
      <c r="D57" s="63"/>
      <c r="E57" s="115">
        <f>VLOOKUP($B57,[1]NUM5!$G$2:$T$144,2,FALSE)</f>
        <v>0</v>
      </c>
      <c r="F57" s="115">
        <f>VLOOKUP($B57,[1]NUM5!$G$2:$T$144,3,FALSE)</f>
        <v>0</v>
      </c>
      <c r="G57" s="97">
        <f>VLOOKUP($B57,[1]NUM5!$G$2:$T$144,4,FALSE)</f>
        <v>2</v>
      </c>
      <c r="H57" s="97">
        <f>VLOOKUP($B57,[1]NUM5!$G$2:$T$144,5,FALSE)</f>
        <v>0</v>
      </c>
      <c r="I57" s="97">
        <f>VLOOKUP($B57,[1]NUM5!$G$2:$T$144,6,FALSE)</f>
        <v>0</v>
      </c>
      <c r="J57" s="97">
        <f>VLOOKUP($B57,[1]NUM5!$G$2:$T$144,7,FALSE)</f>
        <v>0</v>
      </c>
      <c r="K57" s="97">
        <f>VLOOKUP($B57,[1]NUM5!$G$2:$T$144,8,FALSE)</f>
        <v>0</v>
      </c>
      <c r="L57" s="104">
        <f>VLOOKUP($B57,[1]NUM5!$G$2:$T$144,9,FALSE)</f>
        <v>0</v>
      </c>
      <c r="M57" s="104">
        <f>VLOOKUP($B57,[1]NUM5!$G$2:$T$144,10,FALSE)</f>
        <v>0</v>
      </c>
      <c r="N57" s="104">
        <f>VLOOKUP($B57,[1]NUM5!$G$2:$T$144,11,FALSE)</f>
        <v>0</v>
      </c>
      <c r="O57" s="104">
        <f>VLOOKUP($B57,[1]NUM5!$G$2:$T$144,12,FALSE)</f>
        <v>0</v>
      </c>
      <c r="P57" s="104">
        <f>VLOOKUP($B57,[1]NUM5!$G$2:$T$144,13,FALSE)</f>
        <v>0</v>
      </c>
      <c r="Q57" s="17">
        <f t="shared" si="2"/>
        <v>2</v>
      </c>
    </row>
    <row r="58" spans="1:19" ht="15" thickBot="1" x14ac:dyDescent="0.25">
      <c r="A58" s="105" t="s">
        <v>114</v>
      </c>
      <c r="B58" s="99" t="s">
        <v>111</v>
      </c>
      <c r="C58" s="63"/>
      <c r="D58" s="63"/>
      <c r="E58" s="115">
        <f>VLOOKUP($B58,[1]NUM5!$G$2:$T$144,2,FALSE)</f>
        <v>10</v>
      </c>
      <c r="F58" s="115">
        <f>VLOOKUP($B58,[1]NUM5!$G$2:$T$144,3,FALSE)</f>
        <v>0</v>
      </c>
      <c r="G58" s="97">
        <f>VLOOKUP($B58,[1]NUM5!$G$2:$T$144,4,FALSE)</f>
        <v>18</v>
      </c>
      <c r="H58" s="97">
        <f>VLOOKUP($B58,[1]NUM5!$G$2:$T$144,5,FALSE)</f>
        <v>7</v>
      </c>
      <c r="I58" s="97">
        <f>VLOOKUP($B58,[1]NUM5!$G$2:$T$144,6,FALSE)</f>
        <v>16</v>
      </c>
      <c r="J58" s="97">
        <f>VLOOKUP($B58,[1]NUM5!$G$2:$T$144,7,FALSE)</f>
        <v>12</v>
      </c>
      <c r="K58" s="97">
        <f>VLOOKUP($B58,[1]NUM5!$G$2:$T$144,8,FALSE)</f>
        <v>12</v>
      </c>
      <c r="L58" s="104">
        <f>VLOOKUP($B58,[1]NUM5!$G$2:$T$144,9,FALSE)</f>
        <v>5</v>
      </c>
      <c r="M58" s="104">
        <f>VLOOKUP($B58,[1]NUM5!$G$2:$T$144,10,FALSE)</f>
        <v>6</v>
      </c>
      <c r="N58" s="104">
        <f>VLOOKUP($B58,[1]NUM5!$G$2:$T$144,11,FALSE)</f>
        <v>4</v>
      </c>
      <c r="O58" s="104">
        <f>VLOOKUP($B58,[1]NUM5!$G$2:$T$144,12,FALSE)</f>
        <v>11</v>
      </c>
      <c r="P58" s="104">
        <f>VLOOKUP($B58,[1]NUM5!$G$2:$T$144,13,FALSE)</f>
        <v>0</v>
      </c>
      <c r="Q58" s="17">
        <f>SUM(E58:P58)</f>
        <v>101</v>
      </c>
    </row>
    <row r="59" spans="1:19" ht="15" thickBot="1" x14ac:dyDescent="0.25">
      <c r="A59" s="105" t="s">
        <v>114</v>
      </c>
      <c r="B59" s="99" t="s">
        <v>112</v>
      </c>
      <c r="C59" s="63"/>
      <c r="D59" s="63"/>
      <c r="E59" s="115">
        <f>VLOOKUP($B59,[1]NUM5!$G$2:$T$144,2,FALSE)</f>
        <v>0</v>
      </c>
      <c r="F59" s="115">
        <f>VLOOKUP($B59,[1]NUM5!$G$2:$T$144,3,FALSE)</f>
        <v>0</v>
      </c>
      <c r="G59" s="104">
        <f>VLOOKUP($B59,[1]NUM5!$G$2:$T$144,4,FALSE)</f>
        <v>2</v>
      </c>
      <c r="H59" s="104">
        <f>VLOOKUP($B59,[1]NUM5!$G$2:$T$144,5,FALSE)</f>
        <v>1</v>
      </c>
      <c r="I59" s="97">
        <f>VLOOKUP($B59,[1]NUM5!$G$2:$T$144,6,FALSE)</f>
        <v>4</v>
      </c>
      <c r="J59" s="97">
        <f>VLOOKUP($B59,[1]NUM5!$G$2:$T$144,7,FALSE)</f>
        <v>0</v>
      </c>
      <c r="K59" s="97">
        <f>VLOOKUP($B59,[1]NUM5!$G$2:$T$144,8,FALSE)</f>
        <v>0</v>
      </c>
      <c r="L59" s="104">
        <f>VLOOKUP($B59,[1]NUM5!$G$2:$T$144,9,FALSE)</f>
        <v>0</v>
      </c>
      <c r="M59" s="104">
        <f>VLOOKUP($B59,[1]NUM5!$G$2:$T$144,10,FALSE)</f>
        <v>5</v>
      </c>
      <c r="N59" s="104">
        <f>VLOOKUP($B59,[1]NUM5!$G$2:$T$144,11,FALSE)</f>
        <v>0</v>
      </c>
      <c r="O59" s="104">
        <f>VLOOKUP($B59,[1]NUM5!$G$2:$T$144,12,FALSE)</f>
        <v>0</v>
      </c>
      <c r="P59" s="104">
        <f>VLOOKUP($B59,[1]NUM5!$G$2:$T$144,13,FALSE)</f>
        <v>0</v>
      </c>
      <c r="Q59" s="17">
        <f>SUM(E59:P59)</f>
        <v>12</v>
      </c>
    </row>
    <row r="60" spans="1:19" ht="15" thickBot="1" x14ac:dyDescent="0.25">
      <c r="A60" s="105" t="s">
        <v>114</v>
      </c>
      <c r="B60" s="99" t="s">
        <v>113</v>
      </c>
      <c r="C60" s="63"/>
      <c r="D60" s="63"/>
      <c r="E60" s="115">
        <f>VLOOKUP($B60,[1]NUM5!$G$2:$T$144,2,FALSE)</f>
        <v>0</v>
      </c>
      <c r="F60" s="115">
        <f>VLOOKUP($B60,[1]NUM5!$G$2:$T$144,3,FALSE)</f>
        <v>0</v>
      </c>
      <c r="G60" s="97">
        <f>VLOOKUP($B60,[1]NUM5!$G$2:$T$144,4,FALSE)</f>
        <v>0</v>
      </c>
      <c r="H60" s="97">
        <f>VLOOKUP($B60,[1]NUM5!$G$2:$T$144,5,FALSE)</f>
        <v>0</v>
      </c>
      <c r="I60" s="97">
        <f>VLOOKUP($B60,[1]NUM5!$G$2:$T$144,6,FALSE)</f>
        <v>0</v>
      </c>
      <c r="J60" s="97">
        <f>VLOOKUP($B60,[1]NUM5!$G$2:$T$144,7,FALSE)</f>
        <v>0</v>
      </c>
      <c r="K60" s="97">
        <f>VLOOKUP($B60,[1]NUM5!$G$2:$T$144,8,FALSE)</f>
        <v>1</v>
      </c>
      <c r="L60" s="104">
        <f>VLOOKUP($B60,[1]NUM5!$G$2:$T$144,9,FALSE)</f>
        <v>1</v>
      </c>
      <c r="M60" s="104">
        <f>VLOOKUP($B60,[1]NUM5!$G$2:$T$144,10,FALSE)</f>
        <v>0</v>
      </c>
      <c r="N60" s="104">
        <f>VLOOKUP($B60,[1]NUM5!$G$2:$T$144,11,FALSE)</f>
        <v>0</v>
      </c>
      <c r="O60" s="104">
        <f>VLOOKUP($B60,[1]NUM5!$G$2:$T$144,12,FALSE)</f>
        <v>0</v>
      </c>
      <c r="P60" s="104">
        <f>VLOOKUP($B60,[1]NUM5!$G$2:$T$144,13,FALSE)</f>
        <v>0</v>
      </c>
      <c r="Q60" s="17">
        <f>SUM(E60:P60)</f>
        <v>2</v>
      </c>
    </row>
    <row r="61" spans="1:19" s="65" customFormat="1" ht="15" thickBot="1" x14ac:dyDescent="0.25">
      <c r="A61" s="233" t="s">
        <v>203</v>
      </c>
      <c r="B61" s="234"/>
      <c r="C61" s="45">
        <f>+D61/Metas!K109</f>
        <v>0.92051115442928311</v>
      </c>
      <c r="D61" s="19">
        <f>+Q61/R61</f>
        <v>0.33138401559454189</v>
      </c>
      <c r="E61" s="82">
        <f>SUM(E48:E60)</f>
        <v>102</v>
      </c>
      <c r="F61" s="82">
        <f>SUM(F48:F60)</f>
        <v>114</v>
      </c>
      <c r="G61" s="82">
        <f>SUM(G48:G60)</f>
        <v>121</v>
      </c>
      <c r="H61" s="82">
        <f>SUM(H48:H60)</f>
        <v>94</v>
      </c>
      <c r="I61" s="82">
        <f t="shared" ref="I61:P61" si="5">SUM(I48:I60)</f>
        <v>123</v>
      </c>
      <c r="J61" s="82">
        <f t="shared" si="5"/>
        <v>58</v>
      </c>
      <c r="K61" s="82">
        <f t="shared" si="5"/>
        <v>67</v>
      </c>
      <c r="L61" s="82">
        <f t="shared" si="5"/>
        <v>78</v>
      </c>
      <c r="M61" s="82">
        <f t="shared" si="5"/>
        <v>76</v>
      </c>
      <c r="N61" s="82">
        <f t="shared" si="5"/>
        <v>27</v>
      </c>
      <c r="O61" s="82">
        <f t="shared" si="5"/>
        <v>248</v>
      </c>
      <c r="P61" s="82">
        <f t="shared" si="5"/>
        <v>82</v>
      </c>
      <c r="Q61" s="14">
        <f>SUM(Q48:Q60)</f>
        <v>1190</v>
      </c>
      <c r="R61" s="246">
        <v>3591</v>
      </c>
      <c r="S61" s="247"/>
    </row>
    <row r="62" spans="1:19" ht="15" thickBot="1" x14ac:dyDescent="0.25">
      <c r="A62" s="105" t="s">
        <v>125</v>
      </c>
      <c r="B62" s="99" t="s">
        <v>115</v>
      </c>
      <c r="C62" s="63"/>
      <c r="D62" s="63"/>
      <c r="E62" s="115">
        <f>VLOOKUP($B62,[1]NUM5!$G$2:$T$144,2,FALSE)</f>
        <v>27</v>
      </c>
      <c r="F62" s="115">
        <f>VLOOKUP($B62,[1]NUM5!$G$2:$T$144,3,FALSE)</f>
        <v>48</v>
      </c>
      <c r="G62" s="97">
        <f>VLOOKUP($B62,[1]NUM5!$G$2:$T$144,4,FALSE)</f>
        <v>51</v>
      </c>
      <c r="H62" s="97">
        <f>VLOOKUP($B62,[1]NUM5!$G$2:$T$144,5,FALSE)</f>
        <v>26</v>
      </c>
      <c r="I62" s="97">
        <f>VLOOKUP($B62,[1]NUM5!$G$2:$T$144,6,FALSE)</f>
        <v>36</v>
      </c>
      <c r="J62" s="97">
        <f>VLOOKUP($B62,[1]NUM5!$G$2:$T$144,7,FALSE)</f>
        <v>27</v>
      </c>
      <c r="K62" s="97">
        <f>VLOOKUP($B62,[1]NUM5!$G$2:$T$144,8,FALSE)</f>
        <v>12</v>
      </c>
      <c r="L62" s="104">
        <f>VLOOKUP($B62,[1]NUM5!$G$2:$T$144,9,FALSE)</f>
        <v>76</v>
      </c>
      <c r="M62" s="104">
        <f>VLOOKUP($B62,[1]NUM5!$G$2:$T$144,10,FALSE)</f>
        <v>5</v>
      </c>
      <c r="N62" s="104">
        <f>VLOOKUP($B62,[1]NUM5!$G$2:$T$144,11,FALSE)</f>
        <v>75</v>
      </c>
      <c r="O62" s="104">
        <f>VLOOKUP($B62,[1]NUM5!$G$2:$T$144,12,FALSE)</f>
        <v>92</v>
      </c>
      <c r="P62" s="105">
        <f>VLOOKUP($B62,[1]NUM5!$G$2:$T$144,13,FALSE)</f>
        <v>59</v>
      </c>
      <c r="Q62" s="17">
        <f t="shared" ref="Q62:Q71" si="6">SUM(E62:P62)</f>
        <v>534</v>
      </c>
    </row>
    <row r="63" spans="1:19" ht="15" thickBot="1" x14ac:dyDescent="0.25">
      <c r="A63" s="105" t="s">
        <v>125</v>
      </c>
      <c r="B63" s="99" t="s">
        <v>116</v>
      </c>
      <c r="C63" s="63"/>
      <c r="D63" s="63"/>
      <c r="E63" s="115">
        <f>VLOOKUP($B63,[1]NUM5!$G$2:$T$144,2,FALSE)</f>
        <v>4</v>
      </c>
      <c r="F63" s="115">
        <f>VLOOKUP($B63,[1]NUM5!$G$2:$T$144,3,FALSE)</f>
        <v>3</v>
      </c>
      <c r="G63" s="97">
        <f>VLOOKUP($B63,[1]NUM5!$G$2:$T$144,4,FALSE)</f>
        <v>5</v>
      </c>
      <c r="H63" s="97">
        <f>VLOOKUP($B63,[1]NUM5!$G$2:$T$144,5,FALSE)</f>
        <v>6</v>
      </c>
      <c r="I63" s="97">
        <f>VLOOKUP($B63,[1]NUM5!$G$2:$T$144,6,FALSE)</f>
        <v>12</v>
      </c>
      <c r="J63" s="97">
        <f>VLOOKUP($B63,[1]NUM5!$G$2:$T$144,7,FALSE)</f>
        <v>8</v>
      </c>
      <c r="K63" s="97">
        <f>VLOOKUP($B63,[1]NUM5!$G$2:$T$144,8,FALSE)</f>
        <v>0</v>
      </c>
      <c r="L63" s="104">
        <f>VLOOKUP($B63,[1]NUM5!$G$2:$T$144,9,FALSE)</f>
        <v>7</v>
      </c>
      <c r="M63" s="104">
        <f>VLOOKUP($B63,[1]NUM5!$G$2:$T$144,10,FALSE)</f>
        <v>0</v>
      </c>
      <c r="N63" s="104">
        <f>VLOOKUP($B63,[1]NUM5!$G$2:$T$144,11,FALSE)</f>
        <v>0</v>
      </c>
      <c r="O63" s="104">
        <f>VLOOKUP($B63,[1]NUM5!$G$2:$T$144,12,FALSE)</f>
        <v>6</v>
      </c>
      <c r="P63" s="105">
        <f>VLOOKUP($B63,[1]NUM5!$G$2:$T$144,13,FALSE)</f>
        <v>13</v>
      </c>
      <c r="Q63" s="17">
        <f t="shared" si="6"/>
        <v>64</v>
      </c>
    </row>
    <row r="64" spans="1:19" ht="15" thickBot="1" x14ac:dyDescent="0.25">
      <c r="A64" s="105" t="s">
        <v>125</v>
      </c>
      <c r="B64" s="99" t="s">
        <v>117</v>
      </c>
      <c r="C64" s="63"/>
      <c r="D64" s="63"/>
      <c r="E64" s="115">
        <f>VLOOKUP($B64,[1]NUM5!$G$2:$T$144,2,FALSE)</f>
        <v>1</v>
      </c>
      <c r="F64" s="115">
        <f>VLOOKUP($B64,[1]NUM5!$G$2:$T$144,3,FALSE)</f>
        <v>0</v>
      </c>
      <c r="G64" s="97">
        <f>VLOOKUP($B64,[1]NUM5!$G$2:$T$144,4,FALSE)</f>
        <v>4</v>
      </c>
      <c r="H64" s="97">
        <f>VLOOKUP($B64,[1]NUM5!$G$2:$T$144,5,FALSE)</f>
        <v>3</v>
      </c>
      <c r="I64" s="97">
        <f>VLOOKUP($B64,[1]NUM5!$G$2:$T$144,6,FALSE)</f>
        <v>7</v>
      </c>
      <c r="J64" s="97">
        <f>VLOOKUP($B64,[1]NUM5!$G$2:$T$144,7,FALSE)</f>
        <v>0</v>
      </c>
      <c r="K64" s="97">
        <f>VLOOKUP($B64,[1]NUM5!$G$2:$T$144,8,FALSE)</f>
        <v>0</v>
      </c>
      <c r="L64" s="104">
        <f>VLOOKUP($B64,[1]NUM5!$G$2:$T$144,9,FALSE)</f>
        <v>0</v>
      </c>
      <c r="M64" s="104">
        <f>VLOOKUP($B64,[1]NUM5!$G$2:$T$144,10,FALSE)</f>
        <v>0</v>
      </c>
      <c r="N64" s="104">
        <f>VLOOKUP($B64,[1]NUM5!$G$2:$T$144,11,FALSE)</f>
        <v>0</v>
      </c>
      <c r="O64" s="104">
        <f>VLOOKUP($B64,[1]NUM5!$G$2:$T$144,12,FALSE)</f>
        <v>0</v>
      </c>
      <c r="P64" s="105">
        <f>VLOOKUP($B64,[1]NUM5!$G$2:$T$144,13,FALSE)</f>
        <v>0</v>
      </c>
      <c r="Q64" s="17">
        <f t="shared" si="6"/>
        <v>15</v>
      </c>
    </row>
    <row r="65" spans="1:19" ht="15" thickBot="1" x14ac:dyDescent="0.25">
      <c r="A65" s="105" t="s">
        <v>125</v>
      </c>
      <c r="B65" s="99" t="s">
        <v>118</v>
      </c>
      <c r="C65" s="63"/>
      <c r="D65" s="63"/>
      <c r="E65" s="115">
        <f>VLOOKUP($B65,[1]NUM5!$G$2:$T$144,2,FALSE)</f>
        <v>0</v>
      </c>
      <c r="F65" s="115">
        <f>VLOOKUP($B65,[1]NUM5!$G$2:$T$144,3,FALSE)</f>
        <v>1</v>
      </c>
      <c r="G65" s="97">
        <f>VLOOKUP($B65,[1]NUM5!$G$2:$T$144,4,FALSE)</f>
        <v>0</v>
      </c>
      <c r="H65" s="97">
        <f>VLOOKUP($B65,[1]NUM5!$G$2:$T$144,5,FALSE)</f>
        <v>10</v>
      </c>
      <c r="I65" s="97">
        <f>VLOOKUP($B65,[1]NUM5!$G$2:$T$144,6,FALSE)</f>
        <v>6</v>
      </c>
      <c r="J65" s="97">
        <f>VLOOKUP($B65,[1]NUM5!$G$2:$T$144,7,FALSE)</f>
        <v>5</v>
      </c>
      <c r="K65" s="97">
        <f>VLOOKUP($B65,[1]NUM5!$G$2:$T$144,8,FALSE)</f>
        <v>24</v>
      </c>
      <c r="L65" s="104">
        <f>VLOOKUP($B65,[1]NUM5!$G$2:$T$144,9,FALSE)</f>
        <v>3</v>
      </c>
      <c r="M65" s="104">
        <f>VLOOKUP($B65,[1]NUM5!$G$2:$T$144,10,FALSE)</f>
        <v>0</v>
      </c>
      <c r="N65" s="104">
        <f>VLOOKUP($B65,[1]NUM5!$G$2:$T$144,11,FALSE)</f>
        <v>0</v>
      </c>
      <c r="O65" s="104">
        <f>VLOOKUP($B65,[1]NUM5!$G$2:$T$144,12,FALSE)</f>
        <v>38</v>
      </c>
      <c r="P65" s="105">
        <f>VLOOKUP($B65,[1]NUM5!$G$2:$T$144,13,FALSE)</f>
        <v>0</v>
      </c>
      <c r="Q65" s="17">
        <f t="shared" si="6"/>
        <v>87</v>
      </c>
    </row>
    <row r="66" spans="1:19" ht="15" thickBot="1" x14ac:dyDescent="0.25">
      <c r="A66" s="105" t="s">
        <v>125</v>
      </c>
      <c r="B66" s="99" t="s">
        <v>119</v>
      </c>
      <c r="C66" s="63"/>
      <c r="D66" s="63"/>
      <c r="E66" s="115">
        <f>VLOOKUP($B66,[1]NUM5!$G$2:$T$144,2,FALSE)</f>
        <v>0</v>
      </c>
      <c r="F66" s="115">
        <f>VLOOKUP($B66,[1]NUM5!$G$2:$T$144,3,FALSE)</f>
        <v>1</v>
      </c>
      <c r="G66" s="97">
        <f>VLOOKUP($B66,[1]NUM5!$G$2:$T$144,4,FALSE)</f>
        <v>5</v>
      </c>
      <c r="H66" s="97">
        <f>VLOOKUP($B66,[1]NUM5!$G$2:$T$144,5,FALSE)</f>
        <v>4</v>
      </c>
      <c r="I66" s="97">
        <f>VLOOKUP($B66,[1]NUM5!$G$2:$T$144,6,FALSE)</f>
        <v>1</v>
      </c>
      <c r="J66" s="97">
        <f>VLOOKUP($B66,[1]NUM5!$G$2:$T$144,7,FALSE)</f>
        <v>2</v>
      </c>
      <c r="K66" s="97">
        <f>VLOOKUP($B66,[1]NUM5!$G$2:$T$144,8,FALSE)</f>
        <v>0</v>
      </c>
      <c r="L66" s="104">
        <f>VLOOKUP($B66,[1]NUM5!$G$2:$T$144,9,FALSE)</f>
        <v>0</v>
      </c>
      <c r="M66" s="104">
        <f>VLOOKUP($B66,[1]NUM5!$G$2:$T$144,10,FALSE)</f>
        <v>0</v>
      </c>
      <c r="N66" s="104">
        <f>VLOOKUP($B66,[1]NUM5!$G$2:$T$144,11,FALSE)</f>
        <v>0</v>
      </c>
      <c r="O66" s="104">
        <f>VLOOKUP($B66,[1]NUM5!$G$2:$T$144,12,FALSE)</f>
        <v>21</v>
      </c>
      <c r="P66" s="105">
        <f>VLOOKUP($B66,[1]NUM5!$G$2:$T$144,13,FALSE)</f>
        <v>0</v>
      </c>
      <c r="Q66" s="17">
        <f t="shared" si="6"/>
        <v>34</v>
      </c>
    </row>
    <row r="67" spans="1:19" ht="15" thickBot="1" x14ac:dyDescent="0.25">
      <c r="A67" s="105" t="s">
        <v>125</v>
      </c>
      <c r="B67" s="99" t="s">
        <v>120</v>
      </c>
      <c r="C67" s="63"/>
      <c r="D67" s="63"/>
      <c r="E67" s="115">
        <f>VLOOKUP($B67,[1]NUM5!$G$2:$T$144,2,FALSE)</f>
        <v>0</v>
      </c>
      <c r="F67" s="115">
        <f>VLOOKUP($B67,[1]NUM5!$G$2:$T$144,3,FALSE)</f>
        <v>3</v>
      </c>
      <c r="G67" s="97">
        <f>VLOOKUP($B67,[1]NUM5!$G$2:$T$144,4,FALSE)</f>
        <v>0</v>
      </c>
      <c r="H67" s="97">
        <f>VLOOKUP($B67,[1]NUM5!$G$2:$T$144,5,FALSE)</f>
        <v>7</v>
      </c>
      <c r="I67" s="97">
        <f>VLOOKUP($B67,[1]NUM5!$G$2:$T$144,6,FALSE)</f>
        <v>4</v>
      </c>
      <c r="J67" s="97">
        <f>VLOOKUP($B67,[1]NUM5!$G$2:$T$144,7,FALSE)</f>
        <v>7</v>
      </c>
      <c r="K67" s="97">
        <f>VLOOKUP($B67,[1]NUM5!$G$2:$T$144,8,FALSE)</f>
        <v>0</v>
      </c>
      <c r="L67" s="104">
        <f>VLOOKUP($B67,[1]NUM5!$G$2:$T$144,9,FALSE)</f>
        <v>0</v>
      </c>
      <c r="M67" s="104">
        <f>VLOOKUP($B67,[1]NUM5!$G$2:$T$144,10,FALSE)</f>
        <v>0</v>
      </c>
      <c r="N67" s="104">
        <f>VLOOKUP($B67,[1]NUM5!$G$2:$T$144,11,FALSE)</f>
        <v>25</v>
      </c>
      <c r="O67" s="104">
        <f>VLOOKUP($B67,[1]NUM5!$G$2:$T$144,12,FALSE)</f>
        <v>9</v>
      </c>
      <c r="P67" s="105">
        <f>VLOOKUP($B67,[1]NUM5!$G$2:$T$144,13,FALSE)</f>
        <v>5</v>
      </c>
      <c r="Q67" s="17">
        <f t="shared" si="6"/>
        <v>60</v>
      </c>
    </row>
    <row r="68" spans="1:19" ht="15" thickBot="1" x14ac:dyDescent="0.25">
      <c r="A68" s="105" t="s">
        <v>125</v>
      </c>
      <c r="B68" s="99" t="s">
        <v>121</v>
      </c>
      <c r="C68" s="63"/>
      <c r="D68" s="63"/>
      <c r="E68" s="115">
        <f>VLOOKUP($B68,[1]NUM5!$G$2:$T$144,2,FALSE)</f>
        <v>0</v>
      </c>
      <c r="F68" s="115">
        <f>VLOOKUP($B68,[1]NUM5!$G$2:$T$144,3,FALSE)</f>
        <v>1</v>
      </c>
      <c r="G68" s="97">
        <f>VLOOKUP($B68,[1]NUM5!$G$2:$T$144,4,FALSE)</f>
        <v>0</v>
      </c>
      <c r="H68" s="97">
        <f>VLOOKUP($B68,[1]NUM5!$G$2:$T$144,5,FALSE)</f>
        <v>0</v>
      </c>
      <c r="I68" s="97">
        <f>VLOOKUP($B68,[1]NUM5!$G$2:$T$144,6,FALSE)</f>
        <v>0</v>
      </c>
      <c r="J68" s="97">
        <f>VLOOKUP($B68,[1]NUM5!$G$2:$T$144,7,FALSE)</f>
        <v>0</v>
      </c>
      <c r="K68" s="97">
        <f>VLOOKUP($B68,[1]NUM5!$G$2:$T$144,8,FALSE)</f>
        <v>0</v>
      </c>
      <c r="L68" s="104">
        <f>VLOOKUP($B68,[1]NUM5!$G$2:$T$144,9,FALSE)</f>
        <v>0</v>
      </c>
      <c r="M68" s="104">
        <f>VLOOKUP($B68,[1]NUM5!$G$2:$T$144,10,FALSE)</f>
        <v>0</v>
      </c>
      <c r="N68" s="104">
        <f>VLOOKUP($B68,[1]NUM5!$G$2:$T$144,11,FALSE)</f>
        <v>0</v>
      </c>
      <c r="O68" s="104">
        <f>VLOOKUP($B68,[1]NUM5!$G$2:$T$144,12,FALSE)</f>
        <v>0</v>
      </c>
      <c r="P68" s="105">
        <f>VLOOKUP($B68,[1]NUM5!$G$2:$T$144,13,FALSE)</f>
        <v>0</v>
      </c>
      <c r="Q68" s="17">
        <f t="shared" si="6"/>
        <v>1</v>
      </c>
    </row>
    <row r="69" spans="1:19" ht="15" thickBot="1" x14ac:dyDescent="0.25">
      <c r="A69" s="105" t="s">
        <v>125</v>
      </c>
      <c r="B69" s="99" t="s">
        <v>122</v>
      </c>
      <c r="C69" s="63"/>
      <c r="D69" s="63"/>
      <c r="E69" s="115">
        <f>VLOOKUP($B69,[1]NUM5!$G$2:$T$144,2,FALSE)</f>
        <v>0</v>
      </c>
      <c r="F69" s="115">
        <f>VLOOKUP($B69,[1]NUM5!$G$2:$T$144,3,FALSE)</f>
        <v>0</v>
      </c>
      <c r="G69" s="97">
        <f>VLOOKUP($B69,[1]NUM5!$G$2:$T$144,4,FALSE)</f>
        <v>0</v>
      </c>
      <c r="H69" s="97">
        <f>VLOOKUP($B69,[1]NUM5!$G$2:$T$144,5,FALSE)</f>
        <v>0</v>
      </c>
      <c r="I69" s="97">
        <f>VLOOKUP($B69,[1]NUM5!$G$2:$T$144,6,FALSE)</f>
        <v>0</v>
      </c>
      <c r="J69" s="97">
        <f>VLOOKUP($B69,[1]NUM5!$G$2:$T$144,7,FALSE)</f>
        <v>0</v>
      </c>
      <c r="K69" s="97">
        <f>VLOOKUP($B69,[1]NUM5!$G$2:$T$144,8,FALSE)</f>
        <v>0</v>
      </c>
      <c r="L69" s="104">
        <f>VLOOKUP($B69,[1]NUM5!$G$2:$T$144,9,FALSE)</f>
        <v>0</v>
      </c>
      <c r="M69" s="104">
        <f>VLOOKUP($B69,[1]NUM5!$G$2:$T$144,10,FALSE)</f>
        <v>0</v>
      </c>
      <c r="N69" s="104">
        <f>VLOOKUP($B69,[1]NUM5!$G$2:$T$144,11,FALSE)</f>
        <v>3</v>
      </c>
      <c r="O69" s="104">
        <f>VLOOKUP($B69,[1]NUM5!$G$2:$T$144,12,FALSE)</f>
        <v>0</v>
      </c>
      <c r="P69" s="105">
        <f>VLOOKUP($B69,[1]NUM5!$G$2:$T$144,13,FALSE)</f>
        <v>0</v>
      </c>
      <c r="Q69" s="17">
        <f t="shared" si="6"/>
        <v>3</v>
      </c>
    </row>
    <row r="70" spans="1:19" ht="15" thickBot="1" x14ac:dyDescent="0.25">
      <c r="A70" s="105" t="s">
        <v>125</v>
      </c>
      <c r="B70" s="99" t="s">
        <v>123</v>
      </c>
      <c r="C70" s="63"/>
      <c r="D70" s="63"/>
      <c r="E70" s="115"/>
      <c r="F70" s="115"/>
      <c r="G70" s="97"/>
      <c r="H70" s="97"/>
      <c r="I70" s="97"/>
      <c r="J70" s="97"/>
      <c r="K70" s="97"/>
      <c r="L70" s="104"/>
      <c r="M70" s="104"/>
      <c r="N70" s="104"/>
      <c r="O70" s="104"/>
      <c r="P70" s="105"/>
      <c r="Q70" s="17">
        <f t="shared" si="6"/>
        <v>0</v>
      </c>
    </row>
    <row r="71" spans="1:19" ht="15" thickBot="1" x14ac:dyDescent="0.25">
      <c r="A71" s="105" t="s">
        <v>125</v>
      </c>
      <c r="B71" s="99" t="s">
        <v>124</v>
      </c>
      <c r="C71" s="63"/>
      <c r="D71" s="63"/>
      <c r="E71" s="117"/>
      <c r="F71" s="117"/>
      <c r="G71" s="95"/>
      <c r="H71" s="95"/>
      <c r="I71" s="95"/>
      <c r="J71" s="95"/>
      <c r="K71" s="95"/>
      <c r="L71" s="105"/>
      <c r="M71" s="105"/>
      <c r="N71" s="105"/>
      <c r="O71" s="105"/>
      <c r="P71" s="105"/>
      <c r="Q71" s="17">
        <f t="shared" si="6"/>
        <v>0</v>
      </c>
    </row>
    <row r="72" spans="1:19" s="65" customFormat="1" ht="15" thickBot="1" x14ac:dyDescent="0.25">
      <c r="A72" s="233" t="s">
        <v>23</v>
      </c>
      <c r="B72" s="234"/>
      <c r="C72" s="45">
        <f>+D72/Metas!K106</f>
        <v>0.84965928449744454</v>
      </c>
      <c r="D72" s="19">
        <f>+Q72/R72</f>
        <v>0.33986371379897784</v>
      </c>
      <c r="E72" s="82">
        <f>SUM(E62:E71)</f>
        <v>32</v>
      </c>
      <c r="F72" s="82">
        <f t="shared" ref="F72:P72" si="7">SUM(F62:F71)</f>
        <v>57</v>
      </c>
      <c r="G72" s="82">
        <f t="shared" si="7"/>
        <v>65</v>
      </c>
      <c r="H72" s="82">
        <f t="shared" si="7"/>
        <v>56</v>
      </c>
      <c r="I72" s="82">
        <f t="shared" si="7"/>
        <v>66</v>
      </c>
      <c r="J72" s="82">
        <f t="shared" si="7"/>
        <v>49</v>
      </c>
      <c r="K72" s="82">
        <f t="shared" si="7"/>
        <v>36</v>
      </c>
      <c r="L72" s="82">
        <f t="shared" si="7"/>
        <v>86</v>
      </c>
      <c r="M72" s="82">
        <f t="shared" si="7"/>
        <v>5</v>
      </c>
      <c r="N72" s="82">
        <f t="shared" si="7"/>
        <v>103</v>
      </c>
      <c r="O72" s="82">
        <f t="shared" si="7"/>
        <v>166</v>
      </c>
      <c r="P72" s="82">
        <f t="shared" si="7"/>
        <v>77</v>
      </c>
      <c r="Q72" s="82">
        <f>SUM(Q62:Q71)</f>
        <v>798</v>
      </c>
      <c r="R72" s="246">
        <v>2348</v>
      </c>
      <c r="S72" s="247"/>
    </row>
    <row r="73" spans="1:19" ht="15" thickBot="1" x14ac:dyDescent="0.25">
      <c r="A73" s="105" t="s">
        <v>131</v>
      </c>
      <c r="B73" s="99" t="s">
        <v>126</v>
      </c>
      <c r="C73" s="63"/>
      <c r="D73" s="63"/>
      <c r="E73" s="115">
        <f>VLOOKUP($B73,[1]NUM5!$G$2:$T$144,2,FALSE)</f>
        <v>7</v>
      </c>
      <c r="F73" s="115">
        <f>VLOOKUP($B73,[1]NUM5!$G$2:$T$144,3,FALSE)</f>
        <v>10</v>
      </c>
      <c r="G73" s="97">
        <f>VLOOKUP($B73,[1]NUM5!$G$2:$T$144,4,FALSE)</f>
        <v>18</v>
      </c>
      <c r="H73" s="97">
        <f>VLOOKUP($B73,[1]NUM5!$G$2:$T$144,5,FALSE)</f>
        <v>13</v>
      </c>
      <c r="I73" s="97">
        <f>VLOOKUP($B73,[1]NUM5!$G$2:$T$144,6,FALSE)</f>
        <v>28</v>
      </c>
      <c r="J73" s="97">
        <f>VLOOKUP($B73,[1]NUM5!$G$2:$T$144,7,FALSE)</f>
        <v>20</v>
      </c>
      <c r="K73" s="97">
        <f>VLOOKUP($B73,[1]NUM5!$G$2:$T$144,8,FALSE)</f>
        <v>6</v>
      </c>
      <c r="L73" s="104">
        <f>VLOOKUP($B73,[1]NUM5!$G$2:$T$144,9,FALSE)</f>
        <v>7</v>
      </c>
      <c r="M73" s="104">
        <f>VLOOKUP($B73,[1]NUM5!$G$2:$T$144,10,FALSE)</f>
        <v>11</v>
      </c>
      <c r="N73" s="104">
        <f>VLOOKUP($B73,[1]NUM5!$G$2:$T$144,11,FALSE)</f>
        <v>86</v>
      </c>
      <c r="O73" s="104">
        <f>VLOOKUP($B73,[1]NUM5!$G$2:$T$144,12,FALSE)</f>
        <v>11</v>
      </c>
      <c r="P73" s="65">
        <f>VLOOKUP($B73,[1]NUM5!$G$2:$T$144,13,FALSE)</f>
        <v>2</v>
      </c>
      <c r="Q73" s="17">
        <f>SUM(E73:P73)</f>
        <v>219</v>
      </c>
    </row>
    <row r="74" spans="1:19" ht="15" thickBot="1" x14ac:dyDescent="0.25">
      <c r="A74" s="105" t="s">
        <v>131</v>
      </c>
      <c r="B74" s="99" t="s">
        <v>127</v>
      </c>
      <c r="C74" s="63"/>
      <c r="D74" s="63"/>
      <c r="E74" s="115">
        <f>VLOOKUP($B74,[1]NUM5!$G$2:$T$144,2,FALSE)</f>
        <v>0</v>
      </c>
      <c r="F74" s="115">
        <f>VLOOKUP($B74,[1]NUM5!$G$2:$T$144,3,FALSE)</f>
        <v>4</v>
      </c>
      <c r="G74" s="97">
        <f>VLOOKUP($B74,[1]NUM5!$G$2:$T$144,4,FALSE)</f>
        <v>3</v>
      </c>
      <c r="H74" s="97">
        <f>VLOOKUP($B74,[1]NUM5!$G$2:$T$144,5,FALSE)</f>
        <v>2</v>
      </c>
      <c r="I74" s="97">
        <f>VLOOKUP($B74,[1]NUM5!$G$2:$T$144,6,FALSE)</f>
        <v>6</v>
      </c>
      <c r="J74" s="97">
        <f>VLOOKUP($B74,[1]NUM5!$G$2:$T$144,7,FALSE)</f>
        <v>8</v>
      </c>
      <c r="K74" s="97">
        <f>VLOOKUP($B74,[1]NUM5!$G$2:$T$144,8,FALSE)</f>
        <v>3</v>
      </c>
      <c r="L74" s="104">
        <f>VLOOKUP($B74,[1]NUM5!$G$2:$T$144,9,FALSE)</f>
        <v>3</v>
      </c>
      <c r="M74" s="104">
        <f>VLOOKUP($B74,[1]NUM5!$G$2:$T$144,10,FALSE)</f>
        <v>3</v>
      </c>
      <c r="N74" s="104">
        <f>VLOOKUP($B74,[1]NUM5!$G$2:$T$144,11,FALSE)</f>
        <v>0</v>
      </c>
      <c r="O74" s="104">
        <f>VLOOKUP($B74,[1]NUM5!$G$2:$T$144,12,FALSE)</f>
        <v>2</v>
      </c>
      <c r="P74" s="62">
        <f>VLOOKUP($B74,[1]NUM5!$G$2:$T$144,13,FALSE)</f>
        <v>1</v>
      </c>
      <c r="Q74" s="17">
        <f>SUM(E74:P74)</f>
        <v>35</v>
      </c>
    </row>
    <row r="75" spans="1:19" ht="15" thickBot="1" x14ac:dyDescent="0.25">
      <c r="A75" s="105" t="s">
        <v>131</v>
      </c>
      <c r="B75" s="99" t="s">
        <v>128</v>
      </c>
      <c r="C75" s="63"/>
      <c r="D75" s="63"/>
      <c r="E75" s="115">
        <f>VLOOKUP($B75,[1]NUM5!$G$2:$T$144,2,FALSE)</f>
        <v>4</v>
      </c>
      <c r="F75" s="115">
        <f>VLOOKUP($B75,[1]NUM5!$G$2:$T$144,3,FALSE)</f>
        <v>5</v>
      </c>
      <c r="G75" s="97">
        <f>VLOOKUP($B75,[1]NUM5!$G$2:$T$144,4,FALSE)</f>
        <v>9</v>
      </c>
      <c r="H75" s="97">
        <f>VLOOKUP($B75,[1]NUM5!$G$2:$T$144,5,FALSE)</f>
        <v>10</v>
      </c>
      <c r="I75" s="97">
        <f>VLOOKUP($B75,[1]NUM5!$G$2:$T$144,6,FALSE)</f>
        <v>28</v>
      </c>
      <c r="J75" s="97">
        <f>VLOOKUP($B75,[1]NUM5!$G$2:$T$144,7,FALSE)</f>
        <v>15</v>
      </c>
      <c r="K75" s="97">
        <f>VLOOKUP($B75,[1]NUM5!$G$2:$T$144,8,FALSE)</f>
        <v>54</v>
      </c>
      <c r="L75" s="104">
        <f>VLOOKUP($B75,[1]NUM5!$G$2:$T$144,9,FALSE)</f>
        <v>7</v>
      </c>
      <c r="M75" s="104">
        <f>VLOOKUP($B75,[1]NUM5!$G$2:$T$144,10,FALSE)</f>
        <v>4</v>
      </c>
      <c r="N75" s="104">
        <f>VLOOKUP($B75,[1]NUM5!$G$2:$T$144,11,FALSE)</f>
        <v>21</v>
      </c>
      <c r="O75" s="104">
        <f>VLOOKUP($B75,[1]NUM5!$G$2:$T$144,12,FALSE)</f>
        <v>4</v>
      </c>
      <c r="P75" s="62">
        <f>VLOOKUP($B75,[1]NUM5!$G$2:$T$144,13,FALSE)</f>
        <v>2</v>
      </c>
      <c r="Q75" s="17">
        <f>SUM(E75:P75)</f>
        <v>163</v>
      </c>
    </row>
    <row r="76" spans="1:19" ht="15" thickBot="1" x14ac:dyDescent="0.25">
      <c r="A76" s="105" t="s">
        <v>131</v>
      </c>
      <c r="B76" s="99" t="s">
        <v>129</v>
      </c>
      <c r="C76" s="63"/>
      <c r="D76" s="63"/>
      <c r="E76" s="115">
        <f>VLOOKUP($B76,[1]NUM5!$G$2:$T$144,2,FALSE)</f>
        <v>0</v>
      </c>
      <c r="F76" s="115">
        <f>VLOOKUP($B76,[1]NUM5!$G$2:$T$144,3,FALSE)</f>
        <v>0</v>
      </c>
      <c r="G76" s="104">
        <f>VLOOKUP($B76,[1]NUM5!$G$2:$T$144,4,FALSE)</f>
        <v>1</v>
      </c>
      <c r="H76" s="104">
        <f>VLOOKUP($B76,[1]NUM5!$G$2:$T$144,5,FALSE)</f>
        <v>0</v>
      </c>
      <c r="I76" s="104">
        <f>VLOOKUP($B76,[1]NUM5!$G$2:$T$144,6,FALSE)</f>
        <v>0</v>
      </c>
      <c r="J76" s="104">
        <f>VLOOKUP($B76,[1]NUM5!$G$2:$T$144,7,FALSE)</f>
        <v>1</v>
      </c>
      <c r="K76" s="104">
        <f>VLOOKUP($B76,[1]NUM5!$G$2:$T$144,8,FALSE)</f>
        <v>0</v>
      </c>
      <c r="L76" s="104">
        <f>VLOOKUP($B76,[1]NUM5!$G$2:$T$144,9,FALSE)</f>
        <v>4</v>
      </c>
      <c r="M76" s="104">
        <f>VLOOKUP($B76,[1]NUM5!$G$2:$T$144,10,FALSE)</f>
        <v>1</v>
      </c>
      <c r="N76" s="104">
        <f>VLOOKUP($B76,[1]NUM5!$G$2:$T$144,11,FALSE)</f>
        <v>0</v>
      </c>
      <c r="O76" s="104">
        <f>VLOOKUP($B76,[1]NUM5!$G$2:$T$144,12,FALSE)</f>
        <v>0</v>
      </c>
      <c r="P76" s="62">
        <f>VLOOKUP($B76,[1]NUM5!$G$2:$T$144,13,FALSE)</f>
        <v>0</v>
      </c>
      <c r="Q76" s="17">
        <f>SUM(E76:P76)</f>
        <v>7</v>
      </c>
    </row>
    <row r="77" spans="1:19" ht="15" thickBot="1" x14ac:dyDescent="0.25">
      <c r="A77" s="105" t="s">
        <v>131</v>
      </c>
      <c r="B77" s="99" t="s">
        <v>130</v>
      </c>
      <c r="C77" s="63"/>
      <c r="D77" s="63"/>
      <c r="E77" s="115">
        <f>VLOOKUP($B77,[1]NUM5!$G$2:$T$144,2,FALSE)</f>
        <v>0</v>
      </c>
      <c r="F77" s="115">
        <f>VLOOKUP($B77,[1]NUM5!$G$2:$T$144,3,FALSE)</f>
        <v>6</v>
      </c>
      <c r="G77" s="104">
        <f>VLOOKUP($B77,[1]NUM5!$G$2:$T$144,4,FALSE)</f>
        <v>9</v>
      </c>
      <c r="H77" s="104">
        <f>VLOOKUP($B77,[1]NUM5!$G$2:$T$144,5,FALSE)</f>
        <v>0</v>
      </c>
      <c r="I77" s="97">
        <f>VLOOKUP($B77,[1]NUM5!$G$2:$T$144,6,FALSE)</f>
        <v>9</v>
      </c>
      <c r="J77" s="97">
        <f>VLOOKUP($B77,[1]NUM5!$G$2:$T$144,7,FALSE)</f>
        <v>5</v>
      </c>
      <c r="K77" s="97">
        <f>VLOOKUP($B77,[1]NUM5!$G$2:$T$144,8,FALSE)</f>
        <v>1</v>
      </c>
      <c r="L77" s="104">
        <f>VLOOKUP($B77,[1]NUM5!$G$2:$T$144,9,FALSE)</f>
        <v>0</v>
      </c>
      <c r="M77" s="104">
        <f>VLOOKUP($B77,[1]NUM5!$G$2:$T$144,10,FALSE)</f>
        <v>6</v>
      </c>
      <c r="N77" s="104">
        <f>VLOOKUP($B77,[1]NUM5!$G$2:$T$144,11,FALSE)</f>
        <v>32</v>
      </c>
      <c r="O77" s="104">
        <f>VLOOKUP($B77,[1]NUM5!$G$2:$T$144,12,FALSE)</f>
        <v>3</v>
      </c>
      <c r="P77" s="62">
        <f>VLOOKUP($B77,[1]NUM5!$G$2:$T$144,13,FALSE)</f>
        <v>1</v>
      </c>
      <c r="Q77" s="17">
        <f>SUM(E77:P77)</f>
        <v>72</v>
      </c>
    </row>
    <row r="78" spans="1:19" s="65" customFormat="1" ht="15" thickBot="1" x14ac:dyDescent="0.25">
      <c r="A78" s="233" t="s">
        <v>204</v>
      </c>
      <c r="B78" s="234"/>
      <c r="C78" s="45">
        <f>+D78/Metas!K111</f>
        <v>1.2908598792421404</v>
      </c>
      <c r="D78" s="19">
        <f>+Q78/R78</f>
        <v>0.3098063710181137</v>
      </c>
      <c r="E78" s="82">
        <f t="shared" ref="E78:Q78" si="8">SUM(E73:E77)</f>
        <v>11</v>
      </c>
      <c r="F78" s="82">
        <f t="shared" si="8"/>
        <v>25</v>
      </c>
      <c r="G78" s="82">
        <f t="shared" si="8"/>
        <v>40</v>
      </c>
      <c r="H78" s="82">
        <f t="shared" si="8"/>
        <v>25</v>
      </c>
      <c r="I78" s="82">
        <f t="shared" si="8"/>
        <v>71</v>
      </c>
      <c r="J78" s="82">
        <f t="shared" si="8"/>
        <v>49</v>
      </c>
      <c r="K78" s="82">
        <f t="shared" si="8"/>
        <v>64</v>
      </c>
      <c r="L78" s="82">
        <f t="shared" si="8"/>
        <v>21</v>
      </c>
      <c r="M78" s="82">
        <f t="shared" si="8"/>
        <v>25</v>
      </c>
      <c r="N78" s="82">
        <f t="shared" si="8"/>
        <v>139</v>
      </c>
      <c r="O78" s="82">
        <f t="shared" si="8"/>
        <v>20</v>
      </c>
      <c r="P78" s="82">
        <f t="shared" si="8"/>
        <v>6</v>
      </c>
      <c r="Q78" s="82">
        <f t="shared" si="8"/>
        <v>496</v>
      </c>
      <c r="R78" s="246">
        <v>1601</v>
      </c>
      <c r="S78" s="247"/>
    </row>
    <row r="79" spans="1:19" ht="15" thickBot="1" x14ac:dyDescent="0.25">
      <c r="A79" s="105" t="s">
        <v>142</v>
      </c>
      <c r="B79" s="99" t="s">
        <v>132</v>
      </c>
      <c r="C79" s="63"/>
      <c r="D79" s="63"/>
      <c r="E79" s="115">
        <f>VLOOKUP($B79,[1]NUM5!$G$2:$T$144,2,FALSE)</f>
        <v>28</v>
      </c>
      <c r="F79" s="115">
        <f>VLOOKUP($B79,[1]NUM5!$G$2:$T$144,3,FALSE)</f>
        <v>12</v>
      </c>
      <c r="G79" s="97">
        <f>VLOOKUP($B79,[1]NUM5!$G$2:$T$144,4,FALSE)</f>
        <v>4</v>
      </c>
      <c r="H79" s="97">
        <f>VLOOKUP($B79,[1]NUM5!$G$2:$T$144,5,FALSE)</f>
        <v>12</v>
      </c>
      <c r="I79" s="97">
        <f>VLOOKUP($B79,[1]NUM5!$G$2:$T$144,6,FALSE)</f>
        <v>5</v>
      </c>
      <c r="J79" s="97">
        <f>VLOOKUP($B79,[1]NUM5!$G$2:$T$144,7,FALSE)</f>
        <v>14</v>
      </c>
      <c r="K79" s="97">
        <f>VLOOKUP($B79,[1]NUM5!$G$2:$T$144,8,FALSE)</f>
        <v>15</v>
      </c>
      <c r="L79" s="104">
        <f>VLOOKUP($B79,[1]NUM5!$G$2:$T$144,9,FALSE)</f>
        <v>66</v>
      </c>
      <c r="M79" s="104">
        <f>VLOOKUP($B79,[1]NUM5!$G$2:$T$144,10,FALSE)</f>
        <v>12</v>
      </c>
      <c r="N79" s="104">
        <f>VLOOKUP($B79,[1]NUM5!$G$2:$T$144,11,FALSE)</f>
        <v>3</v>
      </c>
      <c r="O79" s="104">
        <f>VLOOKUP($B79,[1]NUM5!$G$2:$T$144,12,FALSE)</f>
        <v>0</v>
      </c>
      <c r="P79" s="104">
        <f>VLOOKUP($B79,[1]NUM5!$G$2:$T$144,13,FALSE)</f>
        <v>0</v>
      </c>
      <c r="Q79" s="17">
        <f t="shared" ref="Q79:Q88" si="9">SUM(E79:P79)</f>
        <v>171</v>
      </c>
    </row>
    <row r="80" spans="1:19" ht="15" thickBot="1" x14ac:dyDescent="0.25">
      <c r="A80" s="105" t="s">
        <v>142</v>
      </c>
      <c r="B80" s="99" t="s">
        <v>133</v>
      </c>
      <c r="C80" s="63"/>
      <c r="D80" s="63"/>
      <c r="E80" s="115">
        <f>VLOOKUP($B80,[1]NUM5!$G$2:$T$144,2,FALSE)</f>
        <v>60</v>
      </c>
      <c r="F80" s="115">
        <f>VLOOKUP($B80,[1]NUM5!$G$2:$T$144,3,FALSE)</f>
        <v>28</v>
      </c>
      <c r="G80" s="97">
        <f>VLOOKUP($B80,[1]NUM5!$G$2:$T$144,4,FALSE)</f>
        <v>17</v>
      </c>
      <c r="H80" s="97">
        <f>VLOOKUP($B80,[1]NUM5!$G$2:$T$144,5,FALSE)</f>
        <v>19</v>
      </c>
      <c r="I80" s="97">
        <f>VLOOKUP($B80,[1]NUM5!$G$2:$T$144,6,FALSE)</f>
        <v>21</v>
      </c>
      <c r="J80" s="97">
        <f>VLOOKUP($B80,[1]NUM5!$G$2:$T$144,7,FALSE)</f>
        <v>0</v>
      </c>
      <c r="K80" s="97">
        <f>VLOOKUP($B80,[1]NUM5!$G$2:$T$144,8,FALSE)</f>
        <v>19</v>
      </c>
      <c r="L80" s="104">
        <f>VLOOKUP($B80,[1]NUM5!$G$2:$T$144,9,FALSE)</f>
        <v>7</v>
      </c>
      <c r="M80" s="104">
        <f>VLOOKUP($B80,[1]NUM5!$G$2:$T$144,10,FALSE)</f>
        <v>11</v>
      </c>
      <c r="N80" s="104">
        <f>VLOOKUP($B80,[1]NUM5!$G$2:$T$144,11,FALSE)</f>
        <v>17</v>
      </c>
      <c r="O80" s="104">
        <f>VLOOKUP($B80,[1]NUM5!$G$2:$T$144,12,FALSE)</f>
        <v>1</v>
      </c>
      <c r="P80" s="104">
        <f>VLOOKUP($B80,[1]NUM5!$G$2:$T$144,13,FALSE)</f>
        <v>0</v>
      </c>
      <c r="Q80" s="17">
        <f t="shared" si="9"/>
        <v>200</v>
      </c>
    </row>
    <row r="81" spans="1:19" ht="15" thickBot="1" x14ac:dyDescent="0.25">
      <c r="A81" s="105" t="s">
        <v>142</v>
      </c>
      <c r="B81" s="99" t="s">
        <v>134</v>
      </c>
      <c r="C81" s="63"/>
      <c r="D81" s="63"/>
      <c r="E81" s="115"/>
      <c r="F81" s="115"/>
      <c r="G81" s="97"/>
      <c r="H81" s="97"/>
      <c r="I81" s="97"/>
      <c r="J81" s="97"/>
      <c r="K81" s="97"/>
      <c r="L81" s="104"/>
      <c r="M81" s="104"/>
      <c r="N81" s="104"/>
      <c r="O81" s="104"/>
      <c r="P81" s="104"/>
      <c r="Q81" s="17">
        <f t="shared" si="9"/>
        <v>0</v>
      </c>
    </row>
    <row r="82" spans="1:19" ht="15" thickBot="1" x14ac:dyDescent="0.25">
      <c r="A82" s="105" t="s">
        <v>142</v>
      </c>
      <c r="B82" s="99" t="s">
        <v>135</v>
      </c>
      <c r="C82" s="63"/>
      <c r="D82" s="63"/>
      <c r="E82" s="115">
        <f>VLOOKUP($B82,[1]NUM5!$G$2:$T$144,2,FALSE)</f>
        <v>0</v>
      </c>
      <c r="F82" s="115">
        <f>VLOOKUP($B82,[1]NUM5!$G$2:$T$144,3,FALSE)</f>
        <v>15</v>
      </c>
      <c r="G82" s="97">
        <f>VLOOKUP($B82,[1]NUM5!$G$2:$T$144,4,FALSE)</f>
        <v>6</v>
      </c>
      <c r="H82" s="97">
        <f>VLOOKUP($B82,[1]NUM5!$G$2:$T$144,5,FALSE)</f>
        <v>7</v>
      </c>
      <c r="I82" s="97">
        <f>VLOOKUP($B82,[1]NUM5!$G$2:$T$144,6,FALSE)</f>
        <v>1</v>
      </c>
      <c r="J82" s="97">
        <f>VLOOKUP($B82,[1]NUM5!$G$2:$T$144,7,FALSE)</f>
        <v>0</v>
      </c>
      <c r="K82" s="97">
        <f>VLOOKUP($B82,[1]NUM5!$G$2:$T$144,8,FALSE)</f>
        <v>0</v>
      </c>
      <c r="L82" s="104">
        <f>VLOOKUP($B82,[1]NUM5!$G$2:$T$144,9,FALSE)</f>
        <v>28</v>
      </c>
      <c r="M82" s="104">
        <f>VLOOKUP($B82,[1]NUM5!$G$2:$T$144,10,FALSE)</f>
        <v>5</v>
      </c>
      <c r="N82" s="104">
        <f>VLOOKUP($B82,[1]NUM5!$G$2:$T$144,11,FALSE)</f>
        <v>13</v>
      </c>
      <c r="O82" s="104">
        <f>VLOOKUP($B82,[1]NUM5!$G$2:$T$144,12,FALSE)</f>
        <v>10</v>
      </c>
      <c r="P82" s="104">
        <f>VLOOKUP($B82,[1]NUM5!$G$2:$T$144,13,FALSE)</f>
        <v>0</v>
      </c>
      <c r="Q82" s="17">
        <f t="shared" si="9"/>
        <v>85</v>
      </c>
    </row>
    <row r="83" spans="1:19" ht="15" thickBot="1" x14ac:dyDescent="0.25">
      <c r="A83" s="105" t="s">
        <v>142</v>
      </c>
      <c r="B83" s="99" t="s">
        <v>136</v>
      </c>
      <c r="C83" s="63"/>
      <c r="D83" s="63"/>
      <c r="E83" s="115">
        <f>VLOOKUP($B83,[1]NUM5!$G$2:$T$144,2,FALSE)</f>
        <v>26</v>
      </c>
      <c r="F83" s="115">
        <f>VLOOKUP($B83,[1]NUM5!$G$2:$T$144,3,FALSE)</f>
        <v>3</v>
      </c>
      <c r="G83" s="97">
        <f>VLOOKUP($B83,[1]NUM5!$G$2:$T$144,4,FALSE)</f>
        <v>3</v>
      </c>
      <c r="H83" s="97">
        <f>VLOOKUP($B83,[1]NUM5!$G$2:$T$144,5,FALSE)</f>
        <v>3</v>
      </c>
      <c r="I83" s="97">
        <f>VLOOKUP($B83,[1]NUM5!$G$2:$T$144,6,FALSE)</f>
        <v>1</v>
      </c>
      <c r="J83" s="97">
        <f>VLOOKUP($B83,[1]NUM5!$G$2:$T$144,7,FALSE)</f>
        <v>0</v>
      </c>
      <c r="K83" s="97">
        <f>VLOOKUP($B83,[1]NUM5!$G$2:$T$144,8,FALSE)</f>
        <v>1</v>
      </c>
      <c r="L83" s="104">
        <f>VLOOKUP($B83,[1]NUM5!$G$2:$T$144,9,FALSE)</f>
        <v>1</v>
      </c>
      <c r="M83" s="104">
        <f>VLOOKUP($B83,[1]NUM5!$G$2:$T$144,10,FALSE)</f>
        <v>1</v>
      </c>
      <c r="N83" s="104">
        <f>VLOOKUP($B83,[1]NUM5!$G$2:$T$144,11,FALSE)</f>
        <v>4</v>
      </c>
      <c r="O83" s="104">
        <f>VLOOKUP($B83,[1]NUM5!$G$2:$T$144,12,FALSE)</f>
        <v>0</v>
      </c>
      <c r="P83" s="104">
        <f>VLOOKUP($B83,[1]NUM5!$G$2:$T$144,13,FALSE)</f>
        <v>0</v>
      </c>
      <c r="Q83" s="17">
        <f t="shared" si="9"/>
        <v>43</v>
      </c>
    </row>
    <row r="84" spans="1:19" ht="15" thickBot="1" x14ac:dyDescent="0.25">
      <c r="A84" s="105" t="s">
        <v>142</v>
      </c>
      <c r="B84" s="99" t="s">
        <v>137</v>
      </c>
      <c r="C84" s="63"/>
      <c r="D84" s="63"/>
      <c r="E84" s="115">
        <f>VLOOKUP($B84,[1]NUM5!$G$2:$T$144,2,FALSE)</f>
        <v>24</v>
      </c>
      <c r="F84" s="115">
        <f>VLOOKUP($B84,[1]NUM5!$G$2:$T$144,3,FALSE)</f>
        <v>0</v>
      </c>
      <c r="G84" s="97">
        <f>VLOOKUP($B84,[1]NUM5!$G$2:$T$144,4,FALSE)</f>
        <v>11</v>
      </c>
      <c r="H84" s="97">
        <f>VLOOKUP($B84,[1]NUM5!$G$2:$T$144,5,FALSE)</f>
        <v>0</v>
      </c>
      <c r="I84" s="97">
        <f>VLOOKUP($B84,[1]NUM5!$G$2:$T$144,6,FALSE)</f>
        <v>1</v>
      </c>
      <c r="J84" s="97">
        <f>VLOOKUP($B84,[1]NUM5!$G$2:$T$144,7,FALSE)</f>
        <v>0</v>
      </c>
      <c r="K84" s="97">
        <f>VLOOKUP($B84,[1]NUM5!$G$2:$T$144,8,FALSE)</f>
        <v>2</v>
      </c>
      <c r="L84" s="104">
        <f>VLOOKUP($B84,[1]NUM5!$G$2:$T$144,9,FALSE)</f>
        <v>0</v>
      </c>
      <c r="M84" s="104">
        <f>VLOOKUP($B84,[1]NUM5!$G$2:$T$144,10,FALSE)</f>
        <v>0</v>
      </c>
      <c r="N84" s="104">
        <f>VLOOKUP($B84,[1]NUM5!$G$2:$T$144,11,FALSE)</f>
        <v>1</v>
      </c>
      <c r="O84" s="104">
        <f>VLOOKUP($B84,[1]NUM5!$G$2:$T$144,12,FALSE)</f>
        <v>0</v>
      </c>
      <c r="P84" s="104">
        <f>VLOOKUP($B84,[1]NUM5!$G$2:$T$144,13,FALSE)</f>
        <v>0</v>
      </c>
      <c r="Q84" s="17">
        <f t="shared" si="9"/>
        <v>39</v>
      </c>
    </row>
    <row r="85" spans="1:19" ht="15" thickBot="1" x14ac:dyDescent="0.25">
      <c r="A85" s="105" t="s">
        <v>142</v>
      </c>
      <c r="B85" s="99" t="s">
        <v>138</v>
      </c>
      <c r="C85" s="63"/>
      <c r="D85" s="63"/>
      <c r="E85" s="115">
        <f>VLOOKUP($B85,[1]NUM5!$G$2:$T$144,2,FALSE)</f>
        <v>15</v>
      </c>
      <c r="F85" s="115">
        <f>VLOOKUP($B85,[1]NUM5!$G$2:$T$144,3,FALSE)</f>
        <v>36</v>
      </c>
      <c r="G85" s="97">
        <f>VLOOKUP($B85,[1]NUM5!$G$2:$T$144,4,FALSE)</f>
        <v>28</v>
      </c>
      <c r="H85" s="97">
        <f>VLOOKUP($B85,[1]NUM5!$G$2:$T$144,5,FALSE)</f>
        <v>24</v>
      </c>
      <c r="I85" s="97">
        <f>VLOOKUP($B85,[1]NUM5!$G$2:$T$144,6,FALSE)</f>
        <v>48</v>
      </c>
      <c r="J85" s="97">
        <f>VLOOKUP($B85,[1]NUM5!$G$2:$T$144,7,FALSE)</f>
        <v>45</v>
      </c>
      <c r="K85" s="97">
        <f>VLOOKUP($B85,[1]NUM5!$G$2:$T$144,8,FALSE)</f>
        <v>29</v>
      </c>
      <c r="L85" s="104">
        <f>VLOOKUP($B85,[1]NUM5!$G$2:$T$144,9,FALSE)</f>
        <v>45</v>
      </c>
      <c r="M85" s="104">
        <f>VLOOKUP($B85,[1]NUM5!$G$2:$T$144,10,FALSE)</f>
        <v>1</v>
      </c>
      <c r="N85" s="104">
        <f>VLOOKUP($B85,[1]NUM5!$G$2:$T$144,11,FALSE)</f>
        <v>3</v>
      </c>
      <c r="O85" s="104">
        <f>VLOOKUP($B85,[1]NUM5!$G$2:$T$144,12,FALSE)</f>
        <v>0</v>
      </c>
      <c r="P85" s="104">
        <f>VLOOKUP($B85,[1]NUM5!$G$2:$T$144,13,FALSE)</f>
        <v>0</v>
      </c>
      <c r="Q85" s="17">
        <f t="shared" si="9"/>
        <v>274</v>
      </c>
    </row>
    <row r="86" spans="1:19" ht="15" thickBot="1" x14ac:dyDescent="0.25">
      <c r="A86" s="105" t="s">
        <v>142</v>
      </c>
      <c r="B86" s="99" t="s">
        <v>139</v>
      </c>
      <c r="C86" s="63"/>
      <c r="D86" s="63"/>
      <c r="E86" s="115">
        <f>VLOOKUP($B86,[1]NUM5!$G$2:$T$144,2,FALSE)</f>
        <v>43</v>
      </c>
      <c r="F86" s="115">
        <f>VLOOKUP($B86,[1]NUM5!$G$2:$T$144,3,FALSE)</f>
        <v>57</v>
      </c>
      <c r="G86" s="97">
        <f>VLOOKUP($B86,[1]NUM5!$G$2:$T$144,4,FALSE)</f>
        <v>41</v>
      </c>
      <c r="H86" s="97">
        <f>VLOOKUP($B86,[1]NUM5!$G$2:$T$144,5,FALSE)</f>
        <v>22</v>
      </c>
      <c r="I86" s="97">
        <f>VLOOKUP($B86,[1]NUM5!$G$2:$T$144,6,FALSE)</f>
        <v>26</v>
      </c>
      <c r="J86" s="97">
        <f>VLOOKUP($B86,[1]NUM5!$G$2:$T$144,7,FALSE)</f>
        <v>0</v>
      </c>
      <c r="K86" s="97">
        <f>VLOOKUP($B86,[1]NUM5!$G$2:$T$144,8,FALSE)</f>
        <v>10</v>
      </c>
      <c r="L86" s="104">
        <f>VLOOKUP($B86,[1]NUM5!$G$2:$T$144,9,FALSE)</f>
        <v>4</v>
      </c>
      <c r="M86" s="104">
        <f>VLOOKUP($B86,[1]NUM5!$G$2:$T$144,10,FALSE)</f>
        <v>8</v>
      </c>
      <c r="N86" s="104">
        <f>VLOOKUP($B86,[1]NUM5!$G$2:$T$144,11,FALSE)</f>
        <v>9</v>
      </c>
      <c r="O86" s="104">
        <f>VLOOKUP($B86,[1]NUM5!$G$2:$T$144,12,FALSE)</f>
        <v>2</v>
      </c>
      <c r="P86" s="104">
        <f>VLOOKUP($B86,[1]NUM5!$G$2:$T$144,13,FALSE)</f>
        <v>0</v>
      </c>
      <c r="Q86" s="17">
        <f t="shared" si="9"/>
        <v>222</v>
      </c>
    </row>
    <row r="87" spans="1:19" ht="15" thickBot="1" x14ac:dyDescent="0.25">
      <c r="A87" s="105" t="s">
        <v>142</v>
      </c>
      <c r="B87" s="99" t="s">
        <v>140</v>
      </c>
      <c r="C87" s="63"/>
      <c r="D87" s="63"/>
      <c r="E87" s="115">
        <f>VLOOKUP($B87,[1]NUM5!$G$2:$T$144,2,FALSE)</f>
        <v>7</v>
      </c>
      <c r="F87" s="115">
        <f>VLOOKUP($B87,[1]NUM5!$G$2:$T$144,3,FALSE)</f>
        <v>25</v>
      </c>
      <c r="G87" s="97">
        <f>VLOOKUP($B87,[1]NUM5!$G$2:$T$144,4,FALSE)</f>
        <v>9</v>
      </c>
      <c r="H87" s="97">
        <f>VLOOKUP($B87,[1]NUM5!$G$2:$T$144,5,FALSE)</f>
        <v>3</v>
      </c>
      <c r="I87" s="97">
        <f>VLOOKUP($B87,[1]NUM5!$G$2:$T$144,6,FALSE)</f>
        <v>4</v>
      </c>
      <c r="J87" s="97">
        <f>VLOOKUP($B87,[1]NUM5!$G$2:$T$144,7,FALSE)</f>
        <v>2</v>
      </c>
      <c r="K87" s="97">
        <f>VLOOKUP($B87,[1]NUM5!$G$2:$T$144,8,FALSE)</f>
        <v>0</v>
      </c>
      <c r="L87" s="104">
        <f>VLOOKUP($B87,[1]NUM5!$G$2:$T$144,9,FALSE)</f>
        <v>2</v>
      </c>
      <c r="M87" s="104">
        <f>VLOOKUP($B87,[1]NUM5!$G$2:$T$144,10,FALSE)</f>
        <v>4</v>
      </c>
      <c r="N87" s="104">
        <f>VLOOKUP($B87,[1]NUM5!$G$2:$T$144,11,FALSE)</f>
        <v>0</v>
      </c>
      <c r="O87" s="104">
        <f>VLOOKUP($B87,[1]NUM5!$G$2:$T$144,12,FALSE)</f>
        <v>0</v>
      </c>
      <c r="P87" s="104">
        <f>VLOOKUP($B87,[1]NUM5!$G$2:$T$144,13,FALSE)</f>
        <v>0</v>
      </c>
      <c r="Q87" s="17">
        <f t="shared" si="9"/>
        <v>56</v>
      </c>
    </row>
    <row r="88" spans="1:19" ht="15" thickBot="1" x14ac:dyDescent="0.25">
      <c r="A88" s="105" t="s">
        <v>142</v>
      </c>
      <c r="B88" s="99" t="s">
        <v>141</v>
      </c>
      <c r="C88" s="63"/>
      <c r="D88" s="63"/>
      <c r="E88" s="115">
        <f>VLOOKUP($B88,[1]NUM5!$G$2:$T$144,2,FALSE)</f>
        <v>22</v>
      </c>
      <c r="F88" s="115">
        <f>VLOOKUP($B88,[1]NUM5!$G$2:$T$144,3,FALSE)</f>
        <v>16</v>
      </c>
      <c r="G88" s="97">
        <f>VLOOKUP($B88,[1]NUM5!$G$2:$T$144,4,FALSE)</f>
        <v>27</v>
      </c>
      <c r="H88" s="97">
        <f>VLOOKUP($B88,[1]NUM5!$G$2:$T$144,5,FALSE)</f>
        <v>28</v>
      </c>
      <c r="I88" s="97">
        <f>VLOOKUP($B88,[1]NUM5!$G$2:$T$144,6,FALSE)</f>
        <v>20</v>
      </c>
      <c r="J88" s="97">
        <f>VLOOKUP($B88,[1]NUM5!$G$2:$T$144,7,FALSE)</f>
        <v>4</v>
      </c>
      <c r="K88" s="97">
        <f>VLOOKUP($B88,[1]NUM5!$G$2:$T$144,8,FALSE)</f>
        <v>0</v>
      </c>
      <c r="L88" s="104">
        <f>VLOOKUP($B88,[1]NUM5!$G$2:$T$144,9,FALSE)</f>
        <v>2</v>
      </c>
      <c r="M88" s="104">
        <f>VLOOKUP($B88,[1]NUM5!$G$2:$T$144,10,FALSE)</f>
        <v>6</v>
      </c>
      <c r="N88" s="104">
        <f>VLOOKUP($B88,[1]NUM5!$G$2:$T$144,11,FALSE)</f>
        <v>5</v>
      </c>
      <c r="O88" s="104">
        <f>VLOOKUP($B88,[1]NUM5!$G$2:$T$144,12,FALSE)</f>
        <v>0</v>
      </c>
      <c r="P88" s="104">
        <f>VLOOKUP($B88,[1]NUM5!$G$2:$T$144,13,FALSE)</f>
        <v>1</v>
      </c>
      <c r="Q88" s="17">
        <f t="shared" si="9"/>
        <v>131</v>
      </c>
    </row>
    <row r="89" spans="1:19" s="65" customFormat="1" ht="15" thickBot="1" x14ac:dyDescent="0.25">
      <c r="A89" s="233" t="s">
        <v>205</v>
      </c>
      <c r="B89" s="234"/>
      <c r="C89" s="45">
        <f>+D89/Metas!K116</f>
        <v>1.2511784235766692</v>
      </c>
      <c r="D89" s="19">
        <f>+Q89/R89</f>
        <v>0.38786531130876745</v>
      </c>
      <c r="E89" s="82">
        <f>SUM(E79:E88)</f>
        <v>225</v>
      </c>
      <c r="F89" s="82">
        <f t="shared" ref="F89:P89" si="10">SUM(F79:F88)</f>
        <v>192</v>
      </c>
      <c r="G89" s="82">
        <f t="shared" si="10"/>
        <v>146</v>
      </c>
      <c r="H89" s="82">
        <f t="shared" si="10"/>
        <v>118</v>
      </c>
      <c r="I89" s="82">
        <f t="shared" si="10"/>
        <v>127</v>
      </c>
      <c r="J89" s="82">
        <f t="shared" si="10"/>
        <v>65</v>
      </c>
      <c r="K89" s="82">
        <f t="shared" si="10"/>
        <v>76</v>
      </c>
      <c r="L89" s="82">
        <f t="shared" si="10"/>
        <v>155</v>
      </c>
      <c r="M89" s="82">
        <f t="shared" si="10"/>
        <v>48</v>
      </c>
      <c r="N89" s="82">
        <f t="shared" si="10"/>
        <v>55</v>
      </c>
      <c r="O89" s="82">
        <f t="shared" si="10"/>
        <v>13</v>
      </c>
      <c r="P89" s="82">
        <f t="shared" si="10"/>
        <v>1</v>
      </c>
      <c r="Q89" s="82">
        <f>SUM(Q79:Q88)</f>
        <v>1221</v>
      </c>
      <c r="R89" s="246">
        <v>3148</v>
      </c>
      <c r="S89" s="247"/>
    </row>
    <row r="90" spans="1:19" ht="15" thickBot="1" x14ac:dyDescent="0.25">
      <c r="A90" s="105" t="s">
        <v>159</v>
      </c>
      <c r="B90" s="99" t="s">
        <v>143</v>
      </c>
      <c r="C90" s="63"/>
      <c r="D90" s="63"/>
      <c r="E90" s="115">
        <f>VLOOKUP($B90,[1]NUM5!$G$2:$T$144,2,FALSE)</f>
        <v>37</v>
      </c>
      <c r="F90" s="115">
        <f>VLOOKUP($B90,[1]NUM5!$G$2:$T$144,3,FALSE)</f>
        <v>44</v>
      </c>
      <c r="G90" s="97">
        <f>VLOOKUP($B90,[1]NUM5!$G$2:$T$144,4,FALSE)</f>
        <v>35</v>
      </c>
      <c r="H90" s="97">
        <f>VLOOKUP($B90,[1]NUM5!$G$2:$T$144,5,FALSE)</f>
        <v>23</v>
      </c>
      <c r="I90" s="97">
        <f>VLOOKUP($B90,[1]NUM5!$G$2:$T$144,6,FALSE)</f>
        <v>65</v>
      </c>
      <c r="J90" s="97">
        <f>VLOOKUP($B90,[1]NUM5!$G$2:$T$144,7,FALSE)</f>
        <v>69</v>
      </c>
      <c r="K90" s="97">
        <f>VLOOKUP($B90,[1]NUM5!$G$2:$T$144,8,FALSE)</f>
        <v>63</v>
      </c>
      <c r="L90" s="104">
        <f>VLOOKUP($B90,[1]NUM5!$G$2:$T$144,9,FALSE)</f>
        <v>33</v>
      </c>
      <c r="M90" s="104">
        <f>VLOOKUP($B90,[1]NUM5!$G$2:$T$144,10,FALSE)</f>
        <v>48</v>
      </c>
      <c r="N90" s="104">
        <f>VLOOKUP($B90,[1]NUM5!$G$2:$T$144,11,FALSE)</f>
        <v>36</v>
      </c>
      <c r="O90" s="104">
        <f>VLOOKUP($B90,[1]NUM5!$G$2:$T$144,12,FALSE)</f>
        <v>14</v>
      </c>
      <c r="P90" s="62">
        <f>VLOOKUP($B90,[1]NUM5!$G$2:$T$144,13,FALSE)</f>
        <v>3</v>
      </c>
      <c r="Q90" s="17">
        <f t="shared" ref="Q90:Q105" si="11">SUM(E90:P90)</f>
        <v>470</v>
      </c>
    </row>
    <row r="91" spans="1:19" ht="15" thickBot="1" x14ac:dyDescent="0.25">
      <c r="A91" s="105" t="s">
        <v>159</v>
      </c>
      <c r="B91" s="99" t="s">
        <v>144</v>
      </c>
      <c r="C91" s="63"/>
      <c r="D91" s="63"/>
      <c r="E91" s="115">
        <f>VLOOKUP($B91,[1]NUM5!$G$2:$T$144,2,FALSE)</f>
        <v>75</v>
      </c>
      <c r="F91" s="115">
        <f>VLOOKUP($B91,[1]NUM5!$G$2:$T$144,3,FALSE)</f>
        <v>58</v>
      </c>
      <c r="G91" s="97">
        <f>VLOOKUP($B91,[1]NUM5!$G$2:$T$144,4,FALSE)</f>
        <v>196</v>
      </c>
      <c r="H91" s="97">
        <f>VLOOKUP($B91,[1]NUM5!$G$2:$T$144,5,FALSE)</f>
        <v>94</v>
      </c>
      <c r="I91" s="97">
        <f>VLOOKUP($B91,[1]NUM5!$G$2:$T$144,6,FALSE)</f>
        <v>113</v>
      </c>
      <c r="J91" s="97">
        <f>VLOOKUP($B91,[1]NUM5!$G$2:$T$144,7,FALSE)</f>
        <v>124</v>
      </c>
      <c r="K91" s="97">
        <f>VLOOKUP($B91,[1]NUM5!$G$2:$T$144,8,FALSE)</f>
        <v>99</v>
      </c>
      <c r="L91" s="104">
        <f>VLOOKUP($B91,[1]NUM5!$G$2:$T$144,9,FALSE)</f>
        <v>137</v>
      </c>
      <c r="M91" s="104">
        <f>VLOOKUP($B91,[1]NUM5!$G$2:$T$144,10,FALSE)</f>
        <v>354</v>
      </c>
      <c r="N91" s="104">
        <f>VLOOKUP($B91,[1]NUM5!$G$2:$T$144,11,FALSE)</f>
        <v>68</v>
      </c>
      <c r="O91" s="104">
        <f>VLOOKUP($B91,[1]NUM5!$G$2:$T$144,12,FALSE)</f>
        <v>214</v>
      </c>
      <c r="P91" s="62">
        <f>VLOOKUP($B91,[1]NUM5!$G$2:$T$144,13,FALSE)</f>
        <v>150</v>
      </c>
      <c r="Q91" s="17">
        <f t="shared" si="11"/>
        <v>1682</v>
      </c>
    </row>
    <row r="92" spans="1:19" ht="15" thickBot="1" x14ac:dyDescent="0.25">
      <c r="A92" s="105" t="s">
        <v>159</v>
      </c>
      <c r="B92" s="99" t="s">
        <v>145</v>
      </c>
      <c r="C92" s="63"/>
      <c r="D92" s="63"/>
      <c r="E92" s="115">
        <f>VLOOKUP($B92,[1]NUM5!$G$2:$T$144,2,FALSE)</f>
        <v>131</v>
      </c>
      <c r="F92" s="115">
        <f>VLOOKUP($B92,[1]NUM5!$G$2:$T$144,3,FALSE)</f>
        <v>205</v>
      </c>
      <c r="G92" s="97">
        <f>VLOOKUP($B92,[1]NUM5!$G$2:$T$144,4,FALSE)</f>
        <v>211</v>
      </c>
      <c r="H92" s="97">
        <f>VLOOKUP($B92,[1]NUM5!$G$2:$T$144,5,FALSE)</f>
        <v>180</v>
      </c>
      <c r="I92" s="97">
        <f>VLOOKUP($B92,[1]NUM5!$G$2:$T$144,6,FALSE)</f>
        <v>145</v>
      </c>
      <c r="J92" s="97">
        <f>VLOOKUP($B92,[1]NUM5!$G$2:$T$144,7,FALSE)</f>
        <v>372</v>
      </c>
      <c r="K92" s="97">
        <f>VLOOKUP($B92,[1]NUM5!$G$2:$T$144,8,FALSE)</f>
        <v>211</v>
      </c>
      <c r="L92" s="104">
        <f>VLOOKUP($B92,[1]NUM5!$G$2:$T$144,9,FALSE)</f>
        <v>541</v>
      </c>
      <c r="M92" s="104">
        <f>VLOOKUP($B92,[1]NUM5!$G$2:$T$144,10,FALSE)</f>
        <v>204</v>
      </c>
      <c r="N92" s="104">
        <f>VLOOKUP($B92,[1]NUM5!$G$2:$T$144,11,FALSE)+14</f>
        <v>241</v>
      </c>
      <c r="O92" s="104">
        <f>VLOOKUP($B92,[1]NUM5!$G$2:$T$144,12,FALSE)+7</f>
        <v>50</v>
      </c>
      <c r="P92" s="62">
        <f>VLOOKUP($B92,[1]NUM5!$G$2:$T$144,13,FALSE)+30</f>
        <v>303</v>
      </c>
      <c r="Q92" s="17">
        <f t="shared" si="11"/>
        <v>2794</v>
      </c>
    </row>
    <row r="93" spans="1:19" ht="15" thickBot="1" x14ac:dyDescent="0.25">
      <c r="A93" s="105" t="s">
        <v>159</v>
      </c>
      <c r="B93" s="99" t="s">
        <v>146</v>
      </c>
      <c r="C93" s="63"/>
      <c r="D93" s="63"/>
      <c r="E93" s="115">
        <f>VLOOKUP($B93,[1]NUM5!$G$2:$T$144,2,FALSE)</f>
        <v>18</v>
      </c>
      <c r="F93" s="115">
        <f>VLOOKUP($B93,[1]NUM5!$G$2:$T$144,3,FALSE)</f>
        <v>43</v>
      </c>
      <c r="G93" s="97">
        <f>VLOOKUP($B93,[1]NUM5!$G$2:$T$144,4,FALSE)</f>
        <v>40</v>
      </c>
      <c r="H93" s="97">
        <f>VLOOKUP($B93,[1]NUM5!$G$2:$T$144,5,FALSE)</f>
        <v>19</v>
      </c>
      <c r="I93" s="97">
        <f>VLOOKUP($B93,[1]NUM5!$G$2:$T$144,6,FALSE)</f>
        <v>33</v>
      </c>
      <c r="J93" s="97">
        <f>VLOOKUP($B93,[1]NUM5!$G$2:$T$144,7,FALSE)</f>
        <v>32</v>
      </c>
      <c r="K93" s="97">
        <f>VLOOKUP($B93,[1]NUM5!$G$2:$T$144,8,FALSE)</f>
        <v>43</v>
      </c>
      <c r="L93" s="104">
        <f>VLOOKUP($B93,[1]NUM5!$G$2:$T$144,9,FALSE)</f>
        <v>46</v>
      </c>
      <c r="M93" s="104">
        <f>VLOOKUP($B93,[1]NUM5!$G$2:$T$144,10,FALSE)</f>
        <v>42</v>
      </c>
      <c r="N93" s="104">
        <f>VLOOKUP($B93,[1]NUM5!$G$2:$T$144,11,FALSE)</f>
        <v>24</v>
      </c>
      <c r="O93" s="104">
        <f>VLOOKUP($B93,[1]NUM5!$G$2:$T$144,12,FALSE)</f>
        <v>6</v>
      </c>
      <c r="P93" s="62">
        <f>VLOOKUP($B93,[1]NUM5!$G$2:$T$144,13,FALSE)</f>
        <v>19</v>
      </c>
      <c r="Q93" s="17">
        <f t="shared" si="11"/>
        <v>365</v>
      </c>
    </row>
    <row r="94" spans="1:19" ht="15" thickBot="1" x14ac:dyDescent="0.25">
      <c r="A94" s="105" t="s">
        <v>159</v>
      </c>
      <c r="B94" s="99" t="s">
        <v>147</v>
      </c>
      <c r="C94" s="63"/>
      <c r="D94" s="63"/>
      <c r="E94" s="115">
        <f>VLOOKUP($B94,[1]NUM5!$G$2:$T$144,2,FALSE)</f>
        <v>4</v>
      </c>
      <c r="F94" s="115">
        <f>VLOOKUP($B94,[1]NUM5!$G$2:$T$144,3,FALSE)</f>
        <v>5</v>
      </c>
      <c r="G94" s="97">
        <f>VLOOKUP($B94,[1]NUM5!$G$2:$T$144,4,FALSE)</f>
        <v>0</v>
      </c>
      <c r="H94" s="97">
        <f>VLOOKUP($B94,[1]NUM5!$G$2:$T$144,5,FALSE)</f>
        <v>0</v>
      </c>
      <c r="I94" s="97">
        <f>VLOOKUP($B94,[1]NUM5!$G$2:$T$144,6,FALSE)</f>
        <v>14</v>
      </c>
      <c r="J94" s="97">
        <f>VLOOKUP($B94,[1]NUM5!$G$2:$T$144,7,FALSE)</f>
        <v>11</v>
      </c>
      <c r="K94" s="97">
        <f>VLOOKUP($B94,[1]NUM5!$G$2:$T$144,8,FALSE)</f>
        <v>0</v>
      </c>
      <c r="L94" s="104">
        <f>VLOOKUP($B94,[1]NUM5!$G$2:$T$144,9,FALSE)</f>
        <v>0</v>
      </c>
      <c r="M94" s="104">
        <f>VLOOKUP($B94,[1]NUM5!$G$2:$T$144,10,FALSE)</f>
        <v>1</v>
      </c>
      <c r="N94" s="104">
        <f>VLOOKUP($B94,[1]NUM5!$G$2:$T$144,11,FALSE)</f>
        <v>3</v>
      </c>
      <c r="O94" s="104">
        <f>VLOOKUP($B94,[1]NUM5!$G$2:$T$144,12,FALSE)</f>
        <v>1</v>
      </c>
      <c r="P94" s="62">
        <f>VLOOKUP($B94,[1]NUM5!$G$2:$T$144,13,FALSE)</f>
        <v>0</v>
      </c>
      <c r="Q94" s="17">
        <f t="shared" si="11"/>
        <v>39</v>
      </c>
    </row>
    <row r="95" spans="1:19" ht="15" thickBot="1" x14ac:dyDescent="0.25">
      <c r="A95" s="105" t="s">
        <v>159</v>
      </c>
      <c r="B95" s="99" t="s">
        <v>148</v>
      </c>
      <c r="C95" s="63"/>
      <c r="D95" s="63"/>
      <c r="E95" s="115">
        <f>VLOOKUP($B95,[1]NUM5!$G$2:$T$144,2,FALSE)</f>
        <v>0</v>
      </c>
      <c r="F95" s="115">
        <f>VLOOKUP($B95,[1]NUM5!$G$2:$T$144,3,FALSE)</f>
        <v>3</v>
      </c>
      <c r="G95" s="97">
        <f>VLOOKUP($B95,[1]NUM5!$G$2:$T$144,4,FALSE)</f>
        <v>21</v>
      </c>
      <c r="H95" s="97">
        <f>VLOOKUP($B95,[1]NUM5!$G$2:$T$144,5,FALSE)</f>
        <v>51</v>
      </c>
      <c r="I95" s="97">
        <f>VLOOKUP($B95,[1]NUM5!$G$2:$T$144,6,FALSE)</f>
        <v>0</v>
      </c>
      <c r="J95" s="97">
        <f>VLOOKUP($B95,[1]NUM5!$G$2:$T$144,7,FALSE)</f>
        <v>1</v>
      </c>
      <c r="K95" s="97">
        <f>VLOOKUP($B95,[1]NUM5!$G$2:$T$144,8,FALSE)</f>
        <v>4</v>
      </c>
      <c r="L95" s="104">
        <f>VLOOKUP($B95,[1]NUM5!$G$2:$T$144,9,FALSE)</f>
        <v>10</v>
      </c>
      <c r="M95" s="104">
        <f>VLOOKUP($B95,[1]NUM5!$G$2:$T$144,10,FALSE)</f>
        <v>14</v>
      </c>
      <c r="N95" s="104">
        <f>VLOOKUP($B95,[1]NUM5!$G$2:$T$144,11,FALSE)</f>
        <v>0</v>
      </c>
      <c r="O95" s="104">
        <f>VLOOKUP($B95,[1]NUM5!$G$2:$T$144,12,FALSE)</f>
        <v>3</v>
      </c>
      <c r="P95" s="62">
        <f>VLOOKUP($B95,[1]NUM5!$G$2:$T$144,13,FALSE)</f>
        <v>68</v>
      </c>
      <c r="Q95" s="17">
        <f t="shared" si="11"/>
        <v>175</v>
      </c>
    </row>
    <row r="96" spans="1:19" ht="15" thickBot="1" x14ac:dyDescent="0.25">
      <c r="A96" s="105" t="s">
        <v>159</v>
      </c>
      <c r="B96" s="99" t="s">
        <v>149</v>
      </c>
      <c r="C96" s="63"/>
      <c r="D96" s="63"/>
      <c r="E96" s="115">
        <f>VLOOKUP($B96,[1]NUM5!$G$2:$T$144,2,FALSE)</f>
        <v>0</v>
      </c>
      <c r="F96" s="115">
        <f>VLOOKUP($B96,[1]NUM5!$G$2:$T$144,3,FALSE)</f>
        <v>1</v>
      </c>
      <c r="G96" s="97">
        <f>VLOOKUP($B96,[1]NUM5!$G$2:$T$144,4,FALSE)</f>
        <v>0</v>
      </c>
      <c r="H96" s="97">
        <f>VLOOKUP($B96,[1]NUM5!$G$2:$T$144,5,FALSE)</f>
        <v>0</v>
      </c>
      <c r="I96" s="97">
        <f>VLOOKUP($B96,[1]NUM5!$G$2:$T$144,6,FALSE)</f>
        <v>13</v>
      </c>
      <c r="J96" s="97">
        <f>VLOOKUP($B96,[1]NUM5!$G$2:$T$144,7,FALSE)</f>
        <v>23</v>
      </c>
      <c r="K96" s="97">
        <f>VLOOKUP($B96,[1]NUM5!$G$2:$T$144,8,FALSE)</f>
        <v>9</v>
      </c>
      <c r="L96" s="104">
        <f>VLOOKUP($B96,[1]NUM5!$G$2:$T$144,9,FALSE)</f>
        <v>0</v>
      </c>
      <c r="M96" s="104">
        <f>VLOOKUP($B96,[1]NUM5!$G$2:$T$144,10,FALSE)</f>
        <v>0</v>
      </c>
      <c r="N96" s="104">
        <f>VLOOKUP($B96,[1]NUM5!$G$2:$T$144,11,FALSE)</f>
        <v>0</v>
      </c>
      <c r="O96" s="104">
        <f>VLOOKUP($B96,[1]NUM5!$G$2:$T$144,12,FALSE)</f>
        <v>0</v>
      </c>
      <c r="P96" s="62">
        <f>VLOOKUP($B96,[1]NUM5!$G$2:$T$144,13,FALSE)</f>
        <v>0</v>
      </c>
      <c r="Q96" s="17">
        <f t="shared" si="11"/>
        <v>46</v>
      </c>
    </row>
    <row r="97" spans="1:19" ht="15" thickBot="1" x14ac:dyDescent="0.25">
      <c r="A97" s="105" t="s">
        <v>159</v>
      </c>
      <c r="B97" s="99" t="s">
        <v>150</v>
      </c>
      <c r="C97" s="63"/>
      <c r="D97" s="63"/>
      <c r="E97" s="115">
        <f>VLOOKUP($B97,[1]NUM5!$G$2:$T$144,2,FALSE)</f>
        <v>0</v>
      </c>
      <c r="F97" s="115">
        <f>VLOOKUP($B97,[1]NUM5!$G$2:$T$144,3,FALSE)</f>
        <v>0</v>
      </c>
      <c r="G97" s="97">
        <f>VLOOKUP($B97,[1]NUM5!$G$2:$T$144,4,FALSE)</f>
        <v>0</v>
      </c>
      <c r="H97" s="97">
        <f>VLOOKUP($B97,[1]NUM5!$G$2:$T$144,5,FALSE)</f>
        <v>12</v>
      </c>
      <c r="I97" s="97">
        <f>VLOOKUP($B97,[1]NUM5!$G$2:$T$144,6,FALSE)</f>
        <v>9</v>
      </c>
      <c r="J97" s="97">
        <f>VLOOKUP($B97,[1]NUM5!$G$2:$T$144,7,FALSE)</f>
        <v>0</v>
      </c>
      <c r="K97" s="97">
        <f>VLOOKUP($B97,[1]NUM5!$G$2:$T$144,8,FALSE)</f>
        <v>0</v>
      </c>
      <c r="L97" s="104">
        <f>VLOOKUP($B97,[1]NUM5!$G$2:$T$144,9,FALSE)</f>
        <v>2</v>
      </c>
      <c r="M97" s="104">
        <f>VLOOKUP($B97,[1]NUM5!$G$2:$T$144,10,FALSE)</f>
        <v>0</v>
      </c>
      <c r="N97" s="104">
        <f>VLOOKUP($B97,[1]NUM5!$G$2:$T$144,11,FALSE)</f>
        <v>1</v>
      </c>
      <c r="O97" s="104">
        <f>VLOOKUP($B97,[1]NUM5!$G$2:$T$144,12,FALSE)</f>
        <v>0</v>
      </c>
      <c r="P97" s="62">
        <f>VLOOKUP($B97,[1]NUM5!$G$2:$T$144,13,FALSE)</f>
        <v>0</v>
      </c>
      <c r="Q97" s="17">
        <f t="shared" si="11"/>
        <v>24</v>
      </c>
    </row>
    <row r="98" spans="1:19" ht="15" thickBot="1" x14ac:dyDescent="0.25">
      <c r="A98" s="105" t="s">
        <v>159</v>
      </c>
      <c r="B98" s="99" t="s">
        <v>151</v>
      </c>
      <c r="C98" s="63"/>
      <c r="D98" s="63"/>
      <c r="E98" s="115">
        <f>VLOOKUP($B98,[1]NUM5!$G$2:$T$144,2,FALSE)</f>
        <v>5</v>
      </c>
      <c r="F98" s="115">
        <f>VLOOKUP($B98,[1]NUM5!$G$2:$T$144,3,FALSE)</f>
        <v>2</v>
      </c>
      <c r="G98" s="97">
        <f>VLOOKUP($B98,[1]NUM5!$G$2:$T$144,4,FALSE)</f>
        <v>18</v>
      </c>
      <c r="H98" s="97">
        <f>VLOOKUP($B98,[1]NUM5!$G$2:$T$144,5,FALSE)</f>
        <v>26</v>
      </c>
      <c r="I98" s="97">
        <f>VLOOKUP($B98,[1]NUM5!$G$2:$T$144,6,FALSE)</f>
        <v>46</v>
      </c>
      <c r="J98" s="97">
        <f>VLOOKUP($B98,[1]NUM5!$G$2:$T$144,7,FALSE)</f>
        <v>8</v>
      </c>
      <c r="K98" s="97">
        <f>VLOOKUP($B98,[1]NUM5!$G$2:$T$144,8,FALSE)</f>
        <v>2</v>
      </c>
      <c r="L98" s="104">
        <f>VLOOKUP($B98,[1]NUM5!$G$2:$T$144,9,FALSE)</f>
        <v>4</v>
      </c>
      <c r="M98" s="104">
        <f>VLOOKUP($B98,[1]NUM5!$G$2:$T$144,10,FALSE)</f>
        <v>0</v>
      </c>
      <c r="N98" s="104">
        <f>VLOOKUP($B98,[1]NUM5!$G$2:$T$144,11,FALSE)</f>
        <v>0</v>
      </c>
      <c r="O98" s="104">
        <f>VLOOKUP($B98,[1]NUM5!$G$2:$T$144,12,FALSE)</f>
        <v>2</v>
      </c>
      <c r="P98" s="62">
        <f>VLOOKUP($B98,[1]NUM5!$G$2:$T$144,13,FALSE)</f>
        <v>3</v>
      </c>
      <c r="Q98" s="17">
        <f t="shared" si="11"/>
        <v>116</v>
      </c>
    </row>
    <row r="99" spans="1:19" ht="15" thickBot="1" x14ac:dyDescent="0.25">
      <c r="A99" s="105" t="s">
        <v>159</v>
      </c>
      <c r="B99" s="99" t="s">
        <v>152</v>
      </c>
      <c r="C99" s="63"/>
      <c r="D99" s="63"/>
      <c r="E99" s="115">
        <f>VLOOKUP($B99,[1]NUM5!$G$2:$T$144,2,FALSE)</f>
        <v>0</v>
      </c>
      <c r="F99" s="115">
        <f>VLOOKUP($B99,[1]NUM5!$G$2:$T$144,3,FALSE)</f>
        <v>1</v>
      </c>
      <c r="G99" s="97">
        <f>VLOOKUP($B99,[1]NUM5!$G$2:$T$144,4,FALSE)</f>
        <v>0</v>
      </c>
      <c r="H99" s="97">
        <f>VLOOKUP($B99,[1]NUM5!$G$2:$T$144,5,FALSE)</f>
        <v>0</v>
      </c>
      <c r="I99" s="97">
        <f>VLOOKUP($B99,[1]NUM5!$G$2:$T$144,6,FALSE)</f>
        <v>0</v>
      </c>
      <c r="J99" s="97">
        <f>VLOOKUP($B99,[1]NUM5!$G$2:$T$144,7,FALSE)</f>
        <v>1</v>
      </c>
      <c r="K99" s="97">
        <f>VLOOKUP($B99,[1]NUM5!$G$2:$T$144,8,FALSE)</f>
        <v>0</v>
      </c>
      <c r="L99" s="104">
        <f>VLOOKUP($B99,[1]NUM5!$G$2:$T$144,9,FALSE)</f>
        <v>0</v>
      </c>
      <c r="M99" s="104">
        <f>VLOOKUP($B99,[1]NUM5!$G$2:$T$144,10,FALSE)</f>
        <v>0</v>
      </c>
      <c r="N99" s="104">
        <f>VLOOKUP($B99,[1]NUM5!$G$2:$T$144,11,FALSE)</f>
        <v>0</v>
      </c>
      <c r="O99" s="104">
        <f>VLOOKUP($B99,[1]NUM5!$G$2:$T$144,12,FALSE)</f>
        <v>8</v>
      </c>
      <c r="P99" s="62">
        <f>VLOOKUP($B99,[1]NUM5!$G$2:$T$144,13,FALSE)</f>
        <v>0</v>
      </c>
      <c r="Q99" s="17">
        <f t="shared" si="11"/>
        <v>10</v>
      </c>
    </row>
    <row r="100" spans="1:19" ht="15" thickBot="1" x14ac:dyDescent="0.25">
      <c r="A100" s="105" t="s">
        <v>159</v>
      </c>
      <c r="B100" s="99" t="s">
        <v>153</v>
      </c>
      <c r="C100" s="63"/>
      <c r="D100" s="63"/>
      <c r="E100" s="115">
        <f>VLOOKUP($B100,[1]NUM5!$G$2:$T$144,2,FALSE)</f>
        <v>0</v>
      </c>
      <c r="F100" s="115">
        <f>VLOOKUP($B100,[1]NUM5!$G$2:$T$144,3,FALSE)</f>
        <v>0</v>
      </c>
      <c r="G100" s="97">
        <f>VLOOKUP($B100,[1]NUM5!$G$2:$T$144,4,FALSE)</f>
        <v>0</v>
      </c>
      <c r="H100" s="97">
        <f>VLOOKUP($B100,[1]NUM5!$G$2:$T$144,5,FALSE)</f>
        <v>0</v>
      </c>
      <c r="I100" s="97">
        <f>VLOOKUP($B100,[1]NUM5!$G$2:$T$144,6,FALSE)</f>
        <v>5</v>
      </c>
      <c r="J100" s="97">
        <f>VLOOKUP($B100,[1]NUM5!$G$2:$T$144,7,FALSE)</f>
        <v>7</v>
      </c>
      <c r="K100" s="97">
        <f>VLOOKUP($B100,[1]NUM5!$G$2:$T$144,8,FALSE)</f>
        <v>0</v>
      </c>
      <c r="L100" s="104">
        <f>VLOOKUP($B100,[1]NUM5!$G$2:$T$144,9,FALSE)</f>
        <v>1</v>
      </c>
      <c r="M100" s="104">
        <f>VLOOKUP($B100,[1]NUM5!$G$2:$T$144,10,FALSE)</f>
        <v>0</v>
      </c>
      <c r="N100" s="104">
        <f>VLOOKUP($B100,[1]NUM5!$G$2:$T$144,11,FALSE)</f>
        <v>0</v>
      </c>
      <c r="O100" s="104">
        <f>VLOOKUP($B100,[1]NUM5!$G$2:$T$144,12,FALSE)</f>
        <v>0</v>
      </c>
      <c r="P100" s="62">
        <f>VLOOKUP($B100,[1]NUM5!$G$2:$T$144,13,FALSE)</f>
        <v>0</v>
      </c>
      <c r="Q100" s="17">
        <f t="shared" si="11"/>
        <v>13</v>
      </c>
    </row>
    <row r="101" spans="1:19" ht="15" thickBot="1" x14ac:dyDescent="0.25">
      <c r="A101" s="105" t="s">
        <v>159</v>
      </c>
      <c r="B101" s="99" t="s">
        <v>154</v>
      </c>
      <c r="C101" s="63"/>
      <c r="D101" s="63"/>
      <c r="E101" s="115">
        <f>VLOOKUP($B101,[1]NUM5!$G$2:$T$144,2,FALSE)</f>
        <v>0</v>
      </c>
      <c r="F101" s="115">
        <f>VLOOKUP($B101,[1]NUM5!$G$2:$T$144,3,FALSE)</f>
        <v>0</v>
      </c>
      <c r="G101" s="97">
        <f>VLOOKUP($B101,[1]NUM5!$G$2:$T$144,4,FALSE)</f>
        <v>0</v>
      </c>
      <c r="H101" s="97">
        <f>VLOOKUP($B101,[1]NUM5!$G$2:$T$144,5,FALSE)</f>
        <v>0</v>
      </c>
      <c r="I101" s="97">
        <f>VLOOKUP($B101,[1]NUM5!$G$2:$T$144,6,FALSE)</f>
        <v>4</v>
      </c>
      <c r="J101" s="97">
        <f>VLOOKUP($B101,[1]NUM5!$G$2:$T$144,7,FALSE)</f>
        <v>0</v>
      </c>
      <c r="K101" s="97">
        <f>VLOOKUP($B101,[1]NUM5!$G$2:$T$144,8,FALSE)</f>
        <v>1</v>
      </c>
      <c r="L101" s="104">
        <f>VLOOKUP($B101,[1]NUM5!$G$2:$T$144,9,FALSE)</f>
        <v>0</v>
      </c>
      <c r="M101" s="104">
        <f>VLOOKUP($B101,[1]NUM5!$G$2:$T$144,10,FALSE)</f>
        <v>0</v>
      </c>
      <c r="N101" s="104">
        <f>VLOOKUP($B101,[1]NUM5!$G$2:$T$144,11,FALSE)</f>
        <v>0</v>
      </c>
      <c r="O101" s="104">
        <f>VLOOKUP($B101,[1]NUM5!$G$2:$T$144,12,FALSE)</f>
        <v>0</v>
      </c>
      <c r="P101" s="62">
        <f>VLOOKUP($B101,[1]NUM5!$G$2:$T$144,13,FALSE)</f>
        <v>0</v>
      </c>
      <c r="Q101" s="17">
        <f t="shared" si="11"/>
        <v>5</v>
      </c>
    </row>
    <row r="102" spans="1:19" ht="15" thickBot="1" x14ac:dyDescent="0.25">
      <c r="A102" s="105" t="s">
        <v>159</v>
      </c>
      <c r="B102" s="99" t="s">
        <v>155</v>
      </c>
      <c r="C102" s="63"/>
      <c r="D102" s="63"/>
      <c r="E102" s="115">
        <f>VLOOKUP($B102,[1]NUM5!$G$2:$T$144,2,FALSE)</f>
        <v>5</v>
      </c>
      <c r="F102" s="115">
        <f>VLOOKUP($B102,[1]NUM5!$G$2:$T$144,3,FALSE)</f>
        <v>9</v>
      </c>
      <c r="G102" s="97">
        <f>VLOOKUP($B102,[1]NUM5!$G$2:$T$144,4,FALSE)</f>
        <v>7</v>
      </c>
      <c r="H102" s="97">
        <f>VLOOKUP($B102,[1]NUM5!$G$2:$T$144,5,FALSE)</f>
        <v>5</v>
      </c>
      <c r="I102" s="97">
        <f>VLOOKUP($B102,[1]NUM5!$G$2:$T$144,6,FALSE)</f>
        <v>10</v>
      </c>
      <c r="J102" s="97">
        <f>VLOOKUP($B102,[1]NUM5!$G$2:$T$144,7,FALSE)</f>
        <v>0</v>
      </c>
      <c r="K102" s="97">
        <f>VLOOKUP($B102,[1]NUM5!$G$2:$T$144,8,FALSE)</f>
        <v>0</v>
      </c>
      <c r="L102" s="104">
        <f>VLOOKUP($B102,[1]NUM5!$G$2:$T$144,9,FALSE)</f>
        <v>12</v>
      </c>
      <c r="M102" s="104">
        <f>VLOOKUP($B102,[1]NUM5!$G$2:$T$144,10,FALSE)</f>
        <v>16</v>
      </c>
      <c r="N102" s="104">
        <f>VLOOKUP($B102,[1]NUM5!$G$2:$T$144,11,FALSE)</f>
        <v>0</v>
      </c>
      <c r="O102" s="104">
        <f>VLOOKUP($B102,[1]NUM5!$G$2:$T$144,12,FALSE)</f>
        <v>0</v>
      </c>
      <c r="P102" s="62">
        <f>VLOOKUP($B102,[1]NUM5!$G$2:$T$144,13,FALSE)</f>
        <v>6</v>
      </c>
      <c r="Q102" s="17">
        <f t="shared" si="11"/>
        <v>70</v>
      </c>
    </row>
    <row r="103" spans="1:19" ht="15" thickBot="1" x14ac:dyDescent="0.25">
      <c r="A103" s="105" t="s">
        <v>159</v>
      </c>
      <c r="B103" s="99" t="s">
        <v>156</v>
      </c>
      <c r="C103" s="63"/>
      <c r="D103" s="63"/>
      <c r="E103" s="115">
        <f>VLOOKUP($B103,[1]NUM5!$G$2:$T$144,2,FALSE)</f>
        <v>4</v>
      </c>
      <c r="F103" s="115">
        <f>VLOOKUP($B103,[1]NUM5!$G$2:$T$144,3,FALSE)</f>
        <v>0</v>
      </c>
      <c r="G103" s="97">
        <f>VLOOKUP($B103,[1]NUM5!$G$2:$T$144,4,FALSE)</f>
        <v>57</v>
      </c>
      <c r="H103" s="97">
        <f>VLOOKUP($B103,[1]NUM5!$G$2:$T$144,5,FALSE)</f>
        <v>0</v>
      </c>
      <c r="I103" s="97">
        <f>VLOOKUP($B103,[1]NUM5!$G$2:$T$144,6,FALSE)</f>
        <v>0</v>
      </c>
      <c r="J103" s="97">
        <f>VLOOKUP($B103,[1]NUM5!$G$2:$T$144,7,FALSE)</f>
        <v>0</v>
      </c>
      <c r="K103" s="97">
        <f>VLOOKUP($B103,[1]NUM5!$G$2:$T$144,8,FALSE)</f>
        <v>14</v>
      </c>
      <c r="L103" s="104">
        <f>VLOOKUP($B103,[1]NUM5!$G$2:$T$144,9,FALSE)</f>
        <v>0</v>
      </c>
      <c r="M103" s="104">
        <f>VLOOKUP($B103,[1]NUM5!$G$2:$T$144,10,FALSE)</f>
        <v>1</v>
      </c>
      <c r="N103" s="104">
        <f>VLOOKUP($B103,[1]NUM5!$G$2:$T$144,11,FALSE)</f>
        <v>1</v>
      </c>
      <c r="O103" s="104">
        <f>VLOOKUP($B103,[1]NUM5!$G$2:$T$144,12,FALSE)</f>
        <v>12</v>
      </c>
      <c r="P103" s="62">
        <f>VLOOKUP($B103,[1]NUM5!$G$2:$T$144,13,FALSE)</f>
        <v>8</v>
      </c>
      <c r="Q103" s="17">
        <f t="shared" si="11"/>
        <v>97</v>
      </c>
    </row>
    <row r="104" spans="1:19" ht="15" thickBot="1" x14ac:dyDescent="0.25">
      <c r="A104" s="105" t="s">
        <v>159</v>
      </c>
      <c r="B104" s="99" t="s">
        <v>157</v>
      </c>
      <c r="C104" s="63"/>
      <c r="D104" s="63"/>
      <c r="E104" s="115">
        <f>VLOOKUP($B104,[1]NUM5!$G$2:$T$144,2,FALSE)</f>
        <v>36</v>
      </c>
      <c r="F104" s="115">
        <f>VLOOKUP($B104,[1]NUM5!$G$2:$T$144,3,FALSE)</f>
        <v>9</v>
      </c>
      <c r="G104" s="97">
        <f>VLOOKUP($B104,[1]NUM5!$G$2:$T$144,4,FALSE)</f>
        <v>8</v>
      </c>
      <c r="H104" s="97">
        <f>VLOOKUP($B104,[1]NUM5!$G$2:$T$144,5,FALSE)</f>
        <v>23</v>
      </c>
      <c r="I104" s="97">
        <f>VLOOKUP($B104,[1]NUM5!$G$2:$T$144,6,FALSE)</f>
        <v>64</v>
      </c>
      <c r="J104" s="97">
        <f>VLOOKUP($B104,[1]NUM5!$G$2:$T$144,7,FALSE)</f>
        <v>57</v>
      </c>
      <c r="K104" s="97">
        <f>VLOOKUP($B104,[1]NUM5!$G$2:$T$144,8,FALSE)</f>
        <v>42</v>
      </c>
      <c r="L104" s="104">
        <f>VLOOKUP($B104,[1]NUM5!$G$2:$T$144,9,FALSE)</f>
        <v>41</v>
      </c>
      <c r="M104" s="104">
        <f>VLOOKUP($B104,[1]NUM5!$G$2:$T$144,10,FALSE)</f>
        <v>77</v>
      </c>
      <c r="N104" s="104">
        <f>VLOOKUP($B104,[1]NUM5!$G$2:$T$144,11,FALSE)</f>
        <v>125</v>
      </c>
      <c r="O104" s="104">
        <f>VLOOKUP($B104,[1]NUM5!$G$2:$T$144,12,FALSE)</f>
        <v>8</v>
      </c>
      <c r="P104" s="62">
        <f>VLOOKUP($B104,[1]NUM5!$G$2:$T$144,13,FALSE)</f>
        <v>8</v>
      </c>
      <c r="Q104" s="17">
        <f t="shared" si="11"/>
        <v>498</v>
      </c>
    </row>
    <row r="105" spans="1:19" ht="15" thickBot="1" x14ac:dyDescent="0.25">
      <c r="A105" s="105" t="s">
        <v>159</v>
      </c>
      <c r="B105" s="99" t="s">
        <v>158</v>
      </c>
      <c r="C105" s="63"/>
      <c r="D105" s="63"/>
      <c r="E105" s="115">
        <f>VLOOKUP($B105,[1]NUM5!$G$2:$T$144,2,FALSE)</f>
        <v>17</v>
      </c>
      <c r="F105" s="115">
        <f>VLOOKUP($B105,[1]NUM5!$G$2:$T$144,3,FALSE)</f>
        <v>15</v>
      </c>
      <c r="G105" s="97">
        <f>VLOOKUP($B105,[1]NUM5!$G$2:$T$144,4,FALSE)</f>
        <v>16</v>
      </c>
      <c r="H105" s="97">
        <f>VLOOKUP($B105,[1]NUM5!$G$2:$T$144,5,FALSE)</f>
        <v>10</v>
      </c>
      <c r="I105" s="97">
        <f>VLOOKUP($B105,[1]NUM5!$G$2:$T$144,6,FALSE)</f>
        <v>20</v>
      </c>
      <c r="J105" s="97">
        <f>VLOOKUP($B105,[1]NUM5!$G$2:$T$144,7,FALSE)</f>
        <v>27</v>
      </c>
      <c r="K105" s="97">
        <f>VLOOKUP($B105,[1]NUM5!$G$2:$T$144,8,FALSE)</f>
        <v>19</v>
      </c>
      <c r="L105" s="104">
        <f>VLOOKUP($B105,[1]NUM5!$G$2:$T$144,9,FALSE)</f>
        <v>45</v>
      </c>
      <c r="M105" s="104">
        <f>VLOOKUP($B105,[1]NUM5!$G$2:$T$144,10,FALSE)</f>
        <v>7</v>
      </c>
      <c r="N105" s="104">
        <f>VLOOKUP($B105,[1]NUM5!$G$2:$T$144,11,FALSE)</f>
        <v>7</v>
      </c>
      <c r="O105" s="104">
        <f>VLOOKUP($B105,[1]NUM5!$G$2:$T$144,12,FALSE)</f>
        <v>6</v>
      </c>
      <c r="P105" s="62">
        <f>VLOOKUP($B105,[1]NUM5!$G$2:$T$144,13,FALSE)</f>
        <v>28</v>
      </c>
      <c r="Q105" s="17">
        <f t="shared" si="11"/>
        <v>217</v>
      </c>
    </row>
    <row r="106" spans="1:19" s="65" customFormat="1" ht="15" thickBot="1" x14ac:dyDescent="0.25">
      <c r="A106" s="233" t="s">
        <v>206</v>
      </c>
      <c r="B106" s="234"/>
      <c r="C106" s="45">
        <f>+D106/Metas!K113</f>
        <v>1.0613485426294706</v>
      </c>
      <c r="D106" s="19">
        <f>+Q106/R106</f>
        <v>0.24411016480477823</v>
      </c>
      <c r="E106" s="82">
        <f>SUM(E90:E105)</f>
        <v>332</v>
      </c>
      <c r="F106" s="82">
        <f t="shared" ref="F106:P106" si="12">SUM(F90:F105)</f>
        <v>395</v>
      </c>
      <c r="G106" s="82">
        <f t="shared" si="12"/>
        <v>609</v>
      </c>
      <c r="H106" s="82">
        <f t="shared" si="12"/>
        <v>443</v>
      </c>
      <c r="I106" s="82">
        <f t="shared" si="12"/>
        <v>541</v>
      </c>
      <c r="J106" s="82">
        <f t="shared" si="12"/>
        <v>732</v>
      </c>
      <c r="K106" s="82">
        <f t="shared" si="12"/>
        <v>507</v>
      </c>
      <c r="L106" s="82">
        <f t="shared" si="12"/>
        <v>872</v>
      </c>
      <c r="M106" s="82">
        <f t="shared" si="12"/>
        <v>764</v>
      </c>
      <c r="N106" s="82">
        <f t="shared" si="12"/>
        <v>506</v>
      </c>
      <c r="O106" s="82">
        <f t="shared" si="12"/>
        <v>324</v>
      </c>
      <c r="P106" s="82">
        <f t="shared" si="12"/>
        <v>596</v>
      </c>
      <c r="Q106" s="82">
        <f>SUM(Q90:Q105)</f>
        <v>6621</v>
      </c>
      <c r="R106" s="246">
        <v>27123</v>
      </c>
      <c r="S106" s="247"/>
    </row>
    <row r="107" spans="1:19" ht="15" thickBot="1" x14ac:dyDescent="0.25">
      <c r="A107" s="105" t="s">
        <v>172</v>
      </c>
      <c r="B107" s="99" t="s">
        <v>160</v>
      </c>
      <c r="C107" s="63"/>
      <c r="D107" s="63"/>
      <c r="E107" s="115">
        <f>VLOOKUP($B107,[1]NUM5!$G$2:$T$144,2,FALSE)</f>
        <v>0</v>
      </c>
      <c r="F107" s="115">
        <f>VLOOKUP($B107,[1]NUM5!$G$2:$T$144,3,FALSE)</f>
        <v>10</v>
      </c>
      <c r="G107" s="97">
        <f>VLOOKUP($B107,[1]NUM5!$G$2:$T$144,4,FALSE)</f>
        <v>3</v>
      </c>
      <c r="H107" s="97">
        <f>VLOOKUP($B107,[1]NUM5!$G$2:$T$144,5,FALSE)</f>
        <v>0</v>
      </c>
      <c r="I107" s="97">
        <f>VLOOKUP($B107,[1]NUM5!$G$2:$T$144,6,FALSE)</f>
        <v>0</v>
      </c>
      <c r="J107" s="97">
        <f>VLOOKUP($B107,[1]NUM5!$G$2:$T$144,7,FALSE)</f>
        <v>0</v>
      </c>
      <c r="K107" s="97">
        <f>VLOOKUP($B107,[1]NUM5!$G$2:$T$144,8,FALSE)</f>
        <v>0</v>
      </c>
      <c r="L107" s="104">
        <f>VLOOKUP($B107,[1]NUM5!$G$2:$T$144,9,FALSE)</f>
        <v>0</v>
      </c>
      <c r="M107" s="104">
        <f>VLOOKUP($B107,[1]NUM5!$G$2:$T$144,10,FALSE)</f>
        <v>0</v>
      </c>
      <c r="N107" s="104">
        <f>VLOOKUP($B107,[1]NUM5!$G$2:$T$144,11,FALSE)</f>
        <v>0</v>
      </c>
      <c r="O107" s="104">
        <f>VLOOKUP($B107,[1]NUM5!$G$2:$T$144,12,FALSE)</f>
        <v>0</v>
      </c>
      <c r="P107" s="104">
        <f>VLOOKUP($B107,[1]NUM5!$G$2:$T$144,13,FALSE)</f>
        <v>5</v>
      </c>
      <c r="Q107" s="17">
        <f t="shared" ref="Q107:Q118" si="13">SUM(E107:P107)</f>
        <v>18</v>
      </c>
    </row>
    <row r="108" spans="1:19" ht="15" thickBot="1" x14ac:dyDescent="0.25">
      <c r="A108" s="105" t="s">
        <v>172</v>
      </c>
      <c r="B108" s="99" t="s">
        <v>161</v>
      </c>
      <c r="C108" s="63"/>
      <c r="D108" s="63"/>
      <c r="E108" s="115">
        <f>VLOOKUP($B108,[1]NUM5!$G$2:$T$144,2,FALSE)</f>
        <v>0</v>
      </c>
      <c r="F108" s="115">
        <f>VLOOKUP($B108,[1]NUM5!$G$2:$T$144,3,FALSE)</f>
        <v>0</v>
      </c>
      <c r="G108" s="97">
        <f>VLOOKUP($B108,[1]NUM5!$G$2:$T$144,4,FALSE)</f>
        <v>0</v>
      </c>
      <c r="H108" s="97">
        <f>VLOOKUP($B108,[1]NUM5!$G$2:$T$144,5,FALSE)</f>
        <v>15</v>
      </c>
      <c r="I108" s="97">
        <f>VLOOKUP($B108,[1]NUM5!$G$2:$T$144,6,FALSE)</f>
        <v>0</v>
      </c>
      <c r="J108" s="97">
        <f>VLOOKUP($B108,[1]NUM5!$G$2:$T$144,7,FALSE)</f>
        <v>0</v>
      </c>
      <c r="K108" s="97">
        <f>VLOOKUP($B108,[1]NUM5!$G$2:$T$144,8,FALSE)</f>
        <v>0</v>
      </c>
      <c r="L108" s="104">
        <f>VLOOKUP($B108,[1]NUM5!$G$2:$T$144,9,FALSE)</f>
        <v>0</v>
      </c>
      <c r="M108" s="104">
        <f>VLOOKUP($B108,[1]NUM5!$G$2:$T$144,10,FALSE)</f>
        <v>0</v>
      </c>
      <c r="N108" s="104">
        <f>VLOOKUP($B108,[1]NUM5!$G$2:$T$144,11,FALSE)</f>
        <v>0</v>
      </c>
      <c r="O108" s="104">
        <f>VLOOKUP($B108,[1]NUM5!$G$2:$T$144,12,FALSE)</f>
        <v>0</v>
      </c>
      <c r="P108" s="104">
        <f>VLOOKUP($B108,[1]NUM5!$G$2:$T$144,13,FALSE)</f>
        <v>0</v>
      </c>
      <c r="Q108" s="17">
        <f t="shared" si="13"/>
        <v>15</v>
      </c>
    </row>
    <row r="109" spans="1:19" ht="15" thickBot="1" x14ac:dyDescent="0.25">
      <c r="A109" s="105" t="s">
        <v>172</v>
      </c>
      <c r="B109" s="99" t="s">
        <v>162</v>
      </c>
      <c r="C109" s="63"/>
      <c r="D109" s="63"/>
      <c r="E109" s="115">
        <f>VLOOKUP($B109,[1]NUM5!$G$2:$T$144,2,FALSE)</f>
        <v>0</v>
      </c>
      <c r="F109" s="115">
        <f>VLOOKUP($B109,[1]NUM5!$G$2:$T$144,3,FALSE)</f>
        <v>0</v>
      </c>
      <c r="G109" s="97">
        <f>VLOOKUP($B109,[1]NUM5!$G$2:$T$144,4,FALSE)</f>
        <v>0</v>
      </c>
      <c r="H109" s="97">
        <f>VLOOKUP($B109,[1]NUM5!$G$2:$T$144,5,FALSE)</f>
        <v>0</v>
      </c>
      <c r="I109" s="97">
        <f>VLOOKUP($B109,[1]NUM5!$G$2:$T$144,6,FALSE)</f>
        <v>18</v>
      </c>
      <c r="J109" s="97">
        <f>VLOOKUP($B109,[1]NUM5!$G$2:$T$144,7,FALSE)</f>
        <v>15</v>
      </c>
      <c r="K109" s="97">
        <f>VLOOKUP($B109,[1]NUM5!$G$2:$T$144,8,FALSE)</f>
        <v>0</v>
      </c>
      <c r="L109" s="104">
        <f>VLOOKUP($B109,[1]NUM5!$G$2:$T$144,9,FALSE)</f>
        <v>0</v>
      </c>
      <c r="M109" s="104">
        <f>VLOOKUP($B109,[1]NUM5!$G$2:$T$144,10,FALSE)</f>
        <v>0</v>
      </c>
      <c r="N109" s="104">
        <f>VLOOKUP($B109,[1]NUM5!$G$2:$T$144,11,FALSE)</f>
        <v>0</v>
      </c>
      <c r="O109" s="104">
        <f>VLOOKUP($B109,[1]NUM5!$G$2:$T$144,12,FALSE)</f>
        <v>0</v>
      </c>
      <c r="P109" s="104">
        <f>VLOOKUP($B109,[1]NUM5!$G$2:$T$144,13,FALSE)</f>
        <v>0</v>
      </c>
      <c r="Q109" s="17">
        <f t="shared" si="13"/>
        <v>33</v>
      </c>
    </row>
    <row r="110" spans="1:19" ht="15" thickBot="1" x14ac:dyDescent="0.25">
      <c r="A110" s="105" t="s">
        <v>172</v>
      </c>
      <c r="B110" s="99" t="s">
        <v>163</v>
      </c>
      <c r="C110" s="63"/>
      <c r="D110" s="63"/>
      <c r="E110" s="115">
        <f>VLOOKUP($B110,[1]NUM5!$G$2:$T$144,2,FALSE)</f>
        <v>15</v>
      </c>
      <c r="F110" s="115">
        <f>VLOOKUP($B110,[1]NUM5!$G$2:$T$144,3,FALSE)</f>
        <v>0</v>
      </c>
      <c r="G110" s="97">
        <f>VLOOKUP($B110,[1]NUM5!$G$2:$T$144,4,FALSE)</f>
        <v>0</v>
      </c>
      <c r="H110" s="97">
        <f>VLOOKUP($B110,[1]NUM5!$G$2:$T$144,5,FALSE)</f>
        <v>0</v>
      </c>
      <c r="I110" s="97">
        <f>VLOOKUP($B110,[1]NUM5!$G$2:$T$144,6,FALSE)</f>
        <v>0</v>
      </c>
      <c r="J110" s="97">
        <f>VLOOKUP($B110,[1]NUM5!$G$2:$T$144,7,FALSE)</f>
        <v>0</v>
      </c>
      <c r="K110" s="97">
        <f>VLOOKUP($B110,[1]NUM5!$G$2:$T$144,8,FALSE)</f>
        <v>0</v>
      </c>
      <c r="L110" s="104">
        <f>VLOOKUP($B110,[1]NUM5!$G$2:$T$144,9,FALSE)</f>
        <v>4</v>
      </c>
      <c r="M110" s="104">
        <f>VLOOKUP($B110,[1]NUM5!$G$2:$T$144,10,FALSE)</f>
        <v>29</v>
      </c>
      <c r="N110" s="104">
        <f>VLOOKUP($B110,[1]NUM5!$G$2:$T$144,11,FALSE)</f>
        <v>30</v>
      </c>
      <c r="O110" s="104">
        <f>VLOOKUP($B110,[1]NUM5!$G$2:$T$144,12,FALSE)</f>
        <v>0</v>
      </c>
      <c r="P110" s="104">
        <f>VLOOKUP($B110,[1]NUM5!$G$2:$T$144,13,FALSE)</f>
        <v>0</v>
      </c>
      <c r="Q110" s="17">
        <f t="shared" si="13"/>
        <v>78</v>
      </c>
    </row>
    <row r="111" spans="1:19" ht="15" thickBot="1" x14ac:dyDescent="0.25">
      <c r="A111" s="105" t="s">
        <v>172</v>
      </c>
      <c r="B111" s="99" t="s">
        <v>164</v>
      </c>
      <c r="C111" s="63"/>
      <c r="D111" s="63"/>
      <c r="E111" s="115">
        <f>VLOOKUP($B111,[1]NUM5!$G$2:$T$144,2,FALSE)</f>
        <v>0</v>
      </c>
      <c r="F111" s="115">
        <f>VLOOKUP($B111,[1]NUM5!$G$2:$T$144,3,FALSE)</f>
        <v>0</v>
      </c>
      <c r="G111" s="97">
        <f>VLOOKUP($B111,[1]NUM5!$G$2:$T$144,4,FALSE)</f>
        <v>0</v>
      </c>
      <c r="H111" s="97">
        <f>VLOOKUP($B111,[1]NUM5!$G$2:$T$144,5,FALSE)</f>
        <v>0</v>
      </c>
      <c r="I111" s="97">
        <f>VLOOKUP($B111,[1]NUM5!$G$2:$T$144,6,FALSE)</f>
        <v>0</v>
      </c>
      <c r="J111" s="97">
        <f>VLOOKUP($B111,[1]NUM5!$G$2:$T$144,7,FALSE)</f>
        <v>0</v>
      </c>
      <c r="K111" s="97">
        <f>VLOOKUP($B111,[1]NUM5!$G$2:$T$144,8,FALSE)</f>
        <v>10</v>
      </c>
      <c r="L111" s="104">
        <f>VLOOKUP($B111,[1]NUM5!$G$2:$T$144,9,FALSE)</f>
        <v>5</v>
      </c>
      <c r="M111" s="104">
        <f>VLOOKUP($B111,[1]NUM5!$G$2:$T$144,10,FALSE)</f>
        <v>0</v>
      </c>
      <c r="N111" s="104">
        <f>VLOOKUP($B111,[1]NUM5!$G$2:$T$144,11,FALSE)</f>
        <v>4</v>
      </c>
      <c r="O111" s="104">
        <f>VLOOKUP($B111,[1]NUM5!$G$2:$T$144,12,FALSE)</f>
        <v>10</v>
      </c>
      <c r="P111" s="104">
        <f>VLOOKUP($B111,[1]NUM5!$G$2:$T$144,13,FALSE)</f>
        <v>0</v>
      </c>
      <c r="Q111" s="17">
        <f t="shared" si="13"/>
        <v>29</v>
      </c>
    </row>
    <row r="112" spans="1:19" ht="15" thickBot="1" x14ac:dyDescent="0.25">
      <c r="A112" s="105" t="s">
        <v>172</v>
      </c>
      <c r="B112" s="99" t="s">
        <v>165</v>
      </c>
      <c r="C112" s="63"/>
      <c r="D112" s="63"/>
      <c r="E112" s="115">
        <f>VLOOKUP($B112,[1]NUM5!$G$2:$T$144,2,FALSE)</f>
        <v>2</v>
      </c>
      <c r="F112" s="115">
        <f>VLOOKUP($B112,[1]NUM5!$G$2:$T$144,3,FALSE)</f>
        <v>0</v>
      </c>
      <c r="G112" s="97">
        <f>VLOOKUP($B112,[1]NUM5!$G$2:$T$144,4,FALSE)</f>
        <v>0</v>
      </c>
      <c r="H112" s="97">
        <f>VLOOKUP($B112,[1]NUM5!$G$2:$T$144,5,FALSE)</f>
        <v>0</v>
      </c>
      <c r="I112" s="97">
        <f>VLOOKUP($B112,[1]NUM5!$G$2:$T$144,6,FALSE)</f>
        <v>0</v>
      </c>
      <c r="J112" s="97">
        <f>VLOOKUP($B112,[1]NUM5!$G$2:$T$144,7,FALSE)</f>
        <v>0</v>
      </c>
      <c r="K112" s="97">
        <f>VLOOKUP($B112,[1]NUM5!$G$2:$T$144,8,FALSE)</f>
        <v>0</v>
      </c>
      <c r="L112" s="104">
        <f>VLOOKUP($B112,[1]NUM5!$G$2:$T$144,9,FALSE)</f>
        <v>0</v>
      </c>
      <c r="M112" s="104">
        <f>VLOOKUP($B112,[1]NUM5!$G$2:$T$144,10,FALSE)</f>
        <v>0</v>
      </c>
      <c r="N112" s="104">
        <f>VLOOKUP($B112,[1]NUM5!$G$2:$T$144,11,FALSE)</f>
        <v>0</v>
      </c>
      <c r="O112" s="104">
        <f>VLOOKUP($B112,[1]NUM5!$G$2:$T$144,12,FALSE)</f>
        <v>0</v>
      </c>
      <c r="P112" s="104">
        <f>VLOOKUP($B112,[1]NUM5!$G$2:$T$144,13,FALSE)</f>
        <v>0</v>
      </c>
      <c r="Q112" s="17">
        <f t="shared" si="13"/>
        <v>2</v>
      </c>
    </row>
    <row r="113" spans="1:19" ht="15" thickBot="1" x14ac:dyDescent="0.25">
      <c r="A113" s="105" t="s">
        <v>172</v>
      </c>
      <c r="B113" s="99" t="s">
        <v>166</v>
      </c>
      <c r="C113" s="63"/>
      <c r="D113" s="63"/>
      <c r="E113" s="115">
        <f>VLOOKUP($B113,[1]NUM5!$G$2:$T$144,2,FALSE)</f>
        <v>0</v>
      </c>
      <c r="F113" s="115">
        <f>VLOOKUP($B113,[1]NUM5!$G$2:$T$144,3,FALSE)</f>
        <v>0</v>
      </c>
      <c r="G113" s="97">
        <f>VLOOKUP($B113,[1]NUM5!$G$2:$T$144,4,FALSE)</f>
        <v>0</v>
      </c>
      <c r="H113" s="97">
        <f>VLOOKUP($B113,[1]NUM5!$G$2:$T$144,5,FALSE)</f>
        <v>0</v>
      </c>
      <c r="I113" s="97">
        <f>VLOOKUP($B113,[1]NUM5!$G$2:$T$144,6,FALSE)</f>
        <v>0</v>
      </c>
      <c r="J113" s="97">
        <f>VLOOKUP($B113,[1]NUM5!$G$2:$T$144,7,FALSE)</f>
        <v>0</v>
      </c>
      <c r="K113" s="97">
        <f>VLOOKUP($B113,[1]NUM5!$G$2:$T$144,8,FALSE)</f>
        <v>0</v>
      </c>
      <c r="L113" s="104">
        <f>VLOOKUP($B113,[1]NUM5!$G$2:$T$144,9,FALSE)</f>
        <v>0</v>
      </c>
      <c r="M113" s="104">
        <f>VLOOKUP($B113,[1]NUM5!$G$2:$T$144,10,FALSE)</f>
        <v>0</v>
      </c>
      <c r="N113" s="104">
        <f>VLOOKUP($B113,[1]NUM5!$G$2:$T$144,11,FALSE)</f>
        <v>0</v>
      </c>
      <c r="O113" s="104">
        <f>VLOOKUP($B113,[1]NUM5!$G$2:$T$144,12,FALSE)</f>
        <v>0</v>
      </c>
      <c r="P113" s="104">
        <f>VLOOKUP($B113,[1]NUM5!$G$2:$T$144,13,FALSE)</f>
        <v>0</v>
      </c>
      <c r="Q113" s="17">
        <f t="shared" si="13"/>
        <v>0</v>
      </c>
    </row>
    <row r="114" spans="1:19" ht="15" thickBot="1" x14ac:dyDescent="0.25">
      <c r="A114" s="105" t="s">
        <v>172</v>
      </c>
      <c r="B114" s="99" t="s">
        <v>167</v>
      </c>
      <c r="C114" s="63"/>
      <c r="D114" s="63"/>
      <c r="E114" s="115">
        <f>VLOOKUP($B114,[1]NUM5!$G$2:$T$144,2,FALSE)</f>
        <v>0</v>
      </c>
      <c r="F114" s="115">
        <f>VLOOKUP($B114,[1]NUM5!$G$2:$T$144,3,FALSE)</f>
        <v>0</v>
      </c>
      <c r="G114" s="97">
        <f>VLOOKUP($B114,[1]NUM5!$G$2:$T$144,4,FALSE)</f>
        <v>0</v>
      </c>
      <c r="H114" s="97">
        <f>VLOOKUP($B114,[1]NUM5!$G$2:$T$144,5,FALSE)</f>
        <v>0</v>
      </c>
      <c r="I114" s="97">
        <f>VLOOKUP($B114,[1]NUM5!$G$2:$T$144,6,FALSE)</f>
        <v>28</v>
      </c>
      <c r="J114" s="97">
        <f>VLOOKUP($B114,[1]NUM5!$G$2:$T$144,7,FALSE)</f>
        <v>14</v>
      </c>
      <c r="K114" s="97">
        <f>VLOOKUP($B114,[1]NUM5!$G$2:$T$144,8,FALSE)</f>
        <v>5</v>
      </c>
      <c r="L114" s="104">
        <f>VLOOKUP($B114,[1]NUM5!$G$2:$T$144,9,FALSE)</f>
        <v>0</v>
      </c>
      <c r="M114" s="104">
        <f>VLOOKUP($B114,[1]NUM5!$G$2:$T$144,10,FALSE)</f>
        <v>0</v>
      </c>
      <c r="N114" s="104">
        <f>VLOOKUP($B114,[1]NUM5!$G$2:$T$144,11,FALSE)</f>
        <v>0</v>
      </c>
      <c r="O114" s="104">
        <f>VLOOKUP($B114,[1]NUM5!$G$2:$T$144,12,FALSE)</f>
        <v>23</v>
      </c>
      <c r="P114" s="104">
        <f>VLOOKUP($B114,[1]NUM5!$G$2:$T$144,13,FALSE)</f>
        <v>0</v>
      </c>
      <c r="Q114" s="17">
        <f t="shared" si="13"/>
        <v>70</v>
      </c>
    </row>
    <row r="115" spans="1:19" ht="15" thickBot="1" x14ac:dyDescent="0.25">
      <c r="A115" s="105" t="s">
        <v>172</v>
      </c>
      <c r="B115" s="99" t="s">
        <v>168</v>
      </c>
      <c r="C115" s="63"/>
      <c r="D115" s="63"/>
      <c r="E115" s="115">
        <f>VLOOKUP($B115,[1]NUM5!$G$2:$T$144,2,FALSE)</f>
        <v>0</v>
      </c>
      <c r="F115" s="115">
        <f>VLOOKUP($B115,[1]NUM5!$G$2:$T$144,3,FALSE)</f>
        <v>0</v>
      </c>
      <c r="G115" s="97">
        <f>VLOOKUP($B115,[1]NUM5!$G$2:$T$144,4,FALSE)</f>
        <v>17</v>
      </c>
      <c r="H115" s="97">
        <f>VLOOKUP($B115,[1]NUM5!$G$2:$T$144,5,FALSE)</f>
        <v>10</v>
      </c>
      <c r="I115" s="97">
        <f>VLOOKUP($B115,[1]NUM5!$G$2:$T$144,6,FALSE)</f>
        <v>9</v>
      </c>
      <c r="J115" s="97">
        <f>VLOOKUP($B115,[1]NUM5!$G$2:$T$144,7,FALSE)</f>
        <v>0</v>
      </c>
      <c r="K115" s="97">
        <f>VLOOKUP($B115,[1]NUM5!$G$2:$T$144,8,FALSE)</f>
        <v>0</v>
      </c>
      <c r="L115" s="104">
        <f>VLOOKUP($B115,[1]NUM5!$G$2:$T$144,9,FALSE)</f>
        <v>0</v>
      </c>
      <c r="M115" s="104">
        <f>VLOOKUP($B115,[1]NUM5!$G$2:$T$144,10,FALSE)</f>
        <v>0</v>
      </c>
      <c r="N115" s="104">
        <f>VLOOKUP($B115,[1]NUM5!$G$2:$T$144,11,FALSE)</f>
        <v>0</v>
      </c>
      <c r="O115" s="104">
        <f>VLOOKUP($B115,[1]NUM5!$G$2:$T$144,12,FALSE)</f>
        <v>0</v>
      </c>
      <c r="P115" s="104">
        <f>VLOOKUP($B115,[1]NUM5!$G$2:$T$144,13,FALSE)</f>
        <v>0</v>
      </c>
      <c r="Q115" s="17">
        <f t="shared" si="13"/>
        <v>36</v>
      </c>
    </row>
    <row r="116" spans="1:19" ht="15" thickBot="1" x14ac:dyDescent="0.25">
      <c r="A116" s="105" t="s">
        <v>172</v>
      </c>
      <c r="B116" s="99" t="s">
        <v>169</v>
      </c>
      <c r="C116" s="63"/>
      <c r="D116" s="63"/>
      <c r="E116" s="115">
        <f>VLOOKUP($B116,[1]NUM5!$G$2:$T$144,2,FALSE)</f>
        <v>0</v>
      </c>
      <c r="F116" s="115">
        <f>VLOOKUP($B116,[1]NUM5!$G$2:$T$144,3,FALSE)</f>
        <v>0</v>
      </c>
      <c r="G116" s="97">
        <f>VLOOKUP($B116,[1]NUM5!$G$2:$T$144,4,FALSE)</f>
        <v>0</v>
      </c>
      <c r="H116" s="97">
        <f>VLOOKUP($B116,[1]NUM5!$G$2:$T$144,5,FALSE)</f>
        <v>0</v>
      </c>
      <c r="I116" s="97">
        <f>VLOOKUP($B116,[1]NUM5!$G$2:$T$144,6,FALSE)</f>
        <v>0</v>
      </c>
      <c r="J116" s="97">
        <f>VLOOKUP($B116,[1]NUM5!$G$2:$T$144,7,FALSE)</f>
        <v>0</v>
      </c>
      <c r="K116" s="97">
        <f>VLOOKUP($B116,[1]NUM5!$G$2:$T$144,8,FALSE)</f>
        <v>0</v>
      </c>
      <c r="L116" s="104">
        <f>VLOOKUP($B116,[1]NUM5!$G$2:$T$144,9,FALSE)</f>
        <v>21</v>
      </c>
      <c r="M116" s="104">
        <f>VLOOKUP($B116,[1]NUM5!$G$2:$T$144,10,FALSE)</f>
        <v>5</v>
      </c>
      <c r="N116" s="104">
        <f>VLOOKUP($B116,[1]NUM5!$G$2:$T$144,11,FALSE)</f>
        <v>0</v>
      </c>
      <c r="O116" s="104">
        <f>VLOOKUP($B116,[1]NUM5!$G$2:$T$144,12,FALSE)</f>
        <v>0</v>
      </c>
      <c r="P116" s="104">
        <f>VLOOKUP($B116,[1]NUM5!$G$2:$T$144,13,FALSE)</f>
        <v>0</v>
      </c>
      <c r="Q116" s="17">
        <f t="shared" si="13"/>
        <v>26</v>
      </c>
    </row>
    <row r="117" spans="1:19" ht="15" thickBot="1" x14ac:dyDescent="0.25">
      <c r="A117" s="105" t="s">
        <v>172</v>
      </c>
      <c r="B117" s="99" t="s">
        <v>170</v>
      </c>
      <c r="C117" s="63"/>
      <c r="D117" s="63"/>
      <c r="E117" s="115">
        <f>VLOOKUP($B117,[1]NUM5!$G$2:$T$144,2,FALSE)</f>
        <v>0</v>
      </c>
      <c r="F117" s="115">
        <f>VLOOKUP($B117,[1]NUM5!$G$2:$T$144,3,FALSE)</f>
        <v>0</v>
      </c>
      <c r="G117" s="97">
        <f>VLOOKUP($B117,[1]NUM5!$G$2:$T$144,4,FALSE)</f>
        <v>0</v>
      </c>
      <c r="H117" s="97">
        <f>VLOOKUP($B117,[1]NUM5!$G$2:$T$144,5,FALSE)</f>
        <v>0</v>
      </c>
      <c r="I117" s="97">
        <f>VLOOKUP($B117,[1]NUM5!$G$2:$T$144,6,FALSE)</f>
        <v>0</v>
      </c>
      <c r="J117" s="97">
        <f>VLOOKUP($B117,[1]NUM5!$G$2:$T$144,7,FALSE)</f>
        <v>0</v>
      </c>
      <c r="K117" s="97">
        <f>VLOOKUP($B117,[1]NUM5!$G$2:$T$144,8,FALSE)</f>
        <v>0</v>
      </c>
      <c r="L117" s="104">
        <f>VLOOKUP($B117,[1]NUM5!$G$2:$T$144,9,FALSE)</f>
        <v>0</v>
      </c>
      <c r="M117" s="104">
        <f>VLOOKUP($B117,[1]NUM5!$G$2:$T$144,10,FALSE)</f>
        <v>0</v>
      </c>
      <c r="N117" s="104">
        <f>VLOOKUP($B117,[1]NUM5!$G$2:$T$144,11,FALSE)</f>
        <v>0</v>
      </c>
      <c r="O117" s="104">
        <f>VLOOKUP($B117,[1]NUM5!$G$2:$T$144,12,FALSE)</f>
        <v>0</v>
      </c>
      <c r="P117" s="104">
        <f>VLOOKUP($B117,[1]NUM5!$G$2:$T$144,13,FALSE)</f>
        <v>0</v>
      </c>
      <c r="Q117" s="17">
        <f t="shared" si="13"/>
        <v>0</v>
      </c>
    </row>
    <row r="118" spans="1:19" ht="15" thickBot="1" x14ac:dyDescent="0.25">
      <c r="A118" s="105" t="s">
        <v>172</v>
      </c>
      <c r="B118" s="99" t="s">
        <v>171</v>
      </c>
      <c r="C118" s="63"/>
      <c r="D118" s="63"/>
      <c r="E118" s="115">
        <f>VLOOKUP($B118,[1]NUM5!$G$2:$T$144,2,FALSE)</f>
        <v>7</v>
      </c>
      <c r="F118" s="115">
        <f>VLOOKUP($B118,[1]NUM5!$G$2:$T$144,3,FALSE)</f>
        <v>0</v>
      </c>
      <c r="G118" s="97">
        <f>VLOOKUP($B118,[1]NUM5!$G$2:$T$144,4,FALSE)</f>
        <v>0</v>
      </c>
      <c r="H118" s="97">
        <f>VLOOKUP($B118,[1]NUM5!$G$2:$T$144,5,FALSE)</f>
        <v>0</v>
      </c>
      <c r="I118" s="97">
        <f>VLOOKUP($B118,[1]NUM5!$G$2:$T$144,6,FALSE)</f>
        <v>0</v>
      </c>
      <c r="J118" s="97">
        <f>VLOOKUP($B118,[1]NUM5!$G$2:$T$144,7,FALSE)</f>
        <v>0</v>
      </c>
      <c r="K118" s="97">
        <f>VLOOKUP($B118,[1]NUM5!$G$2:$T$144,8,FALSE)</f>
        <v>0</v>
      </c>
      <c r="L118" s="104">
        <f>VLOOKUP($B118,[1]NUM5!$G$2:$T$144,9,FALSE)</f>
        <v>0</v>
      </c>
      <c r="M118" s="104">
        <f>VLOOKUP($B118,[1]NUM5!$G$2:$T$144,10,FALSE)</f>
        <v>0</v>
      </c>
      <c r="N118" s="104">
        <f>VLOOKUP($B118,[1]NUM5!$G$2:$T$144,11,FALSE)</f>
        <v>47</v>
      </c>
      <c r="O118" s="104">
        <f>VLOOKUP($B118,[1]NUM5!$G$2:$T$144,12,FALSE)</f>
        <v>0</v>
      </c>
      <c r="P118" s="104">
        <f>VLOOKUP($B118,[1]NUM5!$G$2:$T$144,13,FALSE)</f>
        <v>0</v>
      </c>
      <c r="Q118" s="17">
        <f t="shared" si="13"/>
        <v>54</v>
      </c>
    </row>
    <row r="119" spans="1:19" s="65" customFormat="1" ht="15" thickBot="1" x14ac:dyDescent="0.25">
      <c r="A119" s="233" t="s">
        <v>207</v>
      </c>
      <c r="B119" s="234"/>
      <c r="C119" s="45">
        <f>+D119/Metas!K107</f>
        <v>1.0779980888676541</v>
      </c>
      <c r="D119" s="19">
        <f>+Q119/R119</f>
        <v>0.28027950310559008</v>
      </c>
      <c r="E119" s="82">
        <f>SUM(E107:E118)</f>
        <v>24</v>
      </c>
      <c r="F119" s="82">
        <f t="shared" ref="F119:P119" si="14">SUM(F107:F118)</f>
        <v>10</v>
      </c>
      <c r="G119" s="82">
        <f t="shared" si="14"/>
        <v>20</v>
      </c>
      <c r="H119" s="82">
        <f t="shared" si="14"/>
        <v>25</v>
      </c>
      <c r="I119" s="82">
        <f t="shared" si="14"/>
        <v>55</v>
      </c>
      <c r="J119" s="82">
        <f t="shared" si="14"/>
        <v>29</v>
      </c>
      <c r="K119" s="82">
        <f t="shared" si="14"/>
        <v>15</v>
      </c>
      <c r="L119" s="82">
        <f t="shared" si="14"/>
        <v>30</v>
      </c>
      <c r="M119" s="82">
        <f t="shared" si="14"/>
        <v>34</v>
      </c>
      <c r="N119" s="82">
        <f t="shared" si="14"/>
        <v>81</v>
      </c>
      <c r="O119" s="82">
        <f t="shared" si="14"/>
        <v>33</v>
      </c>
      <c r="P119" s="82">
        <f t="shared" si="14"/>
        <v>5</v>
      </c>
      <c r="Q119" s="82">
        <f>SUM(Q107:Q118)</f>
        <v>361</v>
      </c>
      <c r="R119" s="246">
        <v>1288</v>
      </c>
      <c r="S119" s="247"/>
    </row>
    <row r="120" spans="1:19" ht="15" thickBot="1" x14ac:dyDescent="0.25">
      <c r="A120" s="105" t="s">
        <v>186</v>
      </c>
      <c r="B120" s="99" t="s">
        <v>173</v>
      </c>
      <c r="C120" s="63"/>
      <c r="D120" s="63"/>
      <c r="E120" s="115">
        <f>VLOOKUP($B120,[1]NUM5!$G$2:$T$144,2,FALSE)</f>
        <v>30</v>
      </c>
      <c r="F120" s="115">
        <f>VLOOKUP($B120,[1]NUM5!$G$2:$T$144,3,FALSE)</f>
        <v>78</v>
      </c>
      <c r="G120" s="97">
        <f>VLOOKUP($B120,[1]NUM5!$G$2:$T$144,4,FALSE)</f>
        <v>76</v>
      </c>
      <c r="H120" s="97">
        <f>VLOOKUP($B120,[1]NUM5!$G$2:$T$144,5,FALSE)</f>
        <v>63</v>
      </c>
      <c r="I120" s="97">
        <f>VLOOKUP($B120,[1]NUM5!$G$2:$T$144,6,FALSE)</f>
        <v>63</v>
      </c>
      <c r="J120" s="97">
        <f>VLOOKUP($B120,[1]NUM5!$G$2:$T$144,7,FALSE)</f>
        <v>54</v>
      </c>
      <c r="K120" s="97">
        <f>VLOOKUP($B120,[1]NUM5!$G$2:$T$144,8,FALSE)</f>
        <v>62</v>
      </c>
      <c r="L120" s="104">
        <f>VLOOKUP($B120,[1]NUM5!$G$2:$T$144,9,FALSE)</f>
        <v>45</v>
      </c>
      <c r="M120" s="104">
        <f>VLOOKUP($B120,[1]NUM5!$G$2:$T$144,10,FALSE)</f>
        <v>42</v>
      </c>
      <c r="N120" s="104">
        <f>VLOOKUP($B120,[1]NUM5!$G$2:$T$144,11,FALSE)</f>
        <v>76</v>
      </c>
      <c r="O120" s="104">
        <f>VLOOKUP($B120,[1]NUM5!$G$2:$T$144,12,FALSE)</f>
        <v>131</v>
      </c>
      <c r="P120" s="104">
        <f>VLOOKUP($B120,[1]NUM5!$G$2:$T$144,13,FALSE)</f>
        <v>40</v>
      </c>
      <c r="Q120" s="17">
        <f t="shared" ref="Q120:Q132" si="15">SUM(E120:P120)</f>
        <v>760</v>
      </c>
    </row>
    <row r="121" spans="1:19" ht="15" thickBot="1" x14ac:dyDescent="0.25">
      <c r="A121" s="105" t="s">
        <v>186</v>
      </c>
      <c r="B121" s="99" t="s">
        <v>174</v>
      </c>
      <c r="C121" s="63"/>
      <c r="D121" s="63"/>
      <c r="E121" s="115">
        <f>VLOOKUP($B121,[1]NUM5!$G$2:$T$144,2,FALSE)</f>
        <v>23</v>
      </c>
      <c r="F121" s="115">
        <f>VLOOKUP($B121,[1]NUM5!$G$2:$T$144,3,FALSE)</f>
        <v>9</v>
      </c>
      <c r="G121" s="97">
        <f>VLOOKUP($B121,[1]NUM5!$G$2:$T$144,4,FALSE)</f>
        <v>27</v>
      </c>
      <c r="H121" s="97">
        <f>VLOOKUP($B121,[1]NUM5!$G$2:$T$144,5,FALSE)</f>
        <v>32</v>
      </c>
      <c r="I121" s="97">
        <f>VLOOKUP($B121,[1]NUM5!$G$2:$T$144,6,FALSE)</f>
        <v>34</v>
      </c>
      <c r="J121" s="97">
        <f>VLOOKUP($B121,[1]NUM5!$G$2:$T$144,7,FALSE)</f>
        <v>23</v>
      </c>
      <c r="K121" s="97">
        <f>VLOOKUP($B121,[1]NUM5!$G$2:$T$144,8,FALSE)</f>
        <v>27</v>
      </c>
      <c r="L121" s="104">
        <f>VLOOKUP($B121,[1]NUM5!$G$2:$T$144,9,FALSE)</f>
        <v>19</v>
      </c>
      <c r="M121" s="104">
        <f>VLOOKUP($B121,[1]NUM5!$G$2:$T$144,10,FALSE)</f>
        <v>36</v>
      </c>
      <c r="N121" s="104">
        <f>VLOOKUP($B121,[1]NUM5!$G$2:$T$144,11,FALSE)</f>
        <v>12</v>
      </c>
      <c r="O121" s="104">
        <f>VLOOKUP($B121,[1]NUM5!$G$2:$T$144,12,FALSE)</f>
        <v>25</v>
      </c>
      <c r="P121" s="104">
        <f>VLOOKUP($B121,[1]NUM5!$G$2:$T$144,13,FALSE)</f>
        <v>42</v>
      </c>
      <c r="Q121" s="17">
        <f t="shared" si="15"/>
        <v>309</v>
      </c>
    </row>
    <row r="122" spans="1:19" ht="15" thickBot="1" x14ac:dyDescent="0.25">
      <c r="A122" s="105" t="s">
        <v>186</v>
      </c>
      <c r="B122" s="99" t="s">
        <v>175</v>
      </c>
      <c r="C122" s="63"/>
      <c r="D122" s="63"/>
      <c r="E122" s="115">
        <f>VLOOKUP($B122,[1]NUM5!$G$2:$T$144,2,FALSE)</f>
        <v>16</v>
      </c>
      <c r="F122" s="115">
        <f>VLOOKUP($B122,[1]NUM5!$G$2:$T$144,3,FALSE)</f>
        <v>11</v>
      </c>
      <c r="G122" s="97">
        <f>VLOOKUP($B122,[1]NUM5!$G$2:$T$144,4,FALSE)</f>
        <v>11</v>
      </c>
      <c r="H122" s="97">
        <f>VLOOKUP($B122,[1]NUM5!$G$2:$T$144,5,FALSE)</f>
        <v>5</v>
      </c>
      <c r="I122" s="97">
        <f>VLOOKUP($B122,[1]NUM5!$G$2:$T$144,6,FALSE)</f>
        <v>11</v>
      </c>
      <c r="J122" s="97">
        <f>VLOOKUP($B122,[1]NUM5!$G$2:$T$144,7,FALSE)</f>
        <v>6</v>
      </c>
      <c r="K122" s="97">
        <f>VLOOKUP($B122,[1]NUM5!$G$2:$T$144,8,FALSE)</f>
        <v>13</v>
      </c>
      <c r="L122" s="104">
        <f>VLOOKUP($B122,[1]NUM5!$G$2:$T$144,9,FALSE)</f>
        <v>6</v>
      </c>
      <c r="M122" s="104">
        <f>VLOOKUP($B122,[1]NUM5!$G$2:$T$144,10,FALSE)</f>
        <v>10</v>
      </c>
      <c r="N122" s="104">
        <f>VLOOKUP($B122,[1]NUM5!$G$2:$T$144,11,FALSE)</f>
        <v>6</v>
      </c>
      <c r="O122" s="104">
        <f>VLOOKUP($B122,[1]NUM5!$G$2:$T$144,12,FALSE)</f>
        <v>50</v>
      </c>
      <c r="P122" s="104">
        <f>VLOOKUP($B122,[1]NUM5!$G$2:$T$144,13,FALSE)</f>
        <v>6</v>
      </c>
      <c r="Q122" s="17">
        <f t="shared" si="15"/>
        <v>151</v>
      </c>
    </row>
    <row r="123" spans="1:19" ht="15" thickBot="1" x14ac:dyDescent="0.25">
      <c r="A123" s="105" t="s">
        <v>186</v>
      </c>
      <c r="B123" s="99" t="s">
        <v>176</v>
      </c>
      <c r="C123" s="63"/>
      <c r="D123" s="63"/>
      <c r="E123" s="115">
        <f>VLOOKUP($B123,[1]NUM5!$G$2:$T$144,2,FALSE)</f>
        <v>67</v>
      </c>
      <c r="F123" s="115">
        <f>VLOOKUP($B123,[1]NUM5!$G$2:$T$144,3,FALSE)</f>
        <v>32</v>
      </c>
      <c r="G123" s="97">
        <f>VLOOKUP($B123,[1]NUM5!$G$2:$T$144,4,FALSE)</f>
        <v>25</v>
      </c>
      <c r="H123" s="97">
        <f>VLOOKUP($B123,[1]NUM5!$G$2:$T$144,5,FALSE)</f>
        <v>30</v>
      </c>
      <c r="I123" s="97">
        <f>VLOOKUP($B123,[1]NUM5!$G$2:$T$144,6,FALSE)</f>
        <v>21</v>
      </c>
      <c r="J123" s="97">
        <f>VLOOKUP($B123,[1]NUM5!$G$2:$T$144,7,FALSE)</f>
        <v>48</v>
      </c>
      <c r="K123" s="97">
        <f>VLOOKUP($B123,[1]NUM5!$G$2:$T$144,8,FALSE)</f>
        <v>50</v>
      </c>
      <c r="L123" s="104">
        <f>VLOOKUP($B123,[1]NUM5!$G$2:$T$144,9,FALSE)</f>
        <v>32</v>
      </c>
      <c r="M123" s="104">
        <f>VLOOKUP($B123,[1]NUM5!$G$2:$T$144,10,FALSE)</f>
        <v>35</v>
      </c>
      <c r="N123" s="104">
        <f>VLOOKUP($B123,[1]NUM5!$G$2:$T$144,11,FALSE)</f>
        <v>95</v>
      </c>
      <c r="O123" s="104">
        <f>VLOOKUP($B123,[1]NUM5!$G$2:$T$144,12,FALSE)</f>
        <v>61</v>
      </c>
      <c r="P123" s="104">
        <f>VLOOKUP($B123,[1]NUM5!$G$2:$T$144,13,FALSE)</f>
        <v>23</v>
      </c>
      <c r="Q123" s="17">
        <f t="shared" si="15"/>
        <v>519</v>
      </c>
    </row>
    <row r="124" spans="1:19" ht="15" thickBot="1" x14ac:dyDescent="0.25">
      <c r="A124" s="105" t="s">
        <v>186</v>
      </c>
      <c r="B124" s="99" t="s">
        <v>177</v>
      </c>
      <c r="C124" s="63"/>
      <c r="D124" s="63"/>
      <c r="E124" s="115">
        <f>VLOOKUP($B124,[1]NUM5!$G$2:$T$144,2,FALSE)</f>
        <v>0</v>
      </c>
      <c r="F124" s="115">
        <f>VLOOKUP($B124,[1]NUM5!$G$2:$T$144,3,FALSE)</f>
        <v>0</v>
      </c>
      <c r="G124" s="97">
        <f>VLOOKUP($B124,[1]NUM5!$G$2:$T$144,4,FALSE)</f>
        <v>4</v>
      </c>
      <c r="H124" s="97">
        <f>VLOOKUP($B124,[1]NUM5!$G$2:$T$144,5,FALSE)</f>
        <v>0</v>
      </c>
      <c r="I124" s="97">
        <f>VLOOKUP($B124,[1]NUM5!$G$2:$T$144,6,FALSE)</f>
        <v>0</v>
      </c>
      <c r="J124" s="97">
        <f>VLOOKUP($B124,[1]NUM5!$G$2:$T$144,7,FALSE)</f>
        <v>3</v>
      </c>
      <c r="K124" s="97">
        <f>VLOOKUP($B124,[1]NUM5!$G$2:$T$144,8,FALSE)</f>
        <v>0</v>
      </c>
      <c r="L124" s="104">
        <f>VLOOKUP($B124,[1]NUM5!$G$2:$T$144,9,FALSE)</f>
        <v>0</v>
      </c>
      <c r="M124" s="104">
        <f>VLOOKUP($B124,[1]NUM5!$G$2:$T$144,10,FALSE)</f>
        <v>0</v>
      </c>
      <c r="N124" s="104">
        <f>VLOOKUP($B124,[1]NUM5!$G$2:$T$144,11,FALSE)</f>
        <v>0</v>
      </c>
      <c r="O124" s="104">
        <f>VLOOKUP($B124,[1]NUM5!$G$2:$T$144,12,FALSE)</f>
        <v>3</v>
      </c>
      <c r="P124" s="104">
        <f>VLOOKUP($B124,[1]NUM5!$G$2:$T$144,13,FALSE)</f>
        <v>0</v>
      </c>
      <c r="Q124" s="17">
        <f t="shared" si="15"/>
        <v>10</v>
      </c>
    </row>
    <row r="125" spans="1:19" ht="15" thickBot="1" x14ac:dyDescent="0.25">
      <c r="A125" s="105" t="s">
        <v>186</v>
      </c>
      <c r="B125" s="99" t="s">
        <v>178</v>
      </c>
      <c r="C125" s="63"/>
      <c r="D125" s="63"/>
      <c r="E125" s="115">
        <f>VLOOKUP($B125,[1]NUM5!$G$2:$T$144,2,FALSE)</f>
        <v>0</v>
      </c>
      <c r="F125" s="115">
        <f>VLOOKUP($B125,[1]NUM5!$G$2:$T$144,3,FALSE)</f>
        <v>5</v>
      </c>
      <c r="G125" s="97">
        <f>VLOOKUP($B125,[1]NUM5!$G$2:$T$144,4,FALSE)</f>
        <v>0</v>
      </c>
      <c r="H125" s="97">
        <f>VLOOKUP($B125,[1]NUM5!$G$2:$T$144,5,FALSE)</f>
        <v>0</v>
      </c>
      <c r="I125" s="97">
        <f>VLOOKUP($B125,[1]NUM5!$G$2:$T$144,6,FALSE)</f>
        <v>2</v>
      </c>
      <c r="J125" s="97">
        <f>VLOOKUP($B125,[1]NUM5!$G$2:$T$144,7,FALSE)</f>
        <v>1</v>
      </c>
      <c r="K125" s="97">
        <f>VLOOKUP($B125,[1]NUM5!$G$2:$T$144,8,FALSE)</f>
        <v>0</v>
      </c>
      <c r="L125" s="104">
        <f>VLOOKUP($B125,[1]NUM5!$G$2:$T$144,9,FALSE)</f>
        <v>0</v>
      </c>
      <c r="M125" s="104">
        <f>VLOOKUP($B125,[1]NUM5!$G$2:$T$144,10,FALSE)</f>
        <v>0</v>
      </c>
      <c r="N125" s="104">
        <f>VLOOKUP($B125,[1]NUM5!$G$2:$T$144,11,FALSE)</f>
        <v>0</v>
      </c>
      <c r="O125" s="104">
        <f>VLOOKUP($B125,[1]NUM5!$G$2:$T$144,12,FALSE)</f>
        <v>0</v>
      </c>
      <c r="P125" s="104">
        <f>VLOOKUP($B125,[1]NUM5!$G$2:$T$144,13,FALSE)</f>
        <v>0</v>
      </c>
      <c r="Q125" s="17">
        <f t="shared" si="15"/>
        <v>8</v>
      </c>
    </row>
    <row r="126" spans="1:19" ht="15" thickBot="1" x14ac:dyDescent="0.25">
      <c r="A126" s="105" t="s">
        <v>186</v>
      </c>
      <c r="B126" s="99" t="s">
        <v>179</v>
      </c>
      <c r="C126" s="63"/>
      <c r="D126" s="63"/>
      <c r="E126" s="115">
        <f>VLOOKUP($B126,[1]NUM5!$G$2:$T$144,2,FALSE)</f>
        <v>0</v>
      </c>
      <c r="F126" s="115">
        <f>VLOOKUP($B126,[1]NUM5!$G$2:$T$144,3,FALSE)</f>
        <v>0</v>
      </c>
      <c r="G126" s="97">
        <f>VLOOKUP($B126,[1]NUM5!$G$2:$T$144,4,FALSE)</f>
        <v>0</v>
      </c>
      <c r="H126" s="97">
        <f>VLOOKUP($B126,[1]NUM5!$G$2:$T$144,5,FALSE)</f>
        <v>4</v>
      </c>
      <c r="I126" s="97">
        <f>VLOOKUP($B126,[1]NUM5!$G$2:$T$144,6,FALSE)</f>
        <v>0</v>
      </c>
      <c r="J126" s="97">
        <f>VLOOKUP($B126,[1]NUM5!$G$2:$T$144,7,FALSE)</f>
        <v>3</v>
      </c>
      <c r="K126" s="97">
        <f>VLOOKUP($B126,[1]NUM5!$G$2:$T$144,8,FALSE)</f>
        <v>0</v>
      </c>
      <c r="L126" s="104">
        <f>VLOOKUP($B126,[1]NUM5!$G$2:$T$144,9,FALSE)</f>
        <v>0</v>
      </c>
      <c r="M126" s="104">
        <f>VLOOKUP($B126,[1]NUM5!$G$2:$T$144,10,FALSE)</f>
        <v>0</v>
      </c>
      <c r="N126" s="104">
        <f>VLOOKUP($B126,[1]NUM5!$G$2:$T$144,11,FALSE)</f>
        <v>4</v>
      </c>
      <c r="O126" s="104">
        <f>VLOOKUP($B126,[1]NUM5!$G$2:$T$144,12,FALSE)</f>
        <v>0</v>
      </c>
      <c r="P126" s="104">
        <f>VLOOKUP($B126,[1]NUM5!$G$2:$T$144,13,FALSE)</f>
        <v>0</v>
      </c>
      <c r="Q126" s="17">
        <f t="shared" si="15"/>
        <v>11</v>
      </c>
    </row>
    <row r="127" spans="1:19" ht="15" thickBot="1" x14ac:dyDescent="0.25">
      <c r="A127" s="105" t="s">
        <v>186</v>
      </c>
      <c r="B127" s="99" t="s">
        <v>180</v>
      </c>
      <c r="C127" s="63"/>
      <c r="D127" s="63"/>
      <c r="E127" s="115">
        <f>VLOOKUP($B127,[1]NUM5!$G$2:$T$144,2,FALSE)</f>
        <v>1</v>
      </c>
      <c r="F127" s="115">
        <f>VLOOKUP($B127,[1]NUM5!$G$2:$T$144,3,FALSE)</f>
        <v>1</v>
      </c>
      <c r="G127" s="97">
        <f>VLOOKUP($B127,[1]NUM5!$G$2:$T$144,4,FALSE)</f>
        <v>1</v>
      </c>
      <c r="H127" s="97">
        <f>VLOOKUP($B127,[1]NUM5!$G$2:$T$144,5,FALSE)</f>
        <v>0</v>
      </c>
      <c r="I127" s="97">
        <f>VLOOKUP($B127,[1]NUM5!$G$2:$T$144,6,FALSE)</f>
        <v>0</v>
      </c>
      <c r="J127" s="97">
        <f>VLOOKUP($B127,[1]NUM5!$G$2:$T$144,7,FALSE)</f>
        <v>0</v>
      </c>
      <c r="K127" s="97">
        <f>VLOOKUP($B127,[1]NUM5!$G$2:$T$144,8,FALSE)</f>
        <v>4</v>
      </c>
      <c r="L127" s="104">
        <f>VLOOKUP($B127,[1]NUM5!$G$2:$T$144,9,FALSE)</f>
        <v>0</v>
      </c>
      <c r="M127" s="104">
        <f>VLOOKUP($B127,[1]NUM5!$G$2:$T$144,10,FALSE)</f>
        <v>0</v>
      </c>
      <c r="N127" s="104">
        <f>VLOOKUP($B127,[1]NUM5!$G$2:$T$144,11,FALSE)</f>
        <v>0</v>
      </c>
      <c r="O127" s="104">
        <f>VLOOKUP($B127,[1]NUM5!$G$2:$T$144,12,FALSE)</f>
        <v>0</v>
      </c>
      <c r="P127" s="104">
        <f>VLOOKUP($B127,[1]NUM5!$G$2:$T$144,13,FALSE)</f>
        <v>2</v>
      </c>
      <c r="Q127" s="17">
        <f t="shared" si="15"/>
        <v>9</v>
      </c>
    </row>
    <row r="128" spans="1:19" ht="15" thickBot="1" x14ac:dyDescent="0.25">
      <c r="A128" s="105" t="s">
        <v>186</v>
      </c>
      <c r="B128" s="99" t="s">
        <v>181</v>
      </c>
      <c r="C128" s="63"/>
      <c r="D128" s="63"/>
      <c r="E128" s="115">
        <f>VLOOKUP($B128,[1]NUM5!$G$2:$T$144,2,FALSE)</f>
        <v>4</v>
      </c>
      <c r="F128" s="115">
        <f>VLOOKUP($B128,[1]NUM5!$G$2:$T$144,3,FALSE)</f>
        <v>10</v>
      </c>
      <c r="G128" s="97">
        <f>VLOOKUP($B128,[1]NUM5!$G$2:$T$144,4,FALSE)</f>
        <v>0</v>
      </c>
      <c r="H128" s="97">
        <f>VLOOKUP($B128,[1]NUM5!$G$2:$T$144,5,FALSE)</f>
        <v>0</v>
      </c>
      <c r="I128" s="97">
        <f>VLOOKUP($B128,[1]NUM5!$G$2:$T$144,6,FALSE)</f>
        <v>3</v>
      </c>
      <c r="J128" s="97">
        <f>VLOOKUP($B128,[1]NUM5!$G$2:$T$144,7,FALSE)</f>
        <v>0</v>
      </c>
      <c r="K128" s="97">
        <f>VLOOKUP($B128,[1]NUM5!$G$2:$T$144,8,FALSE)</f>
        <v>3</v>
      </c>
      <c r="L128" s="104">
        <f>VLOOKUP($B128,[1]NUM5!$G$2:$T$144,9,FALSE)</f>
        <v>1</v>
      </c>
      <c r="M128" s="104">
        <f>VLOOKUP($B128,[1]NUM5!$G$2:$T$144,10,FALSE)</f>
        <v>0</v>
      </c>
      <c r="N128" s="104">
        <f>VLOOKUP($B128,[1]NUM5!$G$2:$T$144,11,FALSE)</f>
        <v>1</v>
      </c>
      <c r="O128" s="104">
        <f>VLOOKUP($B128,[1]NUM5!$G$2:$T$144,12,FALSE)</f>
        <v>1</v>
      </c>
      <c r="P128" s="104">
        <f>VLOOKUP($B128,[1]NUM5!$G$2:$T$144,13,FALSE)</f>
        <v>2</v>
      </c>
      <c r="Q128" s="17">
        <f t="shared" si="15"/>
        <v>25</v>
      </c>
    </row>
    <row r="129" spans="1:19" ht="15" thickBot="1" x14ac:dyDescent="0.25">
      <c r="A129" s="105" t="s">
        <v>186</v>
      </c>
      <c r="B129" s="99" t="s">
        <v>182</v>
      </c>
      <c r="C129" s="63"/>
      <c r="D129" s="63"/>
      <c r="E129" s="115">
        <f>VLOOKUP($B129,[1]NUM5!$G$2:$T$144,2,FALSE)</f>
        <v>0</v>
      </c>
      <c r="F129" s="115">
        <f>VLOOKUP($B129,[1]NUM5!$G$2:$T$144,3,FALSE)</f>
        <v>4</v>
      </c>
      <c r="G129" s="97">
        <f>VLOOKUP($B129,[1]NUM5!$G$2:$T$144,4,FALSE)</f>
        <v>1</v>
      </c>
      <c r="H129" s="97">
        <f>VLOOKUP($B129,[1]NUM5!$G$2:$T$144,5,FALSE)</f>
        <v>0</v>
      </c>
      <c r="I129" s="97">
        <f>VLOOKUP($B129,[1]NUM5!$G$2:$T$144,6,FALSE)</f>
        <v>0</v>
      </c>
      <c r="J129" s="97">
        <f>VLOOKUP($B129,[1]NUM5!$G$2:$T$144,7,FALSE)</f>
        <v>0</v>
      </c>
      <c r="K129" s="97">
        <f>VLOOKUP($B129,[1]NUM5!$G$2:$T$144,8,FALSE)</f>
        <v>3</v>
      </c>
      <c r="L129" s="104">
        <f>VLOOKUP($B129,[1]NUM5!$G$2:$T$144,9,FALSE)</f>
        <v>1</v>
      </c>
      <c r="M129" s="104">
        <f>VLOOKUP($B129,[1]NUM5!$G$2:$T$144,10,FALSE)</f>
        <v>6</v>
      </c>
      <c r="N129" s="104">
        <f>VLOOKUP($B129,[1]NUM5!$G$2:$T$144,11,FALSE)</f>
        <v>0</v>
      </c>
      <c r="O129" s="104">
        <f>VLOOKUP($B129,[1]NUM5!$G$2:$T$144,12,FALSE)</f>
        <v>0</v>
      </c>
      <c r="P129" s="104">
        <f>VLOOKUP($B129,[1]NUM5!$G$2:$T$144,13,FALSE)</f>
        <v>0</v>
      </c>
      <c r="Q129" s="17">
        <f t="shared" si="15"/>
        <v>15</v>
      </c>
    </row>
    <row r="130" spans="1:19" ht="15" thickBot="1" x14ac:dyDescent="0.25">
      <c r="A130" s="105" t="s">
        <v>186</v>
      </c>
      <c r="B130" s="99" t="s">
        <v>183</v>
      </c>
      <c r="C130" s="63"/>
      <c r="D130" s="63"/>
      <c r="E130" s="115">
        <f>VLOOKUP($B130,[1]NUM5!$G$2:$T$144,2,FALSE)</f>
        <v>3</v>
      </c>
      <c r="F130" s="115">
        <f>VLOOKUP($B130,[1]NUM5!$G$2:$T$144,3,FALSE)</f>
        <v>3</v>
      </c>
      <c r="G130" s="97">
        <f>VLOOKUP($B130,[1]NUM5!$G$2:$T$144,4,FALSE)</f>
        <v>10</v>
      </c>
      <c r="H130" s="97">
        <f>VLOOKUP($B130,[1]NUM5!$G$2:$T$144,5,FALSE)</f>
        <v>7</v>
      </c>
      <c r="I130" s="97">
        <f>VLOOKUP($B130,[1]NUM5!$G$2:$T$144,6,FALSE)</f>
        <v>7</v>
      </c>
      <c r="J130" s="97">
        <f>VLOOKUP($B130,[1]NUM5!$G$2:$T$144,7,FALSE)</f>
        <v>1</v>
      </c>
      <c r="K130" s="97">
        <f>VLOOKUP($B130,[1]NUM5!$G$2:$T$144,8,FALSE)</f>
        <v>3</v>
      </c>
      <c r="L130" s="104">
        <f>VLOOKUP($B130,[1]NUM5!$G$2:$T$144,9,FALSE)</f>
        <v>3</v>
      </c>
      <c r="M130" s="104">
        <f>VLOOKUP($B130,[1]NUM5!$G$2:$T$144,10,FALSE)</f>
        <v>4</v>
      </c>
      <c r="N130" s="104">
        <f>VLOOKUP($B130,[1]NUM5!$G$2:$T$144,11,FALSE)</f>
        <v>2</v>
      </c>
      <c r="O130" s="104">
        <f>VLOOKUP($B130,[1]NUM5!$G$2:$T$144,12,FALSE)</f>
        <v>14</v>
      </c>
      <c r="P130" s="104">
        <f>VLOOKUP($B130,[1]NUM5!$G$2:$T$144,13,FALSE)</f>
        <v>36</v>
      </c>
      <c r="Q130" s="17">
        <f t="shared" si="15"/>
        <v>93</v>
      </c>
    </row>
    <row r="131" spans="1:19" ht="15" thickBot="1" x14ac:dyDescent="0.25">
      <c r="A131" s="105" t="s">
        <v>186</v>
      </c>
      <c r="B131" s="99" t="s">
        <v>184</v>
      </c>
      <c r="C131" s="63"/>
      <c r="D131" s="63"/>
      <c r="E131" s="115">
        <f>VLOOKUP($B131,[1]NUM5!$G$2:$T$144,2,FALSE)</f>
        <v>0</v>
      </c>
      <c r="F131" s="115">
        <f>VLOOKUP($B131,[1]NUM5!$G$2:$T$144,3,FALSE)</f>
        <v>4</v>
      </c>
      <c r="G131" s="97">
        <f>VLOOKUP($B131,[1]NUM5!$G$2:$T$144,4,FALSE)</f>
        <v>1</v>
      </c>
      <c r="H131" s="97">
        <f>VLOOKUP($B131,[1]NUM5!$G$2:$T$144,5,FALSE)</f>
        <v>2</v>
      </c>
      <c r="I131" s="97">
        <f>VLOOKUP($B131,[1]NUM5!$G$2:$T$144,6,FALSE)</f>
        <v>0</v>
      </c>
      <c r="J131" s="97">
        <f>VLOOKUP($B131,[1]NUM5!$G$2:$T$144,7,FALSE)</f>
        <v>0</v>
      </c>
      <c r="K131" s="97">
        <f>VLOOKUP($B131,[1]NUM5!$G$2:$T$144,8,FALSE)</f>
        <v>3</v>
      </c>
      <c r="L131" s="104">
        <f>VLOOKUP($B131,[1]NUM5!$G$2:$T$144,9,FALSE)</f>
        <v>0</v>
      </c>
      <c r="M131" s="104">
        <f>VLOOKUP($B131,[1]NUM5!$G$2:$T$144,10,FALSE)</f>
        <v>1</v>
      </c>
      <c r="N131" s="104">
        <f>VLOOKUP($B131,[1]NUM5!$G$2:$T$144,11,FALSE)</f>
        <v>0</v>
      </c>
      <c r="O131" s="104">
        <f>VLOOKUP($B131,[1]NUM5!$G$2:$T$144,12,FALSE)</f>
        <v>0</v>
      </c>
      <c r="P131" s="104">
        <f>VLOOKUP($B131,[1]NUM5!$G$2:$T$144,13,FALSE)</f>
        <v>14</v>
      </c>
      <c r="Q131" s="17">
        <f t="shared" si="15"/>
        <v>25</v>
      </c>
    </row>
    <row r="132" spans="1:19" ht="15" thickBot="1" x14ac:dyDescent="0.25">
      <c r="A132" s="105" t="s">
        <v>186</v>
      </c>
      <c r="B132" s="99" t="s">
        <v>185</v>
      </c>
      <c r="C132" s="63"/>
      <c r="D132" s="63"/>
      <c r="E132" s="115">
        <f>VLOOKUP($B132,[1]NUM5!$G$2:$T$144,2,FALSE)</f>
        <v>1</v>
      </c>
      <c r="F132" s="115">
        <f>VLOOKUP($B132,[1]NUM5!$G$2:$T$144,3,FALSE)</f>
        <v>5</v>
      </c>
      <c r="G132" s="97">
        <f>VLOOKUP($B132,[1]NUM5!$G$2:$T$144,4,FALSE)</f>
        <v>1</v>
      </c>
      <c r="H132" s="97">
        <f>VLOOKUP($B132,[1]NUM5!$G$2:$T$144,5,FALSE)</f>
        <v>1</v>
      </c>
      <c r="I132" s="97">
        <f>VLOOKUP($B132,[1]NUM5!$G$2:$T$144,6,FALSE)</f>
        <v>3</v>
      </c>
      <c r="J132" s="97">
        <f>VLOOKUP($B132,[1]NUM5!$G$2:$T$144,7,FALSE)</f>
        <v>3</v>
      </c>
      <c r="K132" s="97">
        <f>VLOOKUP($B132,[1]NUM5!$G$2:$T$144,8,FALSE)</f>
        <v>1</v>
      </c>
      <c r="L132" s="104">
        <f>VLOOKUP($B132,[1]NUM5!$G$2:$T$144,9,FALSE)</f>
        <v>0</v>
      </c>
      <c r="M132" s="104">
        <f>VLOOKUP($B132,[1]NUM5!$G$2:$T$144,10,FALSE)</f>
        <v>0</v>
      </c>
      <c r="N132" s="104">
        <f>VLOOKUP($B132,[1]NUM5!$G$2:$T$144,11,FALSE)</f>
        <v>0</v>
      </c>
      <c r="O132" s="104">
        <f>VLOOKUP($B132,[1]NUM5!$G$2:$T$144,12,FALSE)</f>
        <v>0</v>
      </c>
      <c r="P132" s="104">
        <f>VLOOKUP($B132,[1]NUM5!$G$2:$T$144,13,FALSE)</f>
        <v>1</v>
      </c>
      <c r="Q132" s="17">
        <f t="shared" si="15"/>
        <v>16</v>
      </c>
    </row>
    <row r="133" spans="1:19" s="65" customFormat="1" ht="15" thickBot="1" x14ac:dyDescent="0.25">
      <c r="A133" s="233" t="s">
        <v>208</v>
      </c>
      <c r="B133" s="234"/>
      <c r="C133" s="45">
        <f>+D133/Metas!K112</f>
        <v>1.0443430969510108</v>
      </c>
      <c r="D133" s="19">
        <f>+Q133/R133</f>
        <v>0.21931205035971224</v>
      </c>
      <c r="E133" s="82">
        <f>SUM(E120:E132)</f>
        <v>145</v>
      </c>
      <c r="F133" s="82">
        <f t="shared" ref="F133:P133" si="16">SUM(F120:F132)</f>
        <v>162</v>
      </c>
      <c r="G133" s="82">
        <f t="shared" si="16"/>
        <v>157</v>
      </c>
      <c r="H133" s="82">
        <f t="shared" si="16"/>
        <v>144</v>
      </c>
      <c r="I133" s="82">
        <f t="shared" si="16"/>
        <v>144</v>
      </c>
      <c r="J133" s="82">
        <f t="shared" si="16"/>
        <v>142</v>
      </c>
      <c r="K133" s="82">
        <f t="shared" si="16"/>
        <v>169</v>
      </c>
      <c r="L133" s="82">
        <f t="shared" si="16"/>
        <v>107</v>
      </c>
      <c r="M133" s="82">
        <f t="shared" si="16"/>
        <v>134</v>
      </c>
      <c r="N133" s="82">
        <f t="shared" si="16"/>
        <v>196</v>
      </c>
      <c r="O133" s="82">
        <f t="shared" si="16"/>
        <v>285</v>
      </c>
      <c r="P133" s="82">
        <f t="shared" si="16"/>
        <v>166</v>
      </c>
      <c r="Q133" s="82">
        <f>SUM(Q120:Q132)</f>
        <v>1951</v>
      </c>
      <c r="R133" s="246">
        <v>8896</v>
      </c>
      <c r="S133" s="247"/>
    </row>
    <row r="134" spans="1:19" ht="15" thickBot="1" x14ac:dyDescent="0.25">
      <c r="A134" s="105" t="s">
        <v>191</v>
      </c>
      <c r="B134" s="99" t="s">
        <v>187</v>
      </c>
      <c r="C134" s="63"/>
      <c r="D134" s="63"/>
      <c r="E134" s="81">
        <f>VLOOKUP($B134,[1]NUM5!$G$2:$T$144,2,FALSE)</f>
        <v>41</v>
      </c>
      <c r="F134" s="81">
        <f>VLOOKUP($B134,[1]NUM5!$G$2:$T$144,3,FALSE)</f>
        <v>80</v>
      </c>
      <c r="G134" s="64">
        <f>VLOOKUP($B134,[1]NUM5!$G$2:$T$144,4,FALSE)</f>
        <v>73</v>
      </c>
      <c r="H134" s="64">
        <f>VLOOKUP($B134,[1]NUM5!$G$2:$T$144,5,FALSE)</f>
        <v>13</v>
      </c>
      <c r="I134" s="64">
        <f>VLOOKUP($B134,[1]NUM5!$G$2:$T$144,6,FALSE)</f>
        <v>100</v>
      </c>
      <c r="J134" s="64">
        <f>VLOOKUP($B134,[1]NUM5!$G$2:$T$144,7,FALSE)</f>
        <v>87</v>
      </c>
      <c r="K134" s="64">
        <f>VLOOKUP($B134,[1]NUM5!$G$2:$T$144,8,FALSE)</f>
        <v>73</v>
      </c>
      <c r="L134" s="62">
        <f>VLOOKUP($B134,[1]NUM5!$G$2:$T$144,9,FALSE)</f>
        <v>38</v>
      </c>
      <c r="M134" s="62">
        <f>VLOOKUP($B134,[1]NUM5!$G$2:$T$144,10,FALSE)</f>
        <v>39</v>
      </c>
      <c r="N134" s="62">
        <f>VLOOKUP($B134,[1]NUM5!$G$2:$T$144,11,FALSE)</f>
        <v>38</v>
      </c>
      <c r="O134" s="62">
        <f>VLOOKUP($B134,[1]NUM5!$G$2:$T$144,12,FALSE)</f>
        <v>41</v>
      </c>
      <c r="P134" s="62">
        <f>VLOOKUP($B134,[1]NUM5!$G$2:$T$144,13,FALSE)</f>
        <v>83</v>
      </c>
      <c r="Q134" s="17">
        <f>SUM(E134:P134)</f>
        <v>706</v>
      </c>
    </row>
    <row r="135" spans="1:19" ht="15" thickBot="1" x14ac:dyDescent="0.25">
      <c r="A135" s="105" t="s">
        <v>191</v>
      </c>
      <c r="B135" s="99" t="s">
        <v>188</v>
      </c>
      <c r="C135" s="63"/>
      <c r="D135" s="63"/>
      <c r="E135" s="81">
        <f>VLOOKUP($B135,[1]NUM5!$G$2:$T$144,2,FALSE)</f>
        <v>0</v>
      </c>
      <c r="F135" s="81">
        <f>VLOOKUP($B135,[1]NUM5!$G$2:$T$144,3,FALSE)</f>
        <v>0</v>
      </c>
      <c r="G135" s="64">
        <f>VLOOKUP($B135,[1]NUM5!$G$2:$T$144,4,FALSE)</f>
        <v>0</v>
      </c>
      <c r="H135" s="64">
        <f>VLOOKUP($B135,[1]NUM5!$G$2:$T$144,5,FALSE)</f>
        <v>0</v>
      </c>
      <c r="I135" s="64">
        <f>VLOOKUP($B135,[1]NUM5!$G$2:$T$144,6,FALSE)</f>
        <v>0</v>
      </c>
      <c r="J135" s="64">
        <f>VLOOKUP($B135,[1]NUM5!$G$2:$T$144,7,FALSE)</f>
        <v>6</v>
      </c>
      <c r="K135" s="64">
        <f>VLOOKUP($B135,[1]NUM5!$G$2:$T$144,8,FALSE)</f>
        <v>6</v>
      </c>
      <c r="L135" s="62">
        <f>VLOOKUP($B135,[1]NUM5!$G$2:$T$144,9,FALSE)</f>
        <v>0</v>
      </c>
      <c r="M135" s="62">
        <f>VLOOKUP($B135,[1]NUM5!$G$2:$T$144,10,FALSE)</f>
        <v>0</v>
      </c>
      <c r="N135" s="62">
        <f>VLOOKUP($B135,[1]NUM5!$G$2:$T$144,11,FALSE)</f>
        <v>0</v>
      </c>
      <c r="O135" s="62">
        <f>VLOOKUP($B135,[1]NUM5!$G$2:$T$144,12,FALSE)</f>
        <v>1</v>
      </c>
      <c r="P135" s="62">
        <f>VLOOKUP($B135,[1]NUM5!$G$2:$T$144,13,FALSE)</f>
        <v>0</v>
      </c>
      <c r="Q135" s="17">
        <f>SUM(E135:P135)</f>
        <v>13</v>
      </c>
    </row>
    <row r="136" spans="1:19" ht="15" thickBot="1" x14ac:dyDescent="0.25">
      <c r="A136" s="105" t="s">
        <v>191</v>
      </c>
      <c r="B136" s="99" t="s">
        <v>189</v>
      </c>
      <c r="C136" s="63"/>
      <c r="D136" s="63"/>
      <c r="E136" s="81"/>
      <c r="F136" s="81"/>
      <c r="G136" s="64"/>
      <c r="H136" s="64"/>
      <c r="I136" s="64"/>
      <c r="J136" s="64"/>
      <c r="K136" s="64"/>
      <c r="Q136" s="17">
        <f>SUM(E136:P136)</f>
        <v>0</v>
      </c>
    </row>
    <row r="137" spans="1:19" ht="15" thickBot="1" x14ac:dyDescent="0.25">
      <c r="A137" s="105" t="s">
        <v>191</v>
      </c>
      <c r="B137" s="99" t="s">
        <v>190</v>
      </c>
      <c r="C137" s="63"/>
      <c r="D137" s="63"/>
      <c r="E137" s="81">
        <f>VLOOKUP($B137,[1]NUM5!$G$2:$T$144,2,FALSE)</f>
        <v>0</v>
      </c>
      <c r="F137" s="81">
        <f>VLOOKUP($B137,[1]NUM5!$G$2:$T$144,3,FALSE)</f>
        <v>0</v>
      </c>
      <c r="G137" s="64">
        <f>VLOOKUP($B137,[1]NUM5!$G$2:$T$144,4,FALSE)</f>
        <v>1</v>
      </c>
      <c r="H137" s="64">
        <f>VLOOKUP($B137,[1]NUM5!$G$2:$T$144,5,FALSE)</f>
        <v>0</v>
      </c>
      <c r="I137" s="64">
        <f>VLOOKUP($B137,[1]NUM5!$G$2:$T$144,6,FALSE)</f>
        <v>0</v>
      </c>
      <c r="J137" s="64">
        <f>VLOOKUP($B137,[1]NUM5!$G$2:$T$144,7,FALSE)</f>
        <v>0</v>
      </c>
      <c r="K137" s="64">
        <f>VLOOKUP($B137,[1]NUM5!$G$2:$T$144,8,FALSE)</f>
        <v>0</v>
      </c>
      <c r="L137" s="62">
        <f>VLOOKUP($B137,[1]NUM5!$G$2:$T$144,9,FALSE)</f>
        <v>0</v>
      </c>
      <c r="M137" s="62">
        <f>VLOOKUP($B137,[1]NUM5!$G$2:$T$144,10,FALSE)</f>
        <v>0</v>
      </c>
      <c r="N137" s="62">
        <f>VLOOKUP($B137,[1]NUM5!$G$2:$T$144,11,FALSE)</f>
        <v>0</v>
      </c>
      <c r="O137" s="62">
        <f>VLOOKUP($B137,[1]NUM5!$G$2:$T$144,12,FALSE)</f>
        <v>0</v>
      </c>
      <c r="P137" s="62">
        <f>VLOOKUP($B137,[1]NUM5!$G$2:$T$144,13,FALSE)</f>
        <v>0</v>
      </c>
      <c r="Q137" s="17">
        <f>SUM(E137:P137)</f>
        <v>1</v>
      </c>
    </row>
    <row r="138" spans="1:19" s="65" customFormat="1" ht="15" thickBot="1" x14ac:dyDescent="0.25">
      <c r="A138" s="233" t="s">
        <v>209</v>
      </c>
      <c r="B138" s="234"/>
      <c r="C138" s="45">
        <f>+D138/Metas!K114</f>
        <v>0.93632958801498123</v>
      </c>
      <c r="D138" s="19">
        <f>+Q138/R138</f>
        <v>0.2247191011235955</v>
      </c>
      <c r="E138" s="82">
        <f>SUM(E134:E137)</f>
        <v>41</v>
      </c>
      <c r="F138" s="82">
        <f t="shared" ref="F138:P138" si="17">SUM(F134:F137)</f>
        <v>80</v>
      </c>
      <c r="G138" s="82">
        <f t="shared" si="17"/>
        <v>74</v>
      </c>
      <c r="H138" s="82">
        <f t="shared" si="17"/>
        <v>13</v>
      </c>
      <c r="I138" s="82">
        <f t="shared" si="17"/>
        <v>100</v>
      </c>
      <c r="J138" s="82">
        <f t="shared" si="17"/>
        <v>93</v>
      </c>
      <c r="K138" s="82">
        <f t="shared" si="17"/>
        <v>79</v>
      </c>
      <c r="L138" s="82">
        <f t="shared" si="17"/>
        <v>38</v>
      </c>
      <c r="M138" s="82">
        <f t="shared" si="17"/>
        <v>39</v>
      </c>
      <c r="N138" s="82">
        <f t="shared" si="17"/>
        <v>38</v>
      </c>
      <c r="O138" s="82">
        <f t="shared" si="17"/>
        <v>42</v>
      </c>
      <c r="P138" s="82">
        <f t="shared" si="17"/>
        <v>83</v>
      </c>
      <c r="Q138" s="82">
        <f>SUM(Q134:Q137)</f>
        <v>720</v>
      </c>
      <c r="R138" s="246">
        <v>3204</v>
      </c>
      <c r="S138" s="247"/>
    </row>
    <row r="139" spans="1:19" ht="15" thickBot="1" x14ac:dyDescent="0.25">
      <c r="A139" s="105" t="s">
        <v>199</v>
      </c>
      <c r="B139" s="99" t="s">
        <v>192</v>
      </c>
      <c r="C139" s="63"/>
      <c r="D139" s="63"/>
      <c r="E139" s="115">
        <f>VLOOKUP($B139,[1]NUM5!$G$2:$T$144,2,FALSE)</f>
        <v>2</v>
      </c>
      <c r="F139" s="115">
        <f>VLOOKUP($B139,[1]NUM5!$G$2:$T$144,3,FALSE)</f>
        <v>6</v>
      </c>
      <c r="G139" s="97">
        <f>VLOOKUP($B139,[1]NUM5!$G$2:$T$144,4,FALSE)</f>
        <v>18</v>
      </c>
      <c r="H139" s="97">
        <f>VLOOKUP($B139,[1]NUM5!$G$2:$T$144,5,FALSE)</f>
        <v>9</v>
      </c>
      <c r="I139" s="97">
        <f>VLOOKUP($B139,[1]NUM5!$G$2:$T$144,6,FALSE)</f>
        <v>23</v>
      </c>
      <c r="J139" s="97">
        <f>VLOOKUP($B139,[1]NUM5!$G$2:$T$144,7,FALSE)</f>
        <v>21</v>
      </c>
      <c r="K139" s="97">
        <f>VLOOKUP($B139,[1]NUM5!$G$2:$T$144,8,FALSE)</f>
        <v>20</v>
      </c>
      <c r="L139" s="104">
        <f>VLOOKUP($B139,[1]NUM5!$G$2:$T$144,9,FALSE)</f>
        <v>34</v>
      </c>
      <c r="M139" s="104">
        <f>VLOOKUP($B139,[1]NUM5!$G$2:$T$144,10,FALSE)</f>
        <v>12</v>
      </c>
      <c r="N139" s="104">
        <f>VLOOKUP($B139,[1]NUM5!$G$2:$T$144,11,FALSE)</f>
        <v>17</v>
      </c>
      <c r="O139" s="104">
        <f>VLOOKUP($B139,[1]NUM5!$G$2:$T$144,12,FALSE)</f>
        <v>1</v>
      </c>
      <c r="P139" s="62">
        <f>VLOOKUP($B139,[1]NUM5!$G$2:$T$144,13,FALSE)</f>
        <v>0</v>
      </c>
      <c r="Q139" s="17">
        <f t="shared" ref="Q139:Q145" si="18">SUM(E139:P139)</f>
        <v>163</v>
      </c>
    </row>
    <row r="140" spans="1:19" ht="15" thickBot="1" x14ac:dyDescent="0.25">
      <c r="A140" s="105" t="s">
        <v>199</v>
      </c>
      <c r="B140" s="99" t="s">
        <v>193</v>
      </c>
      <c r="C140" s="63"/>
      <c r="D140" s="63"/>
      <c r="E140" s="115">
        <f>VLOOKUP($B140,[1]NUM5!$G$2:$T$144,2,FALSE)</f>
        <v>0</v>
      </c>
      <c r="F140" s="115">
        <f>VLOOKUP($B140,[1]NUM5!$G$2:$T$144,3,FALSE)</f>
        <v>1</v>
      </c>
      <c r="G140" s="97">
        <f>VLOOKUP($B140,[1]NUM5!$G$2:$T$144,4,FALSE)</f>
        <v>0</v>
      </c>
      <c r="H140" s="97">
        <f>VLOOKUP($B140,[1]NUM5!$G$2:$T$144,5,FALSE)</f>
        <v>4</v>
      </c>
      <c r="I140" s="97">
        <f>VLOOKUP($B140,[1]NUM5!$G$2:$T$144,6,FALSE)</f>
        <v>1</v>
      </c>
      <c r="J140" s="97">
        <f>VLOOKUP($B140,[1]NUM5!$G$2:$T$144,7,FALSE)</f>
        <v>0</v>
      </c>
      <c r="K140" s="97">
        <f>VLOOKUP($B140,[1]NUM5!$G$2:$T$144,8,FALSE)</f>
        <v>3</v>
      </c>
      <c r="L140" s="104">
        <f>VLOOKUP($B140,[1]NUM5!$G$2:$T$144,9,FALSE)</f>
        <v>3</v>
      </c>
      <c r="M140" s="104">
        <f>VLOOKUP($B140,[1]NUM5!$G$2:$T$144,10,FALSE)</f>
        <v>0</v>
      </c>
      <c r="N140" s="104">
        <f>VLOOKUP($B140,[1]NUM5!$G$2:$T$144,11,FALSE)</f>
        <v>0</v>
      </c>
      <c r="O140" s="104">
        <f>VLOOKUP($B140,[1]NUM5!$G$2:$T$144,12,FALSE)</f>
        <v>0</v>
      </c>
      <c r="P140" s="62">
        <f>VLOOKUP($B140,[1]NUM5!$G$2:$T$144,13,FALSE)</f>
        <v>0</v>
      </c>
      <c r="Q140" s="17">
        <f t="shared" si="18"/>
        <v>12</v>
      </c>
    </row>
    <row r="141" spans="1:19" ht="15" thickBot="1" x14ac:dyDescent="0.25">
      <c r="A141" s="105" t="s">
        <v>199</v>
      </c>
      <c r="B141" s="99" t="s">
        <v>194</v>
      </c>
      <c r="C141" s="63"/>
      <c r="D141" s="63"/>
      <c r="E141" s="115">
        <f>VLOOKUP($B141,[1]NUM5!$G$2:$T$144,2,FALSE)</f>
        <v>0</v>
      </c>
      <c r="F141" s="115">
        <f>VLOOKUP($B141,[1]NUM5!$G$2:$T$144,3,FALSE)</f>
        <v>1</v>
      </c>
      <c r="G141" s="97">
        <f>VLOOKUP($B141,[1]NUM5!$G$2:$T$144,4,FALSE)</f>
        <v>3</v>
      </c>
      <c r="H141" s="97">
        <f>VLOOKUP($B141,[1]NUM5!$G$2:$T$144,5,FALSE)</f>
        <v>8</v>
      </c>
      <c r="I141" s="97">
        <f>VLOOKUP($B141,[1]NUM5!$G$2:$T$144,6,FALSE)</f>
        <v>10</v>
      </c>
      <c r="J141" s="97">
        <f>VLOOKUP($B141,[1]NUM5!$G$2:$T$144,7,FALSE)</f>
        <v>9</v>
      </c>
      <c r="K141" s="97">
        <f>VLOOKUP($B141,[1]NUM5!$G$2:$T$144,8,FALSE)</f>
        <v>11</v>
      </c>
      <c r="L141" s="104">
        <f>VLOOKUP($B141,[1]NUM5!$G$2:$T$144,9,FALSE)</f>
        <v>4</v>
      </c>
      <c r="M141" s="104">
        <f>VLOOKUP($B141,[1]NUM5!$G$2:$T$144,10,FALSE)</f>
        <v>0</v>
      </c>
      <c r="N141" s="104">
        <f>VLOOKUP($B141,[1]NUM5!$G$2:$T$144,11,FALSE)</f>
        <v>7</v>
      </c>
      <c r="O141" s="104">
        <f>VLOOKUP($B141,[1]NUM5!$G$2:$T$144,12,FALSE)</f>
        <v>2</v>
      </c>
      <c r="P141" s="62">
        <f>VLOOKUP($B141,[1]NUM5!$G$2:$T$144,13,FALSE)</f>
        <v>0</v>
      </c>
      <c r="Q141" s="17">
        <f t="shared" si="18"/>
        <v>55</v>
      </c>
    </row>
    <row r="142" spans="1:19" ht="15" thickBot="1" x14ac:dyDescent="0.25">
      <c r="A142" s="105" t="s">
        <v>199</v>
      </c>
      <c r="B142" s="99" t="s">
        <v>195</v>
      </c>
      <c r="C142" s="63"/>
      <c r="D142" s="63"/>
      <c r="E142" s="115">
        <f>VLOOKUP($B142,[1]NUM5!$G$2:$T$144,2,FALSE)</f>
        <v>0</v>
      </c>
      <c r="F142" s="115">
        <f>VLOOKUP($B142,[1]NUM5!$G$2:$T$144,3,FALSE)</f>
        <v>1</v>
      </c>
      <c r="G142" s="97">
        <f>VLOOKUP($B142,[1]NUM5!$G$2:$T$144,4,FALSE)</f>
        <v>0</v>
      </c>
      <c r="H142" s="97">
        <f>VLOOKUP($B142,[1]NUM5!$G$2:$T$144,5,FALSE)</f>
        <v>5</v>
      </c>
      <c r="I142" s="97">
        <f>VLOOKUP($B142,[1]NUM5!$G$2:$T$144,6,FALSE)</f>
        <v>1</v>
      </c>
      <c r="J142" s="97">
        <f>VLOOKUP($B142,[1]NUM5!$G$2:$T$144,7,FALSE)</f>
        <v>0</v>
      </c>
      <c r="K142" s="97">
        <f>VLOOKUP($B142,[1]NUM5!$G$2:$T$144,8,FALSE)</f>
        <v>5</v>
      </c>
      <c r="L142" s="104">
        <f>VLOOKUP($B142,[1]NUM5!$G$2:$T$144,9,FALSE)</f>
        <v>2</v>
      </c>
      <c r="M142" s="104">
        <f>VLOOKUP($B142,[1]NUM5!$G$2:$T$144,10,FALSE)</f>
        <v>2</v>
      </c>
      <c r="N142" s="104">
        <f>VLOOKUP($B142,[1]NUM5!$G$2:$T$144,11,FALSE)</f>
        <v>0</v>
      </c>
      <c r="O142" s="104">
        <f>VLOOKUP($B142,[1]NUM5!$G$2:$T$144,12,FALSE)</f>
        <v>1</v>
      </c>
      <c r="P142" s="62">
        <f>VLOOKUP($B142,[1]NUM5!$G$2:$T$144,13,FALSE)</f>
        <v>0</v>
      </c>
      <c r="Q142" s="17">
        <f t="shared" si="18"/>
        <v>17</v>
      </c>
    </row>
    <row r="143" spans="1:19" ht="15" thickBot="1" x14ac:dyDescent="0.25">
      <c r="A143" s="105" t="s">
        <v>199</v>
      </c>
      <c r="B143" s="99" t="s">
        <v>196</v>
      </c>
      <c r="C143" s="63"/>
      <c r="D143" s="63"/>
      <c r="E143" s="115">
        <f>VLOOKUP($B143,[1]NUM5!$G$2:$T$144,2,FALSE)</f>
        <v>0</v>
      </c>
      <c r="F143" s="115">
        <f>VLOOKUP($B143,[1]NUM5!$G$2:$T$144,3,FALSE)</f>
        <v>0</v>
      </c>
      <c r="G143" s="97">
        <f>VLOOKUP($B143,[1]NUM5!$G$2:$T$144,4,FALSE)</f>
        <v>4</v>
      </c>
      <c r="H143" s="97">
        <f>VLOOKUP($B143,[1]NUM5!$G$2:$T$144,5,FALSE)</f>
        <v>11</v>
      </c>
      <c r="I143" s="97">
        <f>VLOOKUP($B143,[1]NUM5!$G$2:$T$144,6,FALSE)</f>
        <v>3</v>
      </c>
      <c r="J143" s="97">
        <f>VLOOKUP($B143,[1]NUM5!$G$2:$T$144,7,FALSE)</f>
        <v>6</v>
      </c>
      <c r="K143" s="97">
        <f>VLOOKUP($B143,[1]NUM5!$G$2:$T$144,8,FALSE)</f>
        <v>16</v>
      </c>
      <c r="L143" s="104">
        <f>VLOOKUP($B143,[1]NUM5!$G$2:$T$144,9,FALSE)</f>
        <v>11</v>
      </c>
      <c r="M143" s="104">
        <f>VLOOKUP($B143,[1]NUM5!$G$2:$T$144,10,FALSE)</f>
        <v>7</v>
      </c>
      <c r="N143" s="104">
        <f>VLOOKUP($B143,[1]NUM5!$G$2:$T$144,11,FALSE)</f>
        <v>5</v>
      </c>
      <c r="O143" s="104">
        <f>VLOOKUP($B143,[1]NUM5!$G$2:$T$144,12,FALSE)</f>
        <v>1</v>
      </c>
      <c r="P143" s="62">
        <f>VLOOKUP($B143,[1]NUM5!$G$2:$T$144,13,FALSE)</f>
        <v>0</v>
      </c>
      <c r="Q143" s="17">
        <f t="shared" si="18"/>
        <v>64</v>
      </c>
    </row>
    <row r="144" spans="1:19" ht="15" thickBot="1" x14ac:dyDescent="0.25">
      <c r="A144" s="105" t="s">
        <v>199</v>
      </c>
      <c r="B144" s="99" t="s">
        <v>197</v>
      </c>
      <c r="C144" s="63"/>
      <c r="D144" s="63"/>
      <c r="E144" s="115">
        <f>VLOOKUP($B144,[1]NUM5!$G$2:$T$144,2,FALSE)</f>
        <v>1</v>
      </c>
      <c r="F144" s="115">
        <f>VLOOKUP($B144,[1]NUM5!$G$2:$T$144,3,FALSE)</f>
        <v>0</v>
      </c>
      <c r="G144" s="97">
        <f>VLOOKUP($B144,[1]NUM5!$G$2:$T$144,4,FALSE)</f>
        <v>0</v>
      </c>
      <c r="H144" s="97">
        <f>VLOOKUP($B144,[1]NUM5!$G$2:$T$144,5,FALSE)</f>
        <v>6</v>
      </c>
      <c r="I144" s="97">
        <f>VLOOKUP($B144,[1]NUM5!$G$2:$T$144,6,FALSE)</f>
        <v>3</v>
      </c>
      <c r="J144" s="97">
        <f>VLOOKUP($B144,[1]NUM5!$G$2:$T$144,7,FALSE)</f>
        <v>12</v>
      </c>
      <c r="K144" s="97">
        <f>VLOOKUP($B144,[1]NUM5!$G$2:$T$144,8,FALSE)</f>
        <v>2</v>
      </c>
      <c r="L144" s="104">
        <f>VLOOKUP($B144,[1]NUM5!$G$2:$T$144,9,FALSE)</f>
        <v>6</v>
      </c>
      <c r="M144" s="104">
        <f>VLOOKUP($B144,[1]NUM5!$G$2:$T$144,10,FALSE)</f>
        <v>6</v>
      </c>
      <c r="N144" s="104">
        <f>VLOOKUP($B144,[1]NUM5!$G$2:$T$144,11,FALSE)</f>
        <v>3</v>
      </c>
      <c r="O144" s="104">
        <f>VLOOKUP($B144,[1]NUM5!$G$2:$T$144,12,FALSE)</f>
        <v>0</v>
      </c>
      <c r="P144" s="62">
        <f>VLOOKUP($B144,[1]NUM5!$G$2:$T$144,13,FALSE)</f>
        <v>0</v>
      </c>
      <c r="Q144" s="17">
        <f t="shared" si="18"/>
        <v>39</v>
      </c>
    </row>
    <row r="145" spans="1:19" ht="15" thickBot="1" x14ac:dyDescent="0.25">
      <c r="A145" s="105" t="s">
        <v>199</v>
      </c>
      <c r="B145" s="99" t="s">
        <v>198</v>
      </c>
      <c r="C145" s="63"/>
      <c r="D145" s="63"/>
      <c r="E145" s="115">
        <f>VLOOKUP($B145,[1]NUM5!$G$2:$T$144,2,FALSE)</f>
        <v>0</v>
      </c>
      <c r="F145" s="115">
        <f>VLOOKUP($B145,[1]NUM5!$G$2:$T$144,3,FALSE)</f>
        <v>3</v>
      </c>
      <c r="G145" s="97">
        <f>VLOOKUP($B145,[1]NUM5!$G$2:$T$144,4,FALSE)</f>
        <v>5</v>
      </c>
      <c r="H145" s="97">
        <f>VLOOKUP($B145,[1]NUM5!$G$2:$T$144,5,FALSE)</f>
        <v>2</v>
      </c>
      <c r="I145" s="97">
        <f>VLOOKUP($B145,[1]NUM5!$G$2:$T$144,6,FALSE)</f>
        <v>1</v>
      </c>
      <c r="J145" s="97">
        <f>VLOOKUP($B145,[1]NUM5!$G$2:$T$144,7,FALSE)</f>
        <v>0</v>
      </c>
      <c r="K145" s="97">
        <f>VLOOKUP($B145,[1]NUM5!$G$2:$T$144,8,FALSE)</f>
        <v>4</v>
      </c>
      <c r="L145" s="104">
        <f>VLOOKUP($B145,[1]NUM5!$G$2:$T$144,9,FALSE)</f>
        <v>0</v>
      </c>
      <c r="M145" s="104">
        <f>VLOOKUP($B145,[1]NUM5!$G$2:$T$144,10,FALSE)</f>
        <v>0</v>
      </c>
      <c r="N145" s="104">
        <f>VLOOKUP($B145,[1]NUM5!$G$2:$T$144,11,FALSE)</f>
        <v>0</v>
      </c>
      <c r="O145" s="104">
        <f>VLOOKUP($B145,[1]NUM5!$G$2:$T$144,12,FALSE)</f>
        <v>0</v>
      </c>
      <c r="P145" s="62">
        <f>VLOOKUP($B145,[1]NUM5!$G$2:$T$144,13,FALSE)</f>
        <v>0</v>
      </c>
      <c r="Q145" s="17">
        <f t="shared" si="18"/>
        <v>15</v>
      </c>
    </row>
    <row r="146" spans="1:19" s="65" customFormat="1" ht="15" thickBot="1" x14ac:dyDescent="0.25">
      <c r="A146" s="233" t="s">
        <v>210</v>
      </c>
      <c r="B146" s="234"/>
      <c r="C146" s="45">
        <f>+D146/Metas!K115</f>
        <v>0.99775846044502747</v>
      </c>
      <c r="D146" s="19">
        <f>+Q146/R146</f>
        <v>0.38912579957356075</v>
      </c>
      <c r="E146" s="82">
        <f>SUM(E139:E145)</f>
        <v>3</v>
      </c>
      <c r="F146" s="82">
        <f t="shared" ref="F146:P146" si="19">SUM(F139:F145)</f>
        <v>12</v>
      </c>
      <c r="G146" s="82">
        <f t="shared" si="19"/>
        <v>30</v>
      </c>
      <c r="H146" s="82">
        <f t="shared" si="19"/>
        <v>45</v>
      </c>
      <c r="I146" s="82">
        <f t="shared" si="19"/>
        <v>42</v>
      </c>
      <c r="J146" s="82">
        <f t="shared" si="19"/>
        <v>48</v>
      </c>
      <c r="K146" s="82">
        <f t="shared" si="19"/>
        <v>61</v>
      </c>
      <c r="L146" s="82">
        <f t="shared" si="19"/>
        <v>60</v>
      </c>
      <c r="M146" s="82">
        <f t="shared" si="19"/>
        <v>27</v>
      </c>
      <c r="N146" s="82">
        <f t="shared" si="19"/>
        <v>32</v>
      </c>
      <c r="O146" s="82">
        <f t="shared" si="19"/>
        <v>5</v>
      </c>
      <c r="P146" s="82">
        <f t="shared" si="19"/>
        <v>0</v>
      </c>
      <c r="Q146" s="82">
        <f>SUM(Q139:Q145)</f>
        <v>365</v>
      </c>
      <c r="R146" s="246">
        <v>938</v>
      </c>
      <c r="S146" s="247"/>
    </row>
    <row r="147" spans="1:19" x14ac:dyDescent="0.2">
      <c r="B147" s="140" t="s">
        <v>215</v>
      </c>
      <c r="C147" s="72"/>
      <c r="D147" s="179">
        <f>+D25+D36+D47+D61+D72+D78+D89+D106+D119+D133+D138+D146</f>
        <v>3.3138985712936551</v>
      </c>
      <c r="E147" s="81">
        <f t="shared" ref="E147:S147" si="20">+E25+E36+E47+E61+E72+E78+E89+E106+E119+E133+E138+E146</f>
        <v>2157</v>
      </c>
      <c r="F147" s="81">
        <f t="shared" si="20"/>
        <v>2097</v>
      </c>
      <c r="G147" s="69">
        <f t="shared" si="20"/>
        <v>3009</v>
      </c>
      <c r="H147" s="69">
        <f t="shared" si="20"/>
        <v>2460</v>
      </c>
      <c r="I147" s="69">
        <f t="shared" si="20"/>
        <v>3977</v>
      </c>
      <c r="J147" s="69">
        <f t="shared" si="20"/>
        <v>3422</v>
      </c>
      <c r="K147" s="69">
        <f t="shared" si="20"/>
        <v>3038</v>
      </c>
      <c r="L147" s="69">
        <f t="shared" si="20"/>
        <v>3929</v>
      </c>
      <c r="M147" s="69">
        <f t="shared" si="20"/>
        <v>2855</v>
      </c>
      <c r="N147" s="69">
        <f t="shared" si="20"/>
        <v>2591</v>
      </c>
      <c r="O147" s="69">
        <f t="shared" si="20"/>
        <v>2564</v>
      </c>
      <c r="P147" s="69">
        <f t="shared" si="20"/>
        <v>3084</v>
      </c>
      <c r="Q147" s="75">
        <f t="shared" si="20"/>
        <v>35183</v>
      </c>
      <c r="R147" s="245">
        <f t="shared" si="20"/>
        <v>167240</v>
      </c>
      <c r="S147" s="245">
        <f t="shared" si="20"/>
        <v>0</v>
      </c>
    </row>
    <row r="148" spans="1:19" x14ac:dyDescent="0.2">
      <c r="C148" s="73"/>
      <c r="D148" s="94"/>
    </row>
    <row r="150" spans="1:19" x14ac:dyDescent="0.2">
      <c r="Q150" s="69"/>
    </row>
  </sheetData>
  <mergeCells count="34">
    <mergeCell ref="R2:S9"/>
    <mergeCell ref="R10:S11"/>
    <mergeCell ref="E1:S1"/>
    <mergeCell ref="A1:A10"/>
    <mergeCell ref="B1:B10"/>
    <mergeCell ref="E2:Q9"/>
    <mergeCell ref="E10:Q10"/>
    <mergeCell ref="D1:D10"/>
    <mergeCell ref="C1:C11"/>
    <mergeCell ref="A47:B47"/>
    <mergeCell ref="R47:S47"/>
    <mergeCell ref="A25:B25"/>
    <mergeCell ref="R25:S25"/>
    <mergeCell ref="A36:B36"/>
    <mergeCell ref="R36:S36"/>
    <mergeCell ref="A61:B61"/>
    <mergeCell ref="R61:S61"/>
    <mergeCell ref="A72:B72"/>
    <mergeCell ref="R72:S72"/>
    <mergeCell ref="A78:B78"/>
    <mergeCell ref="R78:S78"/>
    <mergeCell ref="A89:B89"/>
    <mergeCell ref="R89:S89"/>
    <mergeCell ref="A106:B106"/>
    <mergeCell ref="R106:S106"/>
    <mergeCell ref="A119:B119"/>
    <mergeCell ref="R119:S119"/>
    <mergeCell ref="R147:S147"/>
    <mergeCell ref="A133:B133"/>
    <mergeCell ref="R133:S133"/>
    <mergeCell ref="A138:B138"/>
    <mergeCell ref="R138:S138"/>
    <mergeCell ref="A146:B146"/>
    <mergeCell ref="R146:S146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6" style="105" bestFit="1" customWidth="1"/>
    <col min="2" max="2" width="50.28515625" style="105" bestFit="1" customWidth="1"/>
    <col min="3" max="3" width="14.42578125" style="62" customWidth="1"/>
    <col min="4" max="4" width="11.5703125" style="62" bestFit="1" customWidth="1"/>
    <col min="5" max="5" width="7.42578125" style="75" customWidth="1"/>
    <col min="6" max="6" width="8.42578125" style="75" bestFit="1" customWidth="1"/>
    <col min="7" max="7" width="7.28515625" style="75" customWidth="1"/>
    <col min="8" max="11" width="6.28515625" style="75" bestFit="1" customWidth="1"/>
    <col min="12" max="12" width="7.7109375" style="75" customWidth="1"/>
    <col min="13" max="13" width="9" style="75" customWidth="1"/>
    <col min="14" max="14" width="8.28515625" style="75" customWidth="1"/>
    <col min="15" max="15" width="9.140625" style="75" customWidth="1"/>
    <col min="16" max="16" width="8.28515625" style="75" customWidth="1"/>
    <col min="17" max="18" width="9.7109375" style="75" bestFit="1" customWidth="1"/>
    <col min="19" max="23" width="8.7109375" style="75" bestFit="1" customWidth="1"/>
    <col min="24" max="24" width="6.28515625" style="75" bestFit="1" customWidth="1"/>
    <col min="25" max="25" width="10.28515625" style="75" customWidth="1"/>
    <col min="26" max="26" width="7.140625" style="75" customWidth="1"/>
    <col min="27" max="27" width="7.42578125" style="75" customWidth="1"/>
    <col min="28" max="28" width="8.5703125" style="75" customWidth="1"/>
    <col min="29" max="29" width="7.5703125" style="75" customWidth="1"/>
    <col min="30" max="30" width="9.7109375" style="75" bestFit="1" customWidth="1"/>
    <col min="31" max="16384" width="11.42578125" style="62"/>
  </cols>
  <sheetData>
    <row r="1" spans="1:30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54" t="s">
        <v>45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</row>
    <row r="2" spans="1:30" ht="15" customHeight="1" x14ac:dyDescent="0.2">
      <c r="A2" s="216"/>
      <c r="B2" s="219"/>
      <c r="C2" s="236"/>
      <c r="D2" s="242"/>
      <c r="E2" s="258" t="s">
        <v>3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8" t="s">
        <v>4</v>
      </c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64"/>
    </row>
    <row r="3" spans="1:30" ht="15" customHeight="1" x14ac:dyDescent="0.2">
      <c r="A3" s="216"/>
      <c r="B3" s="219"/>
      <c r="C3" s="236"/>
      <c r="D3" s="242"/>
      <c r="E3" s="260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0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5"/>
    </row>
    <row r="4" spans="1:30" ht="15" customHeight="1" x14ac:dyDescent="0.2">
      <c r="A4" s="216"/>
      <c r="B4" s="219"/>
      <c r="C4" s="236"/>
      <c r="D4" s="242"/>
      <c r="E4" s="260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0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5"/>
    </row>
    <row r="5" spans="1:30" ht="15" customHeight="1" x14ac:dyDescent="0.2">
      <c r="A5" s="216"/>
      <c r="B5" s="219"/>
      <c r="C5" s="236"/>
      <c r="D5" s="242"/>
      <c r="E5" s="260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0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5"/>
    </row>
    <row r="6" spans="1:30" ht="15" customHeight="1" x14ac:dyDescent="0.2">
      <c r="A6" s="216"/>
      <c r="B6" s="219"/>
      <c r="C6" s="236"/>
      <c r="D6" s="242"/>
      <c r="E6" s="260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0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5"/>
    </row>
    <row r="7" spans="1:30" ht="15" customHeight="1" x14ac:dyDescent="0.2">
      <c r="A7" s="216"/>
      <c r="B7" s="219"/>
      <c r="C7" s="236"/>
      <c r="D7" s="242"/>
      <c r="E7" s="260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0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5"/>
    </row>
    <row r="8" spans="1:30" ht="15" customHeight="1" x14ac:dyDescent="0.2">
      <c r="A8" s="216"/>
      <c r="B8" s="219"/>
      <c r="C8" s="236"/>
      <c r="D8" s="242"/>
      <c r="E8" s="260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0"/>
      <c r="S8" s="261"/>
      <c r="T8" s="261"/>
      <c r="U8" s="261"/>
      <c r="V8" s="261"/>
      <c r="W8" s="261"/>
      <c r="X8" s="261"/>
      <c r="Y8" s="261"/>
      <c r="Z8" s="261"/>
      <c r="AA8" s="261"/>
      <c r="AB8" s="261"/>
      <c r="AC8" s="261"/>
      <c r="AD8" s="265"/>
    </row>
    <row r="9" spans="1:30" ht="15.75" customHeight="1" thickBot="1" x14ac:dyDescent="0.25">
      <c r="A9" s="216"/>
      <c r="B9" s="219"/>
      <c r="C9" s="236"/>
      <c r="D9" s="242"/>
      <c r="E9" s="262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2"/>
      <c r="S9" s="263"/>
      <c r="T9" s="263"/>
      <c r="U9" s="263"/>
      <c r="V9" s="263"/>
      <c r="W9" s="263"/>
      <c r="X9" s="263"/>
      <c r="Y9" s="263"/>
      <c r="Z9" s="263"/>
      <c r="AA9" s="263"/>
      <c r="AB9" s="263"/>
      <c r="AC9" s="263"/>
      <c r="AD9" s="266"/>
    </row>
    <row r="10" spans="1:30" ht="57.75" customHeight="1" thickBot="1" x14ac:dyDescent="0.25">
      <c r="A10" s="217"/>
      <c r="B10" s="237"/>
      <c r="C10" s="236"/>
      <c r="D10" s="243"/>
      <c r="E10" s="267" t="s">
        <v>46</v>
      </c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67"/>
      <c r="Q10" s="267"/>
      <c r="R10" s="268" t="s">
        <v>47</v>
      </c>
      <c r="S10" s="267"/>
      <c r="T10" s="267"/>
      <c r="U10" s="267"/>
      <c r="V10" s="267"/>
      <c r="W10" s="267"/>
      <c r="X10" s="267"/>
      <c r="Y10" s="267"/>
      <c r="Z10" s="267"/>
      <c r="AA10" s="267"/>
      <c r="AB10" s="267"/>
      <c r="AC10" s="267"/>
      <c r="AD10" s="269"/>
    </row>
    <row r="11" spans="1:30" ht="33" thickBot="1" x14ac:dyDescent="0.25">
      <c r="A11" s="141"/>
      <c r="B11" s="141"/>
      <c r="C11" s="237"/>
      <c r="D11" s="132" t="s">
        <v>214</v>
      </c>
      <c r="E11" s="136" t="s">
        <v>9</v>
      </c>
      <c r="F11" s="136" t="s">
        <v>10</v>
      </c>
      <c r="G11" s="136" t="s">
        <v>11</v>
      </c>
      <c r="H11" s="136" t="s">
        <v>12</v>
      </c>
      <c r="I11" s="136" t="s">
        <v>13</v>
      </c>
      <c r="J11" s="136" t="s">
        <v>14</v>
      </c>
      <c r="K11" s="136" t="s">
        <v>15</v>
      </c>
      <c r="L11" s="136" t="s">
        <v>16</v>
      </c>
      <c r="M11" s="136" t="s">
        <v>17</v>
      </c>
      <c r="N11" s="136" t="s">
        <v>18</v>
      </c>
      <c r="O11" s="136" t="s">
        <v>19</v>
      </c>
      <c r="P11" s="136" t="s">
        <v>20</v>
      </c>
      <c r="Q11" s="136" t="s">
        <v>21</v>
      </c>
      <c r="R11" s="136" t="s">
        <v>9</v>
      </c>
      <c r="S11" s="136" t="s">
        <v>10</v>
      </c>
      <c r="T11" s="136" t="s">
        <v>11</v>
      </c>
      <c r="U11" s="136" t="s">
        <v>12</v>
      </c>
      <c r="V11" s="136" t="s">
        <v>13</v>
      </c>
      <c r="W11" s="136" t="s">
        <v>14</v>
      </c>
      <c r="X11" s="136" t="s">
        <v>15</v>
      </c>
      <c r="Y11" s="136" t="s">
        <v>16</v>
      </c>
      <c r="Z11" s="136" t="s">
        <v>17</v>
      </c>
      <c r="AA11" s="136" t="s">
        <v>18</v>
      </c>
      <c r="AB11" s="136" t="s">
        <v>19</v>
      </c>
      <c r="AC11" s="136" t="s">
        <v>20</v>
      </c>
      <c r="AD11" s="136" t="s">
        <v>21</v>
      </c>
    </row>
    <row r="12" spans="1:30" ht="15" thickBot="1" x14ac:dyDescent="0.25">
      <c r="A12" s="105" t="s">
        <v>78</v>
      </c>
      <c r="B12" s="99" t="s">
        <v>65</v>
      </c>
      <c r="C12" s="63"/>
      <c r="D12" s="63"/>
      <c r="E12" s="97">
        <f>VLOOKUP($B12,[1]NUM6!$G$2:$T$95,2,FALSE)</f>
        <v>22</v>
      </c>
      <c r="F12" s="97">
        <f>VLOOKUP($B12,[1]NUM6!$G$2:$T$95,3,FALSE)</f>
        <v>19</v>
      </c>
      <c r="G12" s="97">
        <f>VLOOKUP($B12,[1]NUM6!$G$2:$T$95,4,FALSE)</f>
        <v>21</v>
      </c>
      <c r="H12" s="97">
        <f>VLOOKUP($B12,[1]NUM6!$G$2:$T$95,5,FALSE)</f>
        <v>21</v>
      </c>
      <c r="I12" s="97">
        <f>VLOOKUP($B12,[1]NUM6!$G$2:$T$95,6,FALSE)</f>
        <v>12</v>
      </c>
      <c r="J12" s="97">
        <f>VLOOKUP($B12,[1]NUM6!$G$2:$T$95,7,FALSE)</f>
        <v>23</v>
      </c>
      <c r="K12" s="97">
        <f>VLOOKUP($B12,[1]NUM6!$G$2:$T$95,8,FALSE)</f>
        <v>32</v>
      </c>
      <c r="L12" s="97">
        <f>VLOOKUP($B12,[1]NUM6!$G$2:$T$95,9,FALSE)</f>
        <v>35</v>
      </c>
      <c r="M12" s="97">
        <f>VLOOKUP($B12,[1]NUM6!$G$2:$T$95,10,FALSE)</f>
        <v>29</v>
      </c>
      <c r="N12" s="97">
        <f>VLOOKUP($B12,[1]NUM6!$G$2:$T$95,11,FALSE)</f>
        <v>13</v>
      </c>
      <c r="O12" s="97">
        <f>VLOOKUP($B12,[1]NUM6!$G$2:$T$95,12,FALSE)</f>
        <v>29</v>
      </c>
      <c r="P12" s="97">
        <f>VLOOKUP($B12,[1]NUM6!$G$2:$T$95,13,FALSE)</f>
        <v>30</v>
      </c>
      <c r="Q12" s="17">
        <f t="shared" ref="Q12:Q60" si="0">SUM(E12:P12)</f>
        <v>286</v>
      </c>
      <c r="R12" s="97">
        <f>VLOOKUP($B12,[1]DEN6!$G$2:$T$95,2,FALSE)</f>
        <v>22</v>
      </c>
      <c r="S12" s="97">
        <f>VLOOKUP($B12,[1]DEN6!$G$2:$T$95,3,FALSE)</f>
        <v>19</v>
      </c>
      <c r="T12" s="97">
        <f>VLOOKUP($B12,[1]DEN6!$G$2:$T$95,4,FALSE)</f>
        <v>21</v>
      </c>
      <c r="U12" s="97">
        <f>VLOOKUP($B12,[1]DEN6!$G$2:$T$95,5,FALSE)</f>
        <v>21</v>
      </c>
      <c r="V12" s="97">
        <f>VLOOKUP($B12,[1]DEN6!$G$2:$T$95,6,FALSE)</f>
        <v>12</v>
      </c>
      <c r="W12" s="97">
        <f>VLOOKUP($B12,[1]DEN6!$G$2:$T$95,7,FALSE)</f>
        <v>23</v>
      </c>
      <c r="X12" s="97">
        <f>VLOOKUP($B12,[1]DEN6!$G$2:$T$95,8,FALSE)</f>
        <v>32</v>
      </c>
      <c r="Y12" s="97">
        <f>VLOOKUP($B12,[1]DEN6!$G$2:$T$95,9,FALSE)</f>
        <v>35</v>
      </c>
      <c r="Z12" s="97">
        <f>VLOOKUP($B12,[1]DEN6!$G$2:$T$95,10,FALSE)</f>
        <v>29</v>
      </c>
      <c r="AA12" s="97">
        <f>VLOOKUP($B12,[1]DEN6!$G$2:$T$95,11,FALSE)</f>
        <v>13</v>
      </c>
      <c r="AB12" s="97">
        <f>VLOOKUP($B12,[1]DEN6!$G$2:$T$95,12,FALSE)</f>
        <v>29</v>
      </c>
      <c r="AC12" s="97">
        <f>VLOOKUP($B12,[1]DEN6!$G$2:$T$95,13,FALSE)</f>
        <v>30</v>
      </c>
      <c r="AD12" s="17">
        <f t="shared" ref="AD12:AD60" si="1">SUM(R12:AC12)</f>
        <v>286</v>
      </c>
    </row>
    <row r="13" spans="1:30" ht="15" thickBot="1" x14ac:dyDescent="0.25">
      <c r="A13" s="105" t="s">
        <v>78</v>
      </c>
      <c r="B13" s="99" t="s">
        <v>66</v>
      </c>
      <c r="C13" s="63"/>
      <c r="D13" s="63"/>
      <c r="E13" s="118">
        <f>VLOOKUP($B13,[1]NUM6!$G$2:$T$95,2,FALSE)</f>
        <v>13</v>
      </c>
      <c r="F13" s="118">
        <f>VLOOKUP($B13,[1]NUM6!$G$2:$T$95,3,FALSE)</f>
        <v>14</v>
      </c>
      <c r="G13" s="118">
        <f>VLOOKUP($B13,[1]NUM6!$G$2:$T$95,4,FALSE)</f>
        <v>16</v>
      </c>
      <c r="H13" s="118">
        <f>VLOOKUP($B13,[1]NUM6!$G$2:$T$95,5,FALSE)</f>
        <v>9</v>
      </c>
      <c r="I13" s="118">
        <f>VLOOKUP($B13,[1]NUM6!$G$2:$T$95,6,FALSE)</f>
        <v>8</v>
      </c>
      <c r="J13" s="118">
        <f>VLOOKUP($B13,[1]NUM6!$G$2:$T$95,7,FALSE)</f>
        <v>10</v>
      </c>
      <c r="K13" s="118">
        <f>VLOOKUP($B13,[1]NUM6!$G$2:$T$95,8,FALSE)</f>
        <v>20</v>
      </c>
      <c r="L13" s="118">
        <f>VLOOKUP($B13,[1]NUM6!$G$2:$T$95,9,FALSE)</f>
        <v>12</v>
      </c>
      <c r="M13" s="118">
        <f>VLOOKUP($B13,[1]NUM6!$G$2:$T$95,10,FALSE)</f>
        <v>17</v>
      </c>
      <c r="N13" s="118">
        <f>VLOOKUP($B13,[1]NUM6!$G$2:$T$95,11,FALSE)</f>
        <v>0</v>
      </c>
      <c r="O13" s="118">
        <f>VLOOKUP($B13,[1]NUM6!$G$2:$T$95,12,FALSE)</f>
        <v>14</v>
      </c>
      <c r="P13" s="81">
        <f>VLOOKUP($B13,[1]NUM6!$G$2:$T$95,13,FALSE)</f>
        <v>10</v>
      </c>
      <c r="Q13" s="17">
        <f t="shared" si="0"/>
        <v>143</v>
      </c>
      <c r="R13" s="97">
        <f>VLOOKUP($B13,[1]DEN6!$G$2:$T$95,2,FALSE)</f>
        <v>13</v>
      </c>
      <c r="S13" s="97">
        <f>VLOOKUP($B13,[1]DEN6!$G$2:$T$95,3,FALSE)</f>
        <v>14</v>
      </c>
      <c r="T13" s="97">
        <f>VLOOKUP($B13,[1]DEN6!$G$2:$T$95,4,FALSE)</f>
        <v>16</v>
      </c>
      <c r="U13" s="97">
        <f>VLOOKUP($B13,[1]DEN6!$G$2:$T$95,5,FALSE)</f>
        <v>9</v>
      </c>
      <c r="V13" s="97">
        <f>VLOOKUP($B13,[1]DEN6!$G$2:$T$95,6,FALSE)</f>
        <v>8</v>
      </c>
      <c r="W13" s="97">
        <f>VLOOKUP($B13,[1]DEN6!$G$2:$T$95,7,FALSE)</f>
        <v>10</v>
      </c>
      <c r="X13" s="97">
        <f>VLOOKUP($B13,[1]DEN6!$G$2:$T$95,8,FALSE)</f>
        <v>20</v>
      </c>
      <c r="Y13" s="97">
        <f>VLOOKUP($B13,[1]DEN6!$G$2:$T$95,9,FALSE)</f>
        <v>12</v>
      </c>
      <c r="Z13" s="81">
        <f>VLOOKUP($B13,[1]DEN6!$G$2:$T$95,10,FALSE)</f>
        <v>17</v>
      </c>
      <c r="AA13" s="81">
        <f>VLOOKUP($B13,[1]DEN6!$G$2:$T$95,11,FALSE)</f>
        <v>0</v>
      </c>
      <c r="AB13" s="81">
        <f>VLOOKUP($B13,[1]DEN6!$G$2:$T$95,12,FALSE)</f>
        <v>14</v>
      </c>
      <c r="AC13" s="81">
        <f>VLOOKUP($B13,[1]DEN6!$G$2:$T$95,13,FALSE)</f>
        <v>10</v>
      </c>
      <c r="AD13" s="17">
        <f t="shared" si="1"/>
        <v>143</v>
      </c>
    </row>
    <row r="14" spans="1:30" ht="15" thickBot="1" x14ac:dyDescent="0.25">
      <c r="A14" s="105" t="s">
        <v>78</v>
      </c>
      <c r="B14" s="99" t="s">
        <v>67</v>
      </c>
      <c r="C14" s="63"/>
      <c r="D14" s="63"/>
      <c r="E14" s="118">
        <f>VLOOKUP($B14,[1]NUM6!$G$2:$T$95,2,FALSE)</f>
        <v>6</v>
      </c>
      <c r="F14" s="118">
        <f>VLOOKUP($B14,[1]NUM6!$G$2:$T$95,3,FALSE)</f>
        <v>2</v>
      </c>
      <c r="G14" s="118">
        <f>VLOOKUP($B14,[1]NUM6!$G$2:$T$95,4,FALSE)</f>
        <v>4</v>
      </c>
      <c r="H14" s="118">
        <f>VLOOKUP($B14,[1]NUM6!$G$2:$T$95,5,FALSE)</f>
        <v>4</v>
      </c>
      <c r="I14" s="118">
        <f>VLOOKUP($B14,[1]NUM6!$G$2:$T$95,6,FALSE)</f>
        <v>8</v>
      </c>
      <c r="J14" s="118">
        <f>VLOOKUP($B14,[1]NUM6!$G$2:$T$95,7,FALSE)</f>
        <v>7</v>
      </c>
      <c r="K14" s="118">
        <f>VLOOKUP($B14,[1]NUM6!$G$2:$T$95,8,FALSE)</f>
        <v>4</v>
      </c>
      <c r="L14" s="118">
        <f>VLOOKUP($B14,[1]NUM6!$G$2:$T$95,9,FALSE)</f>
        <v>9</v>
      </c>
      <c r="M14" s="118">
        <f>VLOOKUP($B14,[1]NUM6!$G$2:$T$95,10,FALSE)</f>
        <v>11</v>
      </c>
      <c r="N14" s="118">
        <f>VLOOKUP($B14,[1]NUM6!$G$2:$T$95,11,FALSE)</f>
        <v>1</v>
      </c>
      <c r="O14" s="118">
        <f>VLOOKUP($B14,[1]NUM6!$G$2:$T$95,12,FALSE)</f>
        <v>1</v>
      </c>
      <c r="P14" s="81">
        <f>VLOOKUP($B14,[1]NUM6!$G$2:$T$95,13,FALSE)</f>
        <v>2</v>
      </c>
      <c r="Q14" s="17">
        <f t="shared" si="0"/>
        <v>59</v>
      </c>
      <c r="R14" s="97">
        <f>VLOOKUP($B14,[1]DEN6!$G$2:$T$95,2,FALSE)</f>
        <v>6</v>
      </c>
      <c r="S14" s="97">
        <f>VLOOKUP($B14,[1]DEN6!$G$2:$T$95,3,FALSE)</f>
        <v>2</v>
      </c>
      <c r="T14" s="97">
        <f>VLOOKUP($B14,[1]DEN6!$G$2:$T$95,4,FALSE)</f>
        <v>4</v>
      </c>
      <c r="U14" s="97">
        <f>VLOOKUP($B14,[1]DEN6!$G$2:$T$95,5,FALSE)</f>
        <v>4</v>
      </c>
      <c r="V14" s="97">
        <f>VLOOKUP($B14,[1]DEN6!$G$2:$T$95,6,FALSE)</f>
        <v>8</v>
      </c>
      <c r="W14" s="97">
        <f>VLOOKUP($B14,[1]DEN6!$G$2:$T$95,7,FALSE)</f>
        <v>7</v>
      </c>
      <c r="X14" s="97">
        <f>VLOOKUP($B14,[1]DEN6!$G$2:$T$95,8,FALSE)</f>
        <v>4</v>
      </c>
      <c r="Y14" s="97">
        <f>VLOOKUP($B14,[1]DEN6!$G$2:$T$95,9,FALSE)</f>
        <v>9</v>
      </c>
      <c r="Z14" s="81">
        <f>VLOOKUP($B14,[1]DEN6!$G$2:$T$95,10,FALSE)</f>
        <v>11</v>
      </c>
      <c r="AA14" s="81">
        <f>VLOOKUP($B14,[1]DEN6!$G$2:$T$95,11,FALSE)</f>
        <v>1</v>
      </c>
      <c r="AB14" s="81">
        <f>VLOOKUP($B14,[1]DEN6!$G$2:$T$95,12,FALSE)</f>
        <v>1</v>
      </c>
      <c r="AC14" s="81">
        <f>VLOOKUP($B14,[1]DEN6!$G$2:$T$95,13,FALSE)</f>
        <v>2</v>
      </c>
      <c r="AD14" s="17">
        <f t="shared" si="1"/>
        <v>59</v>
      </c>
    </row>
    <row r="15" spans="1:30" ht="15" thickBot="1" x14ac:dyDescent="0.25">
      <c r="A15" s="105" t="s">
        <v>78</v>
      </c>
      <c r="B15" s="99" t="s">
        <v>68</v>
      </c>
      <c r="C15" s="63"/>
      <c r="D15" s="63"/>
      <c r="E15" s="118">
        <f>VLOOKUP($B15,[1]NUM6!$G$2:$T$95,2,FALSE)</f>
        <v>0</v>
      </c>
      <c r="F15" s="118">
        <f>VLOOKUP($B15,[1]NUM6!$G$2:$T$95,3,FALSE)</f>
        <v>0</v>
      </c>
      <c r="G15" s="118">
        <f>VLOOKUP($B15,[1]NUM6!$G$2:$T$95,4,FALSE)</f>
        <v>0</v>
      </c>
      <c r="H15" s="118">
        <f>VLOOKUP($B15,[1]NUM6!$G$2:$T$95,5,FALSE)</f>
        <v>0</v>
      </c>
      <c r="I15" s="118">
        <f>VLOOKUP($B15,[1]NUM6!$G$2:$T$95,6,FALSE)</f>
        <v>0</v>
      </c>
      <c r="J15" s="118">
        <f>VLOOKUP($B15,[1]NUM6!$G$2:$T$95,7,FALSE)</f>
        <v>0</v>
      </c>
      <c r="K15" s="118">
        <f>VLOOKUP($B15,[1]NUM6!$G$2:$T$95,8,FALSE)</f>
        <v>0</v>
      </c>
      <c r="L15" s="118">
        <f>VLOOKUP($B15,[1]NUM6!$G$2:$T$95,9,FALSE)</f>
        <v>0</v>
      </c>
      <c r="M15" s="118">
        <f>VLOOKUP($B15,[1]NUM6!$G$2:$T$95,10,FALSE)</f>
        <v>0</v>
      </c>
      <c r="N15" s="118">
        <f>VLOOKUP($B15,[1]NUM6!$G$2:$T$95,11,FALSE)</f>
        <v>6</v>
      </c>
      <c r="O15" s="118">
        <f>VLOOKUP($B15,[1]NUM6!$G$2:$T$95,12,FALSE)</f>
        <v>2</v>
      </c>
      <c r="P15" s="81">
        <f>VLOOKUP($B15,[1]NUM6!$G$2:$T$95,13,FALSE)</f>
        <v>6</v>
      </c>
      <c r="Q15" s="17">
        <f t="shared" si="0"/>
        <v>14</v>
      </c>
      <c r="R15" s="97">
        <f>VLOOKUP($B15,[1]DEN6!$G$2:$T$95,2,FALSE)</f>
        <v>0</v>
      </c>
      <c r="S15" s="97">
        <f>VLOOKUP($B15,[1]DEN6!$G$2:$T$95,3,FALSE)</f>
        <v>0</v>
      </c>
      <c r="T15" s="97">
        <f>VLOOKUP($B15,[1]DEN6!$G$2:$T$95,4,FALSE)</f>
        <v>0</v>
      </c>
      <c r="U15" s="97">
        <f>VLOOKUP($B15,[1]DEN6!$G$2:$T$95,5,FALSE)</f>
        <v>0</v>
      </c>
      <c r="V15" s="97">
        <f>VLOOKUP($B15,[1]DEN6!$G$2:$T$95,6,FALSE)</f>
        <v>0</v>
      </c>
      <c r="W15" s="97">
        <f>VLOOKUP($B15,[1]DEN6!$G$2:$T$95,7,FALSE)</f>
        <v>0</v>
      </c>
      <c r="X15" s="97">
        <f>VLOOKUP($B15,[1]DEN6!$G$2:$T$95,8,FALSE)</f>
        <v>1</v>
      </c>
      <c r="Y15" s="97">
        <f>VLOOKUP($B15,[1]DEN6!$G$2:$T$95,9,FALSE)</f>
        <v>0</v>
      </c>
      <c r="Z15" s="81">
        <f>VLOOKUP($B15,[1]DEN6!$G$2:$T$95,10,FALSE)</f>
        <v>0</v>
      </c>
      <c r="AA15" s="81">
        <f>VLOOKUP($B15,[1]DEN6!$G$2:$T$95,11,FALSE)</f>
        <v>6</v>
      </c>
      <c r="AB15" s="81">
        <f>VLOOKUP($B15,[1]DEN6!$G$2:$T$95,12,FALSE)</f>
        <v>2</v>
      </c>
      <c r="AC15" s="81">
        <f>VLOOKUP($B15,[1]DEN6!$G$2:$T$95,13,FALSE)</f>
        <v>6</v>
      </c>
      <c r="AD15" s="17">
        <f t="shared" si="1"/>
        <v>15</v>
      </c>
    </row>
    <row r="16" spans="1:30" ht="15" thickBot="1" x14ac:dyDescent="0.25">
      <c r="A16" s="105" t="s">
        <v>78</v>
      </c>
      <c r="B16" s="99" t="s">
        <v>69</v>
      </c>
      <c r="C16" s="66"/>
      <c r="D16" s="63"/>
      <c r="E16" s="118">
        <f>VLOOKUP($B16,[1]NUM6!$G$2:$T$95,2,FALSE)</f>
        <v>6</v>
      </c>
      <c r="F16" s="118">
        <f>VLOOKUP($B16,[1]NUM6!$G$2:$T$95,3,FALSE)</f>
        <v>0</v>
      </c>
      <c r="G16" s="118">
        <f>VLOOKUP($B16,[1]NUM6!$G$2:$T$95,4,FALSE)</f>
        <v>0</v>
      </c>
      <c r="H16" s="118">
        <f>VLOOKUP($B16,[1]NUM6!$G$2:$T$95,5,FALSE)</f>
        <v>0</v>
      </c>
      <c r="I16" s="118">
        <f>VLOOKUP($B16,[1]NUM6!$G$2:$T$95,6,FALSE)</f>
        <v>0</v>
      </c>
      <c r="J16" s="118">
        <f>VLOOKUP($B16,[1]NUM6!$G$2:$T$95,7,FALSE)</f>
        <v>0</v>
      </c>
      <c r="K16" s="118">
        <f>VLOOKUP($B16,[1]NUM6!$G$2:$T$95,8,FALSE)</f>
        <v>0</v>
      </c>
      <c r="L16" s="118">
        <f>VLOOKUP($B16,[1]NUM6!$G$2:$T$95,9,FALSE)</f>
        <v>5</v>
      </c>
      <c r="M16" s="118">
        <f>VLOOKUP($B16,[1]NUM6!$G$2:$T$95,10,FALSE)</f>
        <v>11</v>
      </c>
      <c r="N16" s="118">
        <f>VLOOKUP($B16,[1]NUM6!$G$2:$T$95,11,FALSE)</f>
        <v>3</v>
      </c>
      <c r="O16" s="118">
        <f>VLOOKUP($B16,[1]NUM6!$G$2:$T$95,12,FALSE)</f>
        <v>2</v>
      </c>
      <c r="P16" s="81">
        <f>VLOOKUP($B16,[1]NUM6!$G$2:$T$95,13,FALSE)</f>
        <v>3</v>
      </c>
      <c r="Q16" s="17">
        <f t="shared" si="0"/>
        <v>30</v>
      </c>
      <c r="R16" s="97">
        <f>VLOOKUP($B16,[1]DEN6!$G$2:$T$95,2,FALSE)</f>
        <v>6</v>
      </c>
      <c r="S16" s="97">
        <f>VLOOKUP($B16,[1]DEN6!$G$2:$T$95,3,FALSE)</f>
        <v>0</v>
      </c>
      <c r="T16" s="97">
        <f>VLOOKUP($B16,[1]DEN6!$G$2:$T$95,4,FALSE)</f>
        <v>0</v>
      </c>
      <c r="U16" s="97">
        <f>VLOOKUP($B16,[1]DEN6!$G$2:$T$95,5,FALSE)</f>
        <v>0</v>
      </c>
      <c r="V16" s="97">
        <f>VLOOKUP($B16,[1]DEN6!$G$2:$T$95,6,FALSE)</f>
        <v>0</v>
      </c>
      <c r="W16" s="97">
        <f>VLOOKUP($B16,[1]DEN6!$G$2:$T$95,7,FALSE)</f>
        <v>0</v>
      </c>
      <c r="X16" s="97">
        <f>VLOOKUP($B16,[1]DEN6!$G$2:$T$95,8,FALSE)</f>
        <v>0</v>
      </c>
      <c r="Y16" s="97">
        <f>VLOOKUP($B16,[1]DEN6!$G$2:$T$95,9,FALSE)</f>
        <v>5</v>
      </c>
      <c r="Z16" s="81">
        <f>VLOOKUP($B16,[1]DEN6!$G$2:$T$95,10,FALSE)</f>
        <v>11</v>
      </c>
      <c r="AA16" s="81">
        <f>VLOOKUP($B16,[1]DEN6!$G$2:$T$95,11,FALSE)</f>
        <v>3</v>
      </c>
      <c r="AB16" s="81">
        <f>VLOOKUP($B16,[1]DEN6!$G$2:$T$95,12,FALSE)</f>
        <v>2</v>
      </c>
      <c r="AC16" s="81">
        <f>VLOOKUP($B16,[1]DEN6!$G$2:$T$95,13,FALSE)</f>
        <v>3</v>
      </c>
      <c r="AD16" s="17">
        <f t="shared" si="1"/>
        <v>30</v>
      </c>
    </row>
    <row r="17" spans="1:30" ht="15" thickBot="1" x14ac:dyDescent="0.25">
      <c r="A17" s="105" t="s">
        <v>78</v>
      </c>
      <c r="B17" s="99" t="s">
        <v>70</v>
      </c>
      <c r="C17" s="63"/>
      <c r="D17" s="63"/>
      <c r="E17" s="118">
        <f>VLOOKUP($B17,[1]NUM6!$G$2:$T$95,2,FALSE)</f>
        <v>6</v>
      </c>
      <c r="F17" s="118">
        <f>VLOOKUP($B17,[1]NUM6!$G$2:$T$95,3,FALSE)</f>
        <v>7</v>
      </c>
      <c r="G17" s="118">
        <f>VLOOKUP($B17,[1]NUM6!$G$2:$T$95,4,FALSE)</f>
        <v>3</v>
      </c>
      <c r="H17" s="118">
        <f>VLOOKUP($B17,[1]NUM6!$G$2:$T$95,5,FALSE)</f>
        <v>3</v>
      </c>
      <c r="I17" s="118">
        <f>VLOOKUP($B17,[1]NUM6!$G$2:$T$95,6,FALSE)</f>
        <v>10</v>
      </c>
      <c r="J17" s="118">
        <f>VLOOKUP($B17,[1]NUM6!$G$2:$T$95,7,FALSE)</f>
        <v>13</v>
      </c>
      <c r="K17" s="118">
        <f>VLOOKUP($B17,[1]NUM6!$G$2:$T$95,8,FALSE)</f>
        <v>6</v>
      </c>
      <c r="L17" s="118">
        <f>VLOOKUP($B17,[1]NUM6!$G$2:$T$95,9,FALSE)</f>
        <v>5</v>
      </c>
      <c r="M17" s="118">
        <f>VLOOKUP($B17,[1]NUM6!$G$2:$T$95,10,FALSE)</f>
        <v>5</v>
      </c>
      <c r="N17" s="118">
        <f>VLOOKUP($B17,[1]NUM6!$G$2:$T$95,11,FALSE)</f>
        <v>6</v>
      </c>
      <c r="O17" s="118">
        <f>VLOOKUP($B17,[1]NUM6!$G$2:$T$95,12,FALSE)</f>
        <v>5</v>
      </c>
      <c r="P17" s="81">
        <f>VLOOKUP($B17,[1]NUM6!$G$2:$T$95,13,FALSE)</f>
        <v>6</v>
      </c>
      <c r="Q17" s="17">
        <f t="shared" si="0"/>
        <v>75</v>
      </c>
      <c r="R17" s="97">
        <f>VLOOKUP($B17,[1]DEN6!$G$2:$T$95,2,FALSE)</f>
        <v>6</v>
      </c>
      <c r="S17" s="97">
        <f>VLOOKUP($B17,[1]DEN6!$G$2:$T$95,3,FALSE)</f>
        <v>7</v>
      </c>
      <c r="T17" s="97">
        <f>VLOOKUP($B17,[1]DEN6!$G$2:$T$95,4,FALSE)</f>
        <v>3</v>
      </c>
      <c r="U17" s="97">
        <f>VLOOKUP($B17,[1]DEN6!$G$2:$T$95,5,FALSE)</f>
        <v>3</v>
      </c>
      <c r="V17" s="97">
        <f>VLOOKUP($B17,[1]DEN6!$G$2:$T$95,6,FALSE)</f>
        <v>10</v>
      </c>
      <c r="W17" s="97">
        <f>VLOOKUP($B17,[1]DEN6!$G$2:$T$95,7,FALSE)</f>
        <v>13</v>
      </c>
      <c r="X17" s="97">
        <f>VLOOKUP($B17,[1]DEN6!$G$2:$T$95,8,FALSE)</f>
        <v>6</v>
      </c>
      <c r="Y17" s="97">
        <f>VLOOKUP($B17,[1]DEN6!$G$2:$T$95,9,FALSE)</f>
        <v>5</v>
      </c>
      <c r="Z17" s="81">
        <f>VLOOKUP($B17,[1]DEN6!$G$2:$T$95,10,FALSE)</f>
        <v>5</v>
      </c>
      <c r="AA17" s="81">
        <f>VLOOKUP($B17,[1]DEN6!$G$2:$T$95,11,FALSE)</f>
        <v>6</v>
      </c>
      <c r="AB17" s="81">
        <f>VLOOKUP($B17,[1]DEN6!$G$2:$T$95,12,FALSE)</f>
        <v>5</v>
      </c>
      <c r="AC17" s="81">
        <f>VLOOKUP($B17,[1]DEN6!$G$2:$T$95,13,FALSE)</f>
        <v>6</v>
      </c>
      <c r="AD17" s="17">
        <f t="shared" si="1"/>
        <v>75</v>
      </c>
    </row>
    <row r="18" spans="1:30" ht="15" thickBot="1" x14ac:dyDescent="0.25">
      <c r="A18" s="105" t="s">
        <v>78</v>
      </c>
      <c r="B18" s="99" t="s">
        <v>71</v>
      </c>
      <c r="C18" s="63"/>
      <c r="D18" s="63"/>
      <c r="E18" s="118">
        <f>VLOOKUP($B18,[1]NUM6!$G$2:$T$95,2,FALSE)</f>
        <v>0</v>
      </c>
      <c r="F18" s="118">
        <f>VLOOKUP($B18,[1]NUM6!$G$2:$T$95,3,FALSE)</f>
        <v>1</v>
      </c>
      <c r="G18" s="118">
        <f>VLOOKUP($B18,[1]NUM6!$G$2:$T$95,4,FALSE)</f>
        <v>2</v>
      </c>
      <c r="H18" s="118">
        <f>VLOOKUP($B18,[1]NUM6!$G$2:$T$95,5,FALSE)</f>
        <v>0</v>
      </c>
      <c r="I18" s="118">
        <f>VLOOKUP($B18,[1]NUM6!$G$2:$T$95,6,FALSE)</f>
        <v>0</v>
      </c>
      <c r="J18" s="118">
        <f>VLOOKUP($B18,[1]NUM6!$G$2:$T$95,7,FALSE)</f>
        <v>0</v>
      </c>
      <c r="K18" s="118">
        <f>VLOOKUP($B18,[1]NUM6!$G$2:$T$95,8,FALSE)</f>
        <v>1</v>
      </c>
      <c r="L18" s="118">
        <f>VLOOKUP($B18,[1]NUM6!$G$2:$T$95,9,FALSE)</f>
        <v>1</v>
      </c>
      <c r="M18" s="118">
        <f>VLOOKUP($B18,[1]NUM6!$G$2:$T$95,10,FALSE)</f>
        <v>0</v>
      </c>
      <c r="N18" s="118">
        <f>VLOOKUP($B18,[1]NUM6!$G$2:$T$95,11,FALSE)</f>
        <v>0</v>
      </c>
      <c r="O18" s="118">
        <f>VLOOKUP($B18,[1]NUM6!$G$2:$T$95,12,FALSE)</f>
        <v>0</v>
      </c>
      <c r="P18" s="81">
        <f>VLOOKUP($B18,[1]NUM6!$G$2:$T$95,13,FALSE)</f>
        <v>2</v>
      </c>
      <c r="Q18" s="17">
        <f t="shared" si="0"/>
        <v>7</v>
      </c>
      <c r="R18" s="97">
        <f>VLOOKUP($B18,[1]DEN6!$G$2:$T$95,2,FALSE)</f>
        <v>0</v>
      </c>
      <c r="S18" s="97">
        <f>VLOOKUP($B18,[1]DEN6!$G$2:$T$95,3,FALSE)</f>
        <v>1</v>
      </c>
      <c r="T18" s="97">
        <f>VLOOKUP($B18,[1]DEN6!$G$2:$T$95,4,FALSE)</f>
        <v>2</v>
      </c>
      <c r="U18" s="97">
        <f>VLOOKUP($B18,[1]DEN6!$G$2:$T$95,5,FALSE)</f>
        <v>0</v>
      </c>
      <c r="V18" s="97">
        <f>VLOOKUP($B18,[1]DEN6!$G$2:$T$95,6,FALSE)</f>
        <v>0</v>
      </c>
      <c r="W18" s="97">
        <f>VLOOKUP($B18,[1]DEN6!$G$2:$T$95,7,FALSE)</f>
        <v>0</v>
      </c>
      <c r="X18" s="97">
        <f>VLOOKUP($B18,[1]DEN6!$G$2:$T$95,8,FALSE)</f>
        <v>1</v>
      </c>
      <c r="Y18" s="97">
        <f>VLOOKUP($B18,[1]DEN6!$G$2:$T$95,9,FALSE)</f>
        <v>1</v>
      </c>
      <c r="Z18" s="81">
        <f>VLOOKUP($B18,[1]DEN6!$G$2:$T$95,10,FALSE)</f>
        <v>0</v>
      </c>
      <c r="AA18" s="81">
        <f>VLOOKUP($B18,[1]DEN6!$G$2:$T$95,11,FALSE)</f>
        <v>0</v>
      </c>
      <c r="AB18" s="81">
        <f>VLOOKUP($B18,[1]DEN6!$G$2:$T$95,12,FALSE)</f>
        <v>0</v>
      </c>
      <c r="AC18" s="81">
        <f>VLOOKUP($B18,[1]DEN6!$G$2:$T$95,13,FALSE)</f>
        <v>2</v>
      </c>
      <c r="AD18" s="17">
        <f t="shared" si="1"/>
        <v>7</v>
      </c>
    </row>
    <row r="19" spans="1:30" ht="15" thickBot="1" x14ac:dyDescent="0.25">
      <c r="A19" s="105" t="s">
        <v>78</v>
      </c>
      <c r="B19" s="99" t="s">
        <v>72</v>
      </c>
      <c r="C19" s="63"/>
      <c r="D19" s="63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17">
        <f t="shared" si="0"/>
        <v>0</v>
      </c>
      <c r="R19" s="97"/>
      <c r="S19" s="97"/>
      <c r="T19" s="97"/>
      <c r="U19" s="97"/>
      <c r="V19" s="97"/>
      <c r="W19" s="97"/>
      <c r="X19" s="97"/>
      <c r="Y19" s="97"/>
      <c r="Z19" s="81"/>
      <c r="AA19" s="81"/>
      <c r="AB19" s="81"/>
      <c r="AC19" s="81"/>
      <c r="AD19" s="17">
        <f t="shared" si="1"/>
        <v>0</v>
      </c>
    </row>
    <row r="20" spans="1:30" ht="15" thickBot="1" x14ac:dyDescent="0.25">
      <c r="A20" s="105" t="s">
        <v>78</v>
      </c>
      <c r="B20" s="99" t="s">
        <v>73</v>
      </c>
      <c r="C20" s="63"/>
      <c r="D20" s="63"/>
      <c r="E20" s="81">
        <f>VLOOKUP($B20,[1]NUM6!$G$2:$T$95,2,FALSE)</f>
        <v>0</v>
      </c>
      <c r="F20" s="81">
        <f>VLOOKUP($B20,[1]NUM6!$G$2:$T$95,3,FALSE)</f>
        <v>0</v>
      </c>
      <c r="G20" s="81">
        <f>VLOOKUP($B20,[1]NUM6!$G$2:$T$95,4,FALSE)</f>
        <v>0</v>
      </c>
      <c r="H20" s="81">
        <f>VLOOKUP($B20,[1]NUM6!$G$2:$T$95,5,FALSE)</f>
        <v>1</v>
      </c>
      <c r="I20" s="81">
        <f>VLOOKUP($B20,[1]NUM6!$G$2:$T$95,6,FALSE)</f>
        <v>0</v>
      </c>
      <c r="J20" s="81">
        <f>VLOOKUP($B20,[1]NUM6!$G$2:$T$95,7,FALSE)</f>
        <v>0</v>
      </c>
      <c r="K20" s="81">
        <f>VLOOKUP($B20,[1]NUM6!$G$2:$T$95,8,FALSE)</f>
        <v>0</v>
      </c>
      <c r="L20" s="81">
        <f>VLOOKUP($B20,[1]NUM6!$G$2:$T$95,9,FALSE)</f>
        <v>0</v>
      </c>
      <c r="M20" s="81">
        <f>VLOOKUP($B20,[1]NUM6!$G$2:$T$95,10,FALSE)</f>
        <v>0</v>
      </c>
      <c r="N20" s="81">
        <f>VLOOKUP($B20,[1]NUM6!$G$2:$T$95,11,FALSE)</f>
        <v>0</v>
      </c>
      <c r="O20" s="81">
        <f>VLOOKUP($B20,[1]NUM6!$G$2:$T$95,12,FALSE)</f>
        <v>0</v>
      </c>
      <c r="P20" s="81">
        <f>VLOOKUP($B20,[1]NUM6!$G$2:$T$95,13,FALSE)</f>
        <v>0</v>
      </c>
      <c r="Q20" s="17">
        <f t="shared" si="0"/>
        <v>1</v>
      </c>
      <c r="R20" s="97">
        <f>VLOOKUP($B20,[1]DEN6!$G$2:$T$95,2,FALSE)</f>
        <v>0</v>
      </c>
      <c r="S20" s="97">
        <f>VLOOKUP($B20,[1]DEN6!$G$2:$T$95,3,FALSE)</f>
        <v>0</v>
      </c>
      <c r="T20" s="97">
        <f>VLOOKUP($B20,[1]DEN6!$G$2:$T$95,4,FALSE)</f>
        <v>0</v>
      </c>
      <c r="U20" s="97">
        <f>VLOOKUP($B20,[1]DEN6!$G$2:$T$95,5,FALSE)</f>
        <v>1</v>
      </c>
      <c r="V20" s="97">
        <f>VLOOKUP($B20,[1]DEN6!$G$2:$T$95,6,FALSE)</f>
        <v>0</v>
      </c>
      <c r="W20" s="97">
        <f>VLOOKUP($B20,[1]DEN6!$G$2:$T$95,7,FALSE)</f>
        <v>0</v>
      </c>
      <c r="X20" s="97">
        <f>VLOOKUP($B20,[1]DEN6!$G$2:$T$95,8,FALSE)</f>
        <v>0</v>
      </c>
      <c r="Y20" s="97">
        <f>VLOOKUP($B20,[1]DEN6!$G$2:$T$95,9,FALSE)</f>
        <v>0</v>
      </c>
      <c r="Z20" s="81">
        <f>VLOOKUP($B20,[1]DEN6!$G$2:$T$95,10,FALSE)</f>
        <v>0</v>
      </c>
      <c r="AA20" s="81">
        <f>VLOOKUP($B20,[1]DEN6!$G$2:$T$95,11,FALSE)</f>
        <v>0</v>
      </c>
      <c r="AB20" s="81">
        <f>VLOOKUP($B20,[1]DEN6!$G$2:$T$95,12,FALSE)</f>
        <v>0</v>
      </c>
      <c r="AC20" s="81">
        <f>VLOOKUP($B20,[1]DEN6!$G$2:$T$95,13,FALSE)</f>
        <v>0</v>
      </c>
      <c r="AD20" s="17">
        <f t="shared" si="1"/>
        <v>1</v>
      </c>
    </row>
    <row r="21" spans="1:30" ht="15" thickBot="1" x14ac:dyDescent="0.25">
      <c r="A21" s="105" t="s">
        <v>78</v>
      </c>
      <c r="B21" s="99" t="s">
        <v>74</v>
      </c>
      <c r="C21" s="67"/>
      <c r="D21" s="63"/>
      <c r="E21" s="81">
        <f>VLOOKUP($B21,[1]NUM6!$G$2:$T$95,2,FALSE)</f>
        <v>0</v>
      </c>
      <c r="F21" s="81">
        <f>VLOOKUP($B21,[1]NUM6!$G$2:$T$95,3,FALSE)</f>
        <v>0</v>
      </c>
      <c r="G21" s="81">
        <f>VLOOKUP($B21,[1]NUM6!$G$2:$T$95,4,FALSE)</f>
        <v>0</v>
      </c>
      <c r="H21" s="81">
        <f>VLOOKUP($B21,[1]NUM6!$G$2:$T$95,5,FALSE)</f>
        <v>1</v>
      </c>
      <c r="I21" s="81">
        <f>VLOOKUP($B21,[1]NUM6!$G$2:$T$95,6,FALSE)</f>
        <v>0</v>
      </c>
      <c r="J21" s="81">
        <f>VLOOKUP($B21,[1]NUM6!$G$2:$T$95,7,FALSE)</f>
        <v>0</v>
      </c>
      <c r="K21" s="81">
        <f>VLOOKUP($B21,[1]NUM6!$G$2:$T$95,8,FALSE)</f>
        <v>0</v>
      </c>
      <c r="L21" s="81">
        <f>VLOOKUP($B21,[1]NUM6!$G$2:$T$95,9,FALSE)</f>
        <v>0</v>
      </c>
      <c r="M21" s="81">
        <f>VLOOKUP($B21,[1]NUM6!$G$2:$T$95,10,FALSE)</f>
        <v>0</v>
      </c>
      <c r="N21" s="81">
        <f>VLOOKUP($B21,[1]NUM6!$G$2:$T$95,11,FALSE)</f>
        <v>0</v>
      </c>
      <c r="O21" s="81">
        <f>VLOOKUP($B21,[1]NUM6!$G$2:$T$95,12,FALSE)</f>
        <v>0</v>
      </c>
      <c r="P21" s="81">
        <f>VLOOKUP($B21,[1]NUM6!$G$2:$T$95,13,FALSE)</f>
        <v>0</v>
      </c>
      <c r="Q21" s="17">
        <f t="shared" si="0"/>
        <v>1</v>
      </c>
      <c r="R21" s="97">
        <f>VLOOKUP($B21,[1]DEN6!$G$2:$T$95,2,FALSE)</f>
        <v>0</v>
      </c>
      <c r="S21" s="97">
        <f>VLOOKUP($B21,[1]DEN6!$G$2:$T$95,3,FALSE)</f>
        <v>0</v>
      </c>
      <c r="T21" s="97">
        <f>VLOOKUP($B21,[1]DEN6!$G$2:$T$95,4,FALSE)</f>
        <v>0</v>
      </c>
      <c r="U21" s="97">
        <f>VLOOKUP($B21,[1]DEN6!$G$2:$T$95,5,FALSE)</f>
        <v>1</v>
      </c>
      <c r="V21" s="97">
        <f>VLOOKUP($B21,[1]DEN6!$G$2:$T$95,6,FALSE)</f>
        <v>0</v>
      </c>
      <c r="W21" s="97">
        <f>VLOOKUP($B21,[1]DEN6!$G$2:$T$95,7,FALSE)</f>
        <v>0</v>
      </c>
      <c r="X21" s="97">
        <f>VLOOKUP($B21,[1]DEN6!$G$2:$T$95,8,FALSE)</f>
        <v>0</v>
      </c>
      <c r="Y21" s="97">
        <f>VLOOKUP($B21,[1]DEN6!$G$2:$T$95,9,FALSE)</f>
        <v>0</v>
      </c>
      <c r="Z21" s="81">
        <f>VLOOKUP($B21,[1]DEN6!$G$2:$T$95,10,FALSE)</f>
        <v>0</v>
      </c>
      <c r="AA21" s="81">
        <f>VLOOKUP($B21,[1]DEN6!$G$2:$T$95,11,FALSE)</f>
        <v>0</v>
      </c>
      <c r="AB21" s="81">
        <f>VLOOKUP($B21,[1]DEN6!$G$2:$T$95,12,FALSE)</f>
        <v>0</v>
      </c>
      <c r="AC21" s="81">
        <f>VLOOKUP($B21,[1]DEN6!$G$2:$T$95,13,FALSE)</f>
        <v>0</v>
      </c>
      <c r="AD21" s="17">
        <f t="shared" si="1"/>
        <v>1</v>
      </c>
    </row>
    <row r="22" spans="1:30" ht="15" thickBot="1" x14ac:dyDescent="0.25">
      <c r="A22" s="105" t="s">
        <v>78</v>
      </c>
      <c r="B22" s="99" t="s">
        <v>75</v>
      </c>
      <c r="C22" s="63"/>
      <c r="D22" s="63"/>
      <c r="E22" s="81">
        <f>VLOOKUP($B22,[1]NUM6!$G$2:$T$95,2,FALSE)</f>
        <v>0</v>
      </c>
      <c r="F22" s="81">
        <f>VLOOKUP($B22,[1]NUM6!$G$2:$T$95,3,FALSE)</f>
        <v>1</v>
      </c>
      <c r="G22" s="81">
        <f>VLOOKUP($B22,[1]NUM6!$G$2:$T$95,4,FALSE)</f>
        <v>3</v>
      </c>
      <c r="H22" s="81">
        <f>VLOOKUP($B22,[1]NUM6!$G$2:$T$95,5,FALSE)</f>
        <v>0</v>
      </c>
      <c r="I22" s="81">
        <f>VLOOKUP($B22,[1]NUM6!$G$2:$T$95,6,FALSE)</f>
        <v>0</v>
      </c>
      <c r="J22" s="81">
        <f>VLOOKUP($B22,[1]NUM6!$G$2:$T$95,7,FALSE)</f>
        <v>0</v>
      </c>
      <c r="K22" s="81">
        <f>VLOOKUP($B22,[1]NUM6!$G$2:$T$95,8,FALSE)</f>
        <v>0</v>
      </c>
      <c r="L22" s="81">
        <f>VLOOKUP($B22,[1]NUM6!$G$2:$T$95,9,FALSE)</f>
        <v>0</v>
      </c>
      <c r="M22" s="81">
        <f>VLOOKUP($B22,[1]NUM6!$G$2:$T$95,10,FALSE)</f>
        <v>1</v>
      </c>
      <c r="N22" s="81">
        <f>VLOOKUP($B22,[1]NUM6!$G$2:$T$95,11,FALSE)</f>
        <v>2</v>
      </c>
      <c r="O22" s="81">
        <f>VLOOKUP($B22,[1]NUM6!$G$2:$T$95,12,FALSE)</f>
        <v>0</v>
      </c>
      <c r="P22" s="81">
        <f>VLOOKUP($B22,[1]NUM6!$G$2:$T$95,13,FALSE)</f>
        <v>1</v>
      </c>
      <c r="Q22" s="17">
        <f t="shared" si="0"/>
        <v>8</v>
      </c>
      <c r="R22" s="97">
        <f>VLOOKUP($B22,[1]DEN6!$G$2:$T$95,2,FALSE)</f>
        <v>0</v>
      </c>
      <c r="S22" s="97">
        <f>VLOOKUP($B22,[1]DEN6!$G$2:$T$95,3,FALSE)</f>
        <v>1</v>
      </c>
      <c r="T22" s="97">
        <f>VLOOKUP($B22,[1]DEN6!$G$2:$T$95,4,FALSE)</f>
        <v>3</v>
      </c>
      <c r="U22" s="97">
        <f>VLOOKUP($B22,[1]DEN6!$G$2:$T$95,5,FALSE)</f>
        <v>0</v>
      </c>
      <c r="V22" s="97">
        <f>VLOOKUP($B22,[1]DEN6!$G$2:$T$95,6,FALSE)</f>
        <v>0</v>
      </c>
      <c r="W22" s="97">
        <f>VLOOKUP($B22,[1]DEN6!$G$2:$T$95,7,FALSE)</f>
        <v>0</v>
      </c>
      <c r="X22" s="97">
        <f>VLOOKUP($B22,[1]DEN6!$G$2:$T$95,8,FALSE)</f>
        <v>0</v>
      </c>
      <c r="Y22" s="97">
        <f>VLOOKUP($B22,[1]DEN6!$G$2:$T$95,9,FALSE)</f>
        <v>0</v>
      </c>
      <c r="Z22" s="81">
        <f>VLOOKUP($B22,[1]DEN6!$G$2:$T$95,10,FALSE)</f>
        <v>1</v>
      </c>
      <c r="AA22" s="81">
        <f>VLOOKUP($B22,[1]DEN6!$G$2:$T$95,11,FALSE)</f>
        <v>3</v>
      </c>
      <c r="AB22" s="81">
        <f>VLOOKUP($B22,[1]DEN6!$G$2:$T$95,12,FALSE)</f>
        <v>0</v>
      </c>
      <c r="AC22" s="81">
        <f>VLOOKUP($B22,[1]DEN6!$G$2:$T$95,13,FALSE)</f>
        <v>1</v>
      </c>
      <c r="AD22" s="17">
        <f t="shared" si="1"/>
        <v>9</v>
      </c>
    </row>
    <row r="23" spans="1:30" ht="15" thickBot="1" x14ac:dyDescent="0.25">
      <c r="A23" s="105" t="s">
        <v>78</v>
      </c>
      <c r="B23" s="99" t="s">
        <v>76</v>
      </c>
      <c r="C23" s="63"/>
      <c r="D23" s="63"/>
      <c r="E23" s="81">
        <f>VLOOKUP($B23,[1]NUM6!$G$2:$T$95,2,FALSE)</f>
        <v>0</v>
      </c>
      <c r="F23" s="81">
        <f>VLOOKUP($B23,[1]NUM6!$G$2:$T$95,3,FALSE)</f>
        <v>0</v>
      </c>
      <c r="G23" s="81">
        <f>VLOOKUP($B23,[1]NUM6!$G$2:$T$95,4,FALSE)</f>
        <v>1</v>
      </c>
      <c r="H23" s="81">
        <f>VLOOKUP($B23,[1]NUM6!$G$2:$T$95,5,FALSE)</f>
        <v>0</v>
      </c>
      <c r="I23" s="81">
        <f>VLOOKUP($B23,[1]NUM6!$G$2:$T$95,6,FALSE)</f>
        <v>0</v>
      </c>
      <c r="J23" s="81">
        <f>VLOOKUP($B23,[1]NUM6!$G$2:$T$95,7,FALSE)</f>
        <v>0</v>
      </c>
      <c r="K23" s="81">
        <f>VLOOKUP($B23,[1]NUM6!$G$2:$T$95,8,FALSE)</f>
        <v>0</v>
      </c>
      <c r="L23" s="81">
        <f>VLOOKUP($B23,[1]NUM6!$G$2:$T$95,9,FALSE)</f>
        <v>0</v>
      </c>
      <c r="M23" s="81">
        <f>VLOOKUP($B23,[1]NUM6!$G$2:$T$95,10,FALSE)</f>
        <v>0</v>
      </c>
      <c r="N23" s="81">
        <f>VLOOKUP($B23,[1]NUM6!$G$2:$T$95,11,FALSE)</f>
        <v>0</v>
      </c>
      <c r="O23" s="81">
        <f>VLOOKUP($B23,[1]NUM6!$G$2:$T$95,12,FALSE)</f>
        <v>0</v>
      </c>
      <c r="P23" s="81">
        <f>VLOOKUP($B23,[1]NUM6!$G$2:$T$95,13,FALSE)</f>
        <v>0</v>
      </c>
      <c r="Q23" s="17">
        <f t="shared" si="0"/>
        <v>1</v>
      </c>
      <c r="R23" s="97">
        <f>VLOOKUP($B23,[1]DEN6!$G$2:$T$95,2,FALSE)</f>
        <v>0</v>
      </c>
      <c r="S23" s="97">
        <f>VLOOKUP($B23,[1]DEN6!$G$2:$T$95,3,FALSE)</f>
        <v>0</v>
      </c>
      <c r="T23" s="97">
        <f>VLOOKUP($B23,[1]DEN6!$G$2:$T$95,4,FALSE)</f>
        <v>1</v>
      </c>
      <c r="U23" s="97">
        <f>VLOOKUP($B23,[1]DEN6!$G$2:$T$95,5,FALSE)</f>
        <v>0</v>
      </c>
      <c r="V23" s="97">
        <f>VLOOKUP($B23,[1]DEN6!$G$2:$T$95,6,FALSE)</f>
        <v>0</v>
      </c>
      <c r="W23" s="97">
        <f>VLOOKUP($B23,[1]DEN6!$G$2:$T$95,7,FALSE)</f>
        <v>0</v>
      </c>
      <c r="X23" s="97">
        <f>VLOOKUP($B23,[1]DEN6!$G$2:$T$95,8,FALSE)</f>
        <v>0</v>
      </c>
      <c r="Y23" s="97">
        <f>VLOOKUP($B23,[1]DEN6!$G$2:$T$95,9,FALSE)</f>
        <v>0</v>
      </c>
      <c r="Z23" s="81">
        <f>VLOOKUP($B23,[1]DEN6!$G$2:$T$95,10,FALSE)</f>
        <v>0</v>
      </c>
      <c r="AA23" s="81">
        <f>VLOOKUP($B23,[1]DEN6!$G$2:$T$95,11,FALSE)</f>
        <v>0</v>
      </c>
      <c r="AB23" s="81">
        <f>VLOOKUP($B23,[1]DEN6!$G$2:$T$95,12,FALSE)</f>
        <v>0</v>
      </c>
      <c r="AC23" s="81">
        <f>VLOOKUP($B23,[1]DEN6!$G$2:$T$95,13,FALSE)</f>
        <v>0</v>
      </c>
      <c r="AD23" s="17">
        <f t="shared" si="1"/>
        <v>1</v>
      </c>
    </row>
    <row r="24" spans="1:30" ht="15" thickBot="1" x14ac:dyDescent="0.25">
      <c r="A24" s="105" t="s">
        <v>78</v>
      </c>
      <c r="B24" s="99" t="s">
        <v>77</v>
      </c>
      <c r="C24" s="63"/>
      <c r="D24" s="63"/>
      <c r="E24" s="81">
        <f>VLOOKUP($B24,[1]NUM6!$G$2:$T$95,2,FALSE)</f>
        <v>0</v>
      </c>
      <c r="F24" s="81">
        <f>VLOOKUP($B24,[1]NUM6!$G$2:$T$95,3,FALSE)</f>
        <v>0</v>
      </c>
      <c r="G24" s="81">
        <f>VLOOKUP($B24,[1]NUM6!$G$2:$T$95,4,FALSE)</f>
        <v>0</v>
      </c>
      <c r="H24" s="81">
        <f>VLOOKUP($B24,[1]NUM6!$G$2:$T$95,5,FALSE)</f>
        <v>0</v>
      </c>
      <c r="I24" s="81">
        <f>VLOOKUP($B24,[1]NUM6!$G$2:$T$95,6,FALSE)</f>
        <v>0</v>
      </c>
      <c r="J24" s="81">
        <f>VLOOKUP($B24,[1]NUM6!$G$2:$T$95,7,FALSE)</f>
        <v>0</v>
      </c>
      <c r="K24" s="81">
        <f>VLOOKUP($B24,[1]NUM6!$G$2:$T$95,8,FALSE)</f>
        <v>0</v>
      </c>
      <c r="L24" s="81">
        <f>VLOOKUP($B24,[1]NUM6!$G$2:$T$95,9,FALSE)</f>
        <v>0</v>
      </c>
      <c r="M24" s="81">
        <f>VLOOKUP($B24,[1]NUM6!$G$2:$T$95,10,FALSE)</f>
        <v>0</v>
      </c>
      <c r="N24" s="81">
        <f>VLOOKUP($B24,[1]NUM6!$G$2:$T$95,11,FALSE)</f>
        <v>0</v>
      </c>
      <c r="O24" s="81">
        <f>VLOOKUP($B24,[1]NUM6!$G$2:$T$95,12,FALSE)</f>
        <v>1</v>
      </c>
      <c r="P24" s="81">
        <f>VLOOKUP($B24,[1]NUM6!$G$2:$T$95,13,FALSE)</f>
        <v>0</v>
      </c>
      <c r="Q24" s="17">
        <f t="shared" si="0"/>
        <v>1</v>
      </c>
      <c r="R24" s="97">
        <f>VLOOKUP($B24,[1]DEN6!$G$2:$T$95,2,FALSE)</f>
        <v>0</v>
      </c>
      <c r="S24" s="97">
        <f>VLOOKUP($B24,[1]DEN6!$G$2:$T$95,3,FALSE)</f>
        <v>0</v>
      </c>
      <c r="T24" s="97">
        <f>VLOOKUP($B24,[1]DEN6!$G$2:$T$95,4,FALSE)</f>
        <v>0</v>
      </c>
      <c r="U24" s="97">
        <f>VLOOKUP($B24,[1]DEN6!$G$2:$T$95,5,FALSE)</f>
        <v>0</v>
      </c>
      <c r="V24" s="97">
        <f>VLOOKUP($B24,[1]DEN6!$G$2:$T$95,6,FALSE)</f>
        <v>0</v>
      </c>
      <c r="W24" s="97">
        <f>VLOOKUP($B24,[1]DEN6!$G$2:$T$95,7,FALSE)</f>
        <v>0</v>
      </c>
      <c r="X24" s="97">
        <f>VLOOKUP($B24,[1]DEN6!$G$2:$T$95,8,FALSE)</f>
        <v>0</v>
      </c>
      <c r="Y24" s="97">
        <f>VLOOKUP($B24,[1]DEN6!$G$2:$T$95,9,FALSE)</f>
        <v>0</v>
      </c>
      <c r="Z24" s="81">
        <f>VLOOKUP($B24,[1]DEN6!$G$2:$T$95,10,FALSE)</f>
        <v>0</v>
      </c>
      <c r="AA24" s="81">
        <f>VLOOKUP($B24,[1]DEN6!$G$2:$T$95,11,FALSE)</f>
        <v>0</v>
      </c>
      <c r="AB24" s="81">
        <f>VLOOKUP($B24,[1]DEN6!$G$2:$T$95,12,FALSE)</f>
        <v>1</v>
      </c>
      <c r="AC24" s="81">
        <f>VLOOKUP($B24,[1]DEN6!$G$2:$T$95,13,FALSE)</f>
        <v>0</v>
      </c>
      <c r="AD24" s="17">
        <f>SUM(R24:AC24)</f>
        <v>1</v>
      </c>
    </row>
    <row r="25" spans="1:30" ht="15" thickBot="1" x14ac:dyDescent="0.25">
      <c r="A25" s="233" t="s">
        <v>200</v>
      </c>
      <c r="B25" s="234"/>
      <c r="C25" s="45">
        <f>+D25/Metas!L110</f>
        <v>1.0171584557389834</v>
      </c>
      <c r="D25" s="19">
        <f>+Q25/AD25</f>
        <v>0.99681528662420382</v>
      </c>
      <c r="E25" s="82">
        <f t="shared" ref="E25:J25" si="2">SUM(E12:E24)</f>
        <v>53</v>
      </c>
      <c r="F25" s="82">
        <f t="shared" si="2"/>
        <v>44</v>
      </c>
      <c r="G25" s="82">
        <f t="shared" si="2"/>
        <v>50</v>
      </c>
      <c r="H25" s="82">
        <f t="shared" si="2"/>
        <v>39</v>
      </c>
      <c r="I25" s="82">
        <f t="shared" si="2"/>
        <v>38</v>
      </c>
      <c r="J25" s="82">
        <f t="shared" si="2"/>
        <v>53</v>
      </c>
      <c r="K25" s="82">
        <f t="shared" ref="K25:AC25" si="3">SUM(K12:K24)</f>
        <v>63</v>
      </c>
      <c r="L25" s="82">
        <f t="shared" si="3"/>
        <v>67</v>
      </c>
      <c r="M25" s="82">
        <f t="shared" si="3"/>
        <v>74</v>
      </c>
      <c r="N25" s="82">
        <f t="shared" si="3"/>
        <v>31</v>
      </c>
      <c r="O25" s="82">
        <f t="shared" si="3"/>
        <v>54</v>
      </c>
      <c r="P25" s="82">
        <f t="shared" si="3"/>
        <v>60</v>
      </c>
      <c r="Q25" s="14">
        <f>SUM(Q12:Q24)</f>
        <v>626</v>
      </c>
      <c r="R25" s="82">
        <f>SUM(R12:R24)</f>
        <v>53</v>
      </c>
      <c r="S25" s="82">
        <f t="shared" si="3"/>
        <v>44</v>
      </c>
      <c r="T25" s="82">
        <f t="shared" si="3"/>
        <v>50</v>
      </c>
      <c r="U25" s="82">
        <f t="shared" si="3"/>
        <v>39</v>
      </c>
      <c r="V25" s="82">
        <f t="shared" si="3"/>
        <v>38</v>
      </c>
      <c r="W25" s="82">
        <f t="shared" si="3"/>
        <v>53</v>
      </c>
      <c r="X25" s="82">
        <f t="shared" si="3"/>
        <v>64</v>
      </c>
      <c r="Y25" s="82">
        <f t="shared" si="3"/>
        <v>67</v>
      </c>
      <c r="Z25" s="82">
        <f t="shared" si="3"/>
        <v>74</v>
      </c>
      <c r="AA25" s="82">
        <f t="shared" si="3"/>
        <v>32</v>
      </c>
      <c r="AB25" s="82">
        <f t="shared" si="3"/>
        <v>54</v>
      </c>
      <c r="AC25" s="82">
        <f t="shared" si="3"/>
        <v>60</v>
      </c>
      <c r="AD25" s="14">
        <f>SUM(AD12:AD24)</f>
        <v>628</v>
      </c>
    </row>
    <row r="26" spans="1:30" ht="15" thickBot="1" x14ac:dyDescent="0.25">
      <c r="A26" s="105" t="s">
        <v>79</v>
      </c>
      <c r="B26" s="99" t="s">
        <v>80</v>
      </c>
      <c r="C26" s="63"/>
      <c r="D26" s="63"/>
      <c r="E26" s="81">
        <f>VLOOKUP($B26,[1]NUM6!$G$2:$T$95,2,FALSE)</f>
        <v>8</v>
      </c>
      <c r="F26" s="81">
        <f>VLOOKUP($B26,[1]NUM6!$G$2:$T$95,3,FALSE)</f>
        <v>14</v>
      </c>
      <c r="G26" s="81">
        <f>VLOOKUP($B26,[1]NUM6!$G$2:$T$95,4,FALSE)</f>
        <v>10</v>
      </c>
      <c r="H26" s="81">
        <f>VLOOKUP($B26,[1]NUM6!$G$2:$T$95,5,FALSE)</f>
        <v>7</v>
      </c>
      <c r="I26" s="81">
        <f>VLOOKUP($B26,[1]NUM6!$G$2:$T$95,6,FALSE)</f>
        <v>7</v>
      </c>
      <c r="J26" s="81">
        <f>VLOOKUP($B26,[1]NUM6!$G$2:$T$95,7,FALSE)</f>
        <v>6</v>
      </c>
      <c r="K26" s="81">
        <f>VLOOKUP($B26,[1]NUM6!$G$2:$T$95,8,FALSE)</f>
        <v>3</v>
      </c>
      <c r="L26" s="81">
        <f>VLOOKUP($B26,[1]NUM6!$G$2:$T$95,9,FALSE)</f>
        <v>12</v>
      </c>
      <c r="M26" s="81">
        <f>VLOOKUP($B26,[1]NUM6!$G$2:$T$95,10,FALSE)</f>
        <v>7</v>
      </c>
      <c r="N26" s="81">
        <f>VLOOKUP($B26,[1]NUM6!$G$2:$T$95,11,FALSE)</f>
        <v>5</v>
      </c>
      <c r="O26" s="81">
        <f>VLOOKUP($B26,[1]NUM6!$G$2:$T$95,12,FALSE)</f>
        <v>11</v>
      </c>
      <c r="P26" s="81">
        <f>VLOOKUP($B26,[1]NUM6!$G$2:$T$95,13,FALSE)</f>
        <v>10</v>
      </c>
      <c r="Q26" s="17">
        <f t="shared" si="0"/>
        <v>100</v>
      </c>
      <c r="R26" s="81">
        <f>VLOOKUP($B26,[1]DEN6!$G$2:$T$95,2,FALSE)</f>
        <v>8</v>
      </c>
      <c r="S26" s="81">
        <f>VLOOKUP($B26,[1]DEN6!$G$2:$T$95,3,FALSE)</f>
        <v>14</v>
      </c>
      <c r="T26" s="81">
        <f>VLOOKUP($B26,[1]DEN6!$G$2:$T$95,4,FALSE)</f>
        <v>10</v>
      </c>
      <c r="U26" s="81">
        <f>VLOOKUP($B26,[1]DEN6!$G$2:$T$95,5,FALSE)</f>
        <v>7</v>
      </c>
      <c r="V26" s="81">
        <f>VLOOKUP($B26,[1]DEN6!$G$2:$T$95,6,FALSE)</f>
        <v>7</v>
      </c>
      <c r="W26" s="81">
        <f>VLOOKUP($B26,[1]DEN6!$G$2:$T$95,7,FALSE)</f>
        <v>6</v>
      </c>
      <c r="X26" s="81">
        <f>VLOOKUP($B26,[1]DEN6!$G$2:$T$95,8,FALSE)</f>
        <v>4</v>
      </c>
      <c r="Y26" s="81">
        <f>VLOOKUP($B26,[1]DEN6!$G$2:$T$95,9,FALSE)</f>
        <v>12</v>
      </c>
      <c r="Z26" s="81">
        <f>VLOOKUP($B26,[1]DEN6!$G$2:$T$95,10,FALSE)</f>
        <v>7</v>
      </c>
      <c r="AA26" s="81">
        <f>VLOOKUP($B26,[1]DEN6!$G$2:$T$95,11,FALSE)</f>
        <v>5</v>
      </c>
      <c r="AB26" s="81">
        <f>VLOOKUP($B26,[1]DEN6!$G$2:$T$95,12,FALSE)</f>
        <v>11</v>
      </c>
      <c r="AC26" s="81">
        <f>VLOOKUP($B26,[1]DEN6!$G$2:$T$95,13,FALSE)</f>
        <v>10</v>
      </c>
      <c r="AD26" s="17">
        <f t="shared" si="1"/>
        <v>101</v>
      </c>
    </row>
    <row r="27" spans="1:30" ht="15" thickBot="1" x14ac:dyDescent="0.25">
      <c r="A27" s="105" t="s">
        <v>79</v>
      </c>
      <c r="B27" s="99" t="s">
        <v>81</v>
      </c>
      <c r="C27" s="63"/>
      <c r="D27" s="63"/>
      <c r="E27" s="81">
        <f>VLOOKUP($B27,[1]NUM6!$G$2:$T$95,2,FALSE)</f>
        <v>9</v>
      </c>
      <c r="F27" s="81">
        <f>VLOOKUP($B27,[1]NUM6!$G$2:$T$95,3,FALSE)</f>
        <v>19</v>
      </c>
      <c r="G27" s="81">
        <f>VLOOKUP($B27,[1]NUM6!$G$2:$T$95,4,FALSE)</f>
        <v>17</v>
      </c>
      <c r="H27" s="81">
        <f>VLOOKUP($B27,[1]NUM6!$G$2:$T$95,5,FALSE)</f>
        <v>12</v>
      </c>
      <c r="I27" s="81">
        <f>VLOOKUP($B27,[1]NUM6!$G$2:$T$95,6,FALSE)</f>
        <v>4</v>
      </c>
      <c r="J27" s="81">
        <f>VLOOKUP($B27,[1]NUM6!$G$2:$T$95,7,FALSE)</f>
        <v>11</v>
      </c>
      <c r="K27" s="81">
        <f>VLOOKUP($B27,[1]NUM6!$G$2:$T$95,8,FALSE)</f>
        <v>15</v>
      </c>
      <c r="L27" s="81">
        <f>VLOOKUP($B27,[1]NUM6!$G$2:$T$95,9,FALSE)</f>
        <v>8</v>
      </c>
      <c r="M27" s="81">
        <f>VLOOKUP($B27,[1]NUM6!$G$2:$T$95,10,FALSE)</f>
        <v>17</v>
      </c>
      <c r="N27" s="81">
        <f>VLOOKUP($B27,[1]NUM6!$G$2:$T$95,11,FALSE)</f>
        <v>13</v>
      </c>
      <c r="O27" s="81">
        <f>VLOOKUP($B27,[1]NUM6!$G$2:$T$95,12,FALSE)</f>
        <v>11</v>
      </c>
      <c r="P27" s="81">
        <f>VLOOKUP($B27,[1]NUM6!$G$2:$T$95,13,FALSE)</f>
        <v>16</v>
      </c>
      <c r="Q27" s="17">
        <f t="shared" si="0"/>
        <v>152</v>
      </c>
      <c r="R27" s="81">
        <f>VLOOKUP($B27,[1]DEN6!$G$2:$T$95,2,FALSE)</f>
        <v>9</v>
      </c>
      <c r="S27" s="81">
        <f>VLOOKUP($B27,[1]DEN6!$G$2:$T$95,3,FALSE)</f>
        <v>19</v>
      </c>
      <c r="T27" s="81">
        <f>VLOOKUP($B27,[1]DEN6!$G$2:$T$95,4,FALSE)</f>
        <v>17</v>
      </c>
      <c r="U27" s="81">
        <f>VLOOKUP($B27,[1]DEN6!$G$2:$T$95,5,FALSE)</f>
        <v>12</v>
      </c>
      <c r="V27" s="81">
        <f>VLOOKUP($B27,[1]DEN6!$G$2:$T$95,6,FALSE)</f>
        <v>4</v>
      </c>
      <c r="W27" s="81">
        <f>VLOOKUP($B27,[1]DEN6!$G$2:$T$95,7,FALSE)</f>
        <v>11</v>
      </c>
      <c r="X27" s="81">
        <f>VLOOKUP($B27,[1]DEN6!$G$2:$T$95,8,FALSE)</f>
        <v>15</v>
      </c>
      <c r="Y27" s="81">
        <f>VLOOKUP($B27,[1]DEN6!$G$2:$T$95,9,FALSE)</f>
        <v>8</v>
      </c>
      <c r="Z27" s="81">
        <f>VLOOKUP($B27,[1]DEN6!$G$2:$T$95,10,FALSE)</f>
        <v>17</v>
      </c>
      <c r="AA27" s="81">
        <f>VLOOKUP($B27,[1]DEN6!$G$2:$T$95,11,FALSE)</f>
        <v>13</v>
      </c>
      <c r="AB27" s="81">
        <f>VLOOKUP($B27,[1]DEN6!$G$2:$T$95,12,FALSE)</f>
        <v>11</v>
      </c>
      <c r="AC27" s="81">
        <f>VLOOKUP($B27,[1]DEN6!$G$2:$T$95,13,FALSE)</f>
        <v>16</v>
      </c>
      <c r="AD27" s="17">
        <f t="shared" si="1"/>
        <v>152</v>
      </c>
    </row>
    <row r="28" spans="1:30" ht="15" thickBot="1" x14ac:dyDescent="0.25">
      <c r="A28" s="105" t="s">
        <v>79</v>
      </c>
      <c r="B28" s="99" t="s">
        <v>82</v>
      </c>
      <c r="C28" s="63"/>
      <c r="D28" s="63"/>
      <c r="E28" s="81">
        <f>VLOOKUP($B28,[1]NUM6!$G$2:$T$95,2,FALSE)</f>
        <v>4</v>
      </c>
      <c r="F28" s="81">
        <f>VLOOKUP($B28,[1]NUM6!$G$2:$T$95,3,FALSE)</f>
        <v>3</v>
      </c>
      <c r="G28" s="81">
        <f>VLOOKUP($B28,[1]NUM6!$G$2:$T$95,4,FALSE)</f>
        <v>8</v>
      </c>
      <c r="H28" s="81">
        <f>VLOOKUP($B28,[1]NUM6!$G$2:$T$95,5,FALSE)</f>
        <v>4</v>
      </c>
      <c r="I28" s="81">
        <f>VLOOKUP($B28,[1]NUM6!$G$2:$T$95,6,FALSE)</f>
        <v>9</v>
      </c>
      <c r="J28" s="81">
        <f>VLOOKUP($B28,[1]NUM6!$G$2:$T$95,7,FALSE)</f>
        <v>4</v>
      </c>
      <c r="K28" s="81">
        <f>VLOOKUP($B28,[1]NUM6!$G$2:$T$95,8,FALSE)</f>
        <v>3</v>
      </c>
      <c r="L28" s="81">
        <f>VLOOKUP($B28,[1]NUM6!$G$2:$T$95,9,FALSE)</f>
        <v>6</v>
      </c>
      <c r="M28" s="81">
        <f>VLOOKUP($B28,[1]NUM6!$G$2:$T$95,10,FALSE)</f>
        <v>3</v>
      </c>
      <c r="N28" s="81">
        <f>VLOOKUP($B28,[1]NUM6!$G$2:$T$95,11,FALSE)</f>
        <v>11</v>
      </c>
      <c r="O28" s="81">
        <f>VLOOKUP($B28,[1]NUM6!$G$2:$T$95,12,FALSE)</f>
        <v>3</v>
      </c>
      <c r="P28" s="81">
        <f>VLOOKUP($B28,[1]NUM6!$G$2:$T$95,13,FALSE)</f>
        <v>0</v>
      </c>
      <c r="Q28" s="17">
        <f t="shared" si="0"/>
        <v>58</v>
      </c>
      <c r="R28" s="81">
        <f>VLOOKUP($B28,[1]DEN6!$G$2:$T$95,2,FALSE)</f>
        <v>4</v>
      </c>
      <c r="S28" s="81">
        <f>VLOOKUP($B28,[1]DEN6!$G$2:$T$95,3,FALSE)</f>
        <v>3</v>
      </c>
      <c r="T28" s="81">
        <f>VLOOKUP($B28,[1]DEN6!$G$2:$T$95,4,FALSE)</f>
        <v>8</v>
      </c>
      <c r="U28" s="81">
        <f>VLOOKUP($B28,[1]DEN6!$G$2:$T$95,5,FALSE)</f>
        <v>4</v>
      </c>
      <c r="V28" s="81">
        <f>VLOOKUP($B28,[1]DEN6!$G$2:$T$95,6,FALSE)</f>
        <v>9</v>
      </c>
      <c r="W28" s="81">
        <f>VLOOKUP($B28,[1]DEN6!$G$2:$T$95,7,FALSE)</f>
        <v>4</v>
      </c>
      <c r="X28" s="81">
        <f>VLOOKUP($B28,[1]DEN6!$G$2:$T$95,8,FALSE)</f>
        <v>4</v>
      </c>
      <c r="Y28" s="81">
        <f>VLOOKUP($B28,[1]DEN6!$G$2:$T$95,9,FALSE)</f>
        <v>6</v>
      </c>
      <c r="Z28" s="81">
        <f>VLOOKUP($B28,[1]DEN6!$G$2:$T$95,10,FALSE)</f>
        <v>3</v>
      </c>
      <c r="AA28" s="81">
        <f>VLOOKUP($B28,[1]DEN6!$G$2:$T$95,11,FALSE)</f>
        <v>11</v>
      </c>
      <c r="AB28" s="81">
        <f>VLOOKUP($B28,[1]DEN6!$G$2:$T$95,12,FALSE)</f>
        <v>3</v>
      </c>
      <c r="AC28" s="81">
        <f>VLOOKUP($B28,[1]DEN6!$G$2:$T$95,13,FALSE)</f>
        <v>0</v>
      </c>
      <c r="AD28" s="17">
        <f t="shared" si="1"/>
        <v>59</v>
      </c>
    </row>
    <row r="29" spans="1:30" ht="15" thickBot="1" x14ac:dyDescent="0.25">
      <c r="A29" s="105" t="s">
        <v>79</v>
      </c>
      <c r="B29" s="99" t="s">
        <v>83</v>
      </c>
      <c r="C29" s="63"/>
      <c r="D29" s="63"/>
      <c r="E29" s="81">
        <f>VLOOKUP($B29,[1]NUM6!$G$2:$T$95,2,FALSE)</f>
        <v>2</v>
      </c>
      <c r="F29" s="81">
        <f>VLOOKUP($B29,[1]NUM6!$G$2:$T$95,3,FALSE)</f>
        <v>2</v>
      </c>
      <c r="G29" s="81">
        <f>VLOOKUP($B29,[1]NUM6!$G$2:$T$95,4,FALSE)</f>
        <v>1</v>
      </c>
      <c r="H29" s="81">
        <f>VLOOKUP($B29,[1]NUM6!$G$2:$T$95,5,FALSE)</f>
        <v>2</v>
      </c>
      <c r="I29" s="81">
        <f>VLOOKUP($B29,[1]NUM6!$G$2:$T$95,6,FALSE)</f>
        <v>3</v>
      </c>
      <c r="J29" s="81">
        <f>VLOOKUP($B29,[1]NUM6!$G$2:$T$95,7,FALSE)</f>
        <v>4</v>
      </c>
      <c r="K29" s="81">
        <f>VLOOKUP($B29,[1]NUM6!$G$2:$T$95,8,FALSE)</f>
        <v>4</v>
      </c>
      <c r="L29" s="81">
        <f>VLOOKUP($B29,[1]NUM6!$G$2:$T$95,9,FALSE)</f>
        <v>5</v>
      </c>
      <c r="M29" s="81">
        <f>VLOOKUP($B29,[1]NUM6!$G$2:$T$95,10,FALSE)</f>
        <v>3</v>
      </c>
      <c r="N29" s="81">
        <f>VLOOKUP($B29,[1]NUM6!$G$2:$T$95,11,FALSE)</f>
        <v>2</v>
      </c>
      <c r="O29" s="81">
        <f>VLOOKUP($B29,[1]NUM6!$G$2:$T$95,12,FALSE)</f>
        <v>2</v>
      </c>
      <c r="P29" s="81">
        <f>VLOOKUP($B29,[1]NUM6!$G$2:$T$95,13,FALSE)</f>
        <v>0</v>
      </c>
      <c r="Q29" s="17">
        <f t="shared" si="0"/>
        <v>30</v>
      </c>
      <c r="R29" s="81">
        <f>VLOOKUP($B29,[1]DEN6!$G$2:$T$95,2,FALSE)</f>
        <v>2</v>
      </c>
      <c r="S29" s="81">
        <f>VLOOKUP($B29,[1]DEN6!$G$2:$T$95,3,FALSE)</f>
        <v>2</v>
      </c>
      <c r="T29" s="81">
        <f>VLOOKUP($B29,[1]DEN6!$G$2:$T$95,4,FALSE)</f>
        <v>1</v>
      </c>
      <c r="U29" s="81">
        <f>VLOOKUP($B29,[1]DEN6!$G$2:$T$95,5,FALSE)</f>
        <v>2</v>
      </c>
      <c r="V29" s="81">
        <f>VLOOKUP($B29,[1]DEN6!$G$2:$T$95,6,FALSE)</f>
        <v>3</v>
      </c>
      <c r="W29" s="81">
        <f>VLOOKUP($B29,[1]DEN6!$G$2:$T$95,7,FALSE)</f>
        <v>4</v>
      </c>
      <c r="X29" s="81">
        <f>VLOOKUP($B29,[1]DEN6!$G$2:$T$95,8,FALSE)</f>
        <v>4</v>
      </c>
      <c r="Y29" s="81">
        <f>VLOOKUP($B29,[1]DEN6!$G$2:$T$95,9,FALSE)</f>
        <v>5</v>
      </c>
      <c r="Z29" s="81">
        <f>VLOOKUP($B29,[1]DEN6!$G$2:$T$95,10,FALSE)</f>
        <v>3</v>
      </c>
      <c r="AA29" s="81">
        <f>VLOOKUP($B29,[1]DEN6!$G$2:$T$95,11,FALSE)</f>
        <v>2</v>
      </c>
      <c r="AB29" s="81">
        <f>VLOOKUP($B29,[1]DEN6!$G$2:$T$95,12,FALSE)</f>
        <v>2</v>
      </c>
      <c r="AC29" s="81">
        <f>VLOOKUP($B29,[1]DEN6!$G$2:$T$95,13,FALSE)</f>
        <v>0</v>
      </c>
      <c r="AD29" s="17">
        <f t="shared" si="1"/>
        <v>30</v>
      </c>
    </row>
    <row r="30" spans="1:30" ht="15" thickBot="1" x14ac:dyDescent="0.25">
      <c r="A30" s="105" t="s">
        <v>79</v>
      </c>
      <c r="B30" s="99" t="s">
        <v>84</v>
      </c>
      <c r="C30" s="63"/>
      <c r="D30" s="63"/>
      <c r="E30" s="81">
        <f>VLOOKUP($B30,[1]NUM6!$G$2:$T$95,2,FALSE)</f>
        <v>35</v>
      </c>
      <c r="F30" s="81">
        <f>VLOOKUP($B30,[1]NUM6!$G$2:$T$95,3,FALSE)</f>
        <v>28</v>
      </c>
      <c r="G30" s="81">
        <f>VLOOKUP($B30,[1]NUM6!$G$2:$T$95,4,FALSE)</f>
        <v>36</v>
      </c>
      <c r="H30" s="81">
        <f>VLOOKUP($B30,[1]NUM6!$G$2:$T$95,5,FALSE)</f>
        <v>45</v>
      </c>
      <c r="I30" s="81">
        <f>VLOOKUP($B30,[1]NUM6!$G$2:$T$95,6,FALSE)</f>
        <v>34</v>
      </c>
      <c r="J30" s="81">
        <f>VLOOKUP($B30,[1]NUM6!$G$2:$T$95,7,FALSE)</f>
        <v>59</v>
      </c>
      <c r="K30" s="81">
        <f>VLOOKUP($B30,[1]NUM6!$G$2:$T$95,8,FALSE)</f>
        <v>67</v>
      </c>
      <c r="L30" s="81">
        <f>VLOOKUP($B30,[1]NUM6!$G$2:$T$95,9,FALSE)</f>
        <v>112</v>
      </c>
      <c r="M30" s="81">
        <f>VLOOKUP($B30,[1]NUM6!$G$2:$T$95,10,FALSE)</f>
        <v>84</v>
      </c>
      <c r="N30" s="81">
        <f>VLOOKUP($B30,[1]NUM6!$G$2:$T$95,11,FALSE)</f>
        <v>36</v>
      </c>
      <c r="O30" s="81">
        <f>VLOOKUP($B30,[1]NUM6!$G$2:$T$95,12,FALSE)</f>
        <v>40</v>
      </c>
      <c r="P30" s="81">
        <f>VLOOKUP($B30,[1]NUM6!$G$2:$T$95,13,FALSE)</f>
        <v>48</v>
      </c>
      <c r="Q30" s="17">
        <f t="shared" si="0"/>
        <v>624</v>
      </c>
      <c r="R30" s="81">
        <f>VLOOKUP($B30,[1]DEN6!$G$2:$T$95,2,FALSE)</f>
        <v>35</v>
      </c>
      <c r="S30" s="81">
        <f>VLOOKUP($B30,[1]DEN6!$G$2:$T$95,3,FALSE)</f>
        <v>28</v>
      </c>
      <c r="T30" s="81">
        <f>VLOOKUP($B30,[1]DEN6!$G$2:$T$95,4,FALSE)</f>
        <v>36</v>
      </c>
      <c r="U30" s="81">
        <f>VLOOKUP($B30,[1]DEN6!$G$2:$T$95,5,FALSE)</f>
        <v>45</v>
      </c>
      <c r="V30" s="81">
        <f>VLOOKUP($B30,[1]DEN6!$G$2:$T$95,6,FALSE)</f>
        <v>34</v>
      </c>
      <c r="W30" s="81">
        <f>VLOOKUP($B30,[1]DEN6!$G$2:$T$95,7,FALSE)</f>
        <v>59</v>
      </c>
      <c r="X30" s="81">
        <f>VLOOKUP($B30,[1]DEN6!$G$2:$T$95,8,FALSE)</f>
        <v>67</v>
      </c>
      <c r="Y30" s="81">
        <f>VLOOKUP($B30,[1]DEN6!$G$2:$T$95,9,FALSE)</f>
        <v>112</v>
      </c>
      <c r="Z30" s="81">
        <f>VLOOKUP($B30,[1]DEN6!$G$2:$T$95,10,FALSE)</f>
        <v>84</v>
      </c>
      <c r="AA30" s="81">
        <f>VLOOKUP($B30,[1]DEN6!$G$2:$T$95,11,FALSE)</f>
        <v>36</v>
      </c>
      <c r="AB30" s="81">
        <f>VLOOKUP($B30,[1]DEN6!$G$2:$T$95,12,FALSE)</f>
        <v>40</v>
      </c>
      <c r="AC30" s="81">
        <f>VLOOKUP($B30,[1]DEN6!$G$2:$T$95,13,FALSE)</f>
        <v>48</v>
      </c>
      <c r="AD30" s="17">
        <f t="shared" si="1"/>
        <v>624</v>
      </c>
    </row>
    <row r="31" spans="1:30" ht="15" thickBot="1" x14ac:dyDescent="0.25">
      <c r="A31" s="105" t="s">
        <v>79</v>
      </c>
      <c r="B31" s="99" t="s">
        <v>85</v>
      </c>
      <c r="C31" s="63"/>
      <c r="D31" s="63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17">
        <f t="shared" si="0"/>
        <v>0</v>
      </c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17">
        <f t="shared" si="1"/>
        <v>0</v>
      </c>
    </row>
    <row r="32" spans="1:30" ht="15" thickBot="1" x14ac:dyDescent="0.25">
      <c r="A32" s="105" t="s">
        <v>79</v>
      </c>
      <c r="B32" s="99" t="s">
        <v>86</v>
      </c>
      <c r="C32" s="63"/>
      <c r="D32" s="63"/>
      <c r="E32" s="81">
        <f>VLOOKUP($B32,[1]NUM6!$G$2:$T$95,2,FALSE)</f>
        <v>0</v>
      </c>
      <c r="F32" s="81">
        <f>VLOOKUP($B32,[1]NUM6!$G$2:$T$95,3,FALSE)</f>
        <v>1</v>
      </c>
      <c r="G32" s="81">
        <f>VLOOKUP($B32,[1]NUM6!$G$2:$T$95,4,FALSE)</f>
        <v>0</v>
      </c>
      <c r="H32" s="81">
        <f>VLOOKUP($B32,[1]NUM6!$G$2:$T$95,5,FALSE)</f>
        <v>3</v>
      </c>
      <c r="I32" s="81">
        <f>VLOOKUP($B32,[1]NUM6!$G$2:$T$95,6,FALSE)</f>
        <v>1</v>
      </c>
      <c r="J32" s="81">
        <f>VLOOKUP($B32,[1]NUM6!$G$2:$T$95,7,FALSE)</f>
        <v>1</v>
      </c>
      <c r="K32" s="81">
        <f>VLOOKUP($B32,[1]NUM6!$G$2:$T$95,8,FALSE)</f>
        <v>0</v>
      </c>
      <c r="L32" s="81">
        <f>VLOOKUP($B32,[1]NUM6!$G$2:$T$95,9,FALSE)</f>
        <v>0</v>
      </c>
      <c r="M32" s="81">
        <f>VLOOKUP($B32,[1]NUM6!$G$2:$T$95,10,FALSE)</f>
        <v>2</v>
      </c>
      <c r="N32" s="81">
        <f>VLOOKUP($B32,[1]NUM6!$G$2:$T$95,11,FALSE)</f>
        <v>2</v>
      </c>
      <c r="O32" s="81">
        <f>VLOOKUP($B32,[1]NUM6!$G$2:$T$95,12,FALSE)</f>
        <v>1</v>
      </c>
      <c r="P32" s="81">
        <f>VLOOKUP($B32,[1]NUM6!$G$2:$T$95,13,FALSE)</f>
        <v>2</v>
      </c>
      <c r="Q32" s="17">
        <f t="shared" si="0"/>
        <v>13</v>
      </c>
      <c r="R32" s="81">
        <f>VLOOKUP($B32,[1]DEN6!$G$2:$T$95,2,FALSE)</f>
        <v>0</v>
      </c>
      <c r="S32" s="81">
        <f>VLOOKUP($B32,[1]DEN6!$G$2:$T$95,3,FALSE)</f>
        <v>1</v>
      </c>
      <c r="T32" s="81">
        <f>VLOOKUP($B32,[1]DEN6!$G$2:$T$95,4,FALSE)</f>
        <v>0</v>
      </c>
      <c r="U32" s="81">
        <f>VLOOKUP($B32,[1]DEN6!$G$2:$T$95,5,FALSE)</f>
        <v>3</v>
      </c>
      <c r="V32" s="81">
        <f>VLOOKUP($B32,[1]DEN6!$G$2:$T$95,6,FALSE)</f>
        <v>1</v>
      </c>
      <c r="W32" s="81">
        <f>VLOOKUP($B32,[1]DEN6!$G$2:$T$95,7,FALSE)</f>
        <v>1</v>
      </c>
      <c r="X32" s="81">
        <f>VLOOKUP($B32,[1]DEN6!$G$2:$T$95,8,FALSE)</f>
        <v>0</v>
      </c>
      <c r="Y32" s="81">
        <f>VLOOKUP($B32,[1]DEN6!$G$2:$T$95,9,FALSE)</f>
        <v>0</v>
      </c>
      <c r="Z32" s="81">
        <f>VLOOKUP($B32,[1]DEN6!$G$2:$T$95,10,FALSE)</f>
        <v>2</v>
      </c>
      <c r="AA32" s="81">
        <f>VLOOKUP($B32,[1]DEN6!$G$2:$T$95,11,FALSE)</f>
        <v>2</v>
      </c>
      <c r="AB32" s="81">
        <f>VLOOKUP($B32,[1]DEN6!$G$2:$T$95,12,FALSE)</f>
        <v>1</v>
      </c>
      <c r="AC32" s="81">
        <f>VLOOKUP($B32,[1]DEN6!$G$2:$T$95,13,FALSE)</f>
        <v>2</v>
      </c>
      <c r="AD32" s="17">
        <f t="shared" si="1"/>
        <v>13</v>
      </c>
    </row>
    <row r="33" spans="1:30" ht="15" thickBot="1" x14ac:dyDescent="0.25">
      <c r="A33" s="105" t="s">
        <v>79</v>
      </c>
      <c r="B33" s="99" t="s">
        <v>87</v>
      </c>
      <c r="C33" s="63"/>
      <c r="D33" s="63"/>
      <c r="E33" s="81">
        <f>VLOOKUP($B33,[1]NUM6!$G$2:$T$95,2,FALSE)</f>
        <v>0</v>
      </c>
      <c r="F33" s="81">
        <f>VLOOKUP($B33,[1]NUM6!$G$2:$T$95,3,FALSE)</f>
        <v>3</v>
      </c>
      <c r="G33" s="81">
        <f>VLOOKUP($B33,[1]NUM6!$G$2:$T$95,4,FALSE)</f>
        <v>4</v>
      </c>
      <c r="H33" s="81">
        <f>VLOOKUP($B33,[1]NUM6!$G$2:$T$95,5,FALSE)</f>
        <v>5</v>
      </c>
      <c r="I33" s="81">
        <f>VLOOKUP($B33,[1]NUM6!$G$2:$T$95,6,FALSE)</f>
        <v>3</v>
      </c>
      <c r="J33" s="81">
        <f>VLOOKUP($B33,[1]NUM6!$G$2:$T$95,7,FALSE)</f>
        <v>4</v>
      </c>
      <c r="K33" s="81">
        <f>VLOOKUP($B33,[1]NUM6!$G$2:$T$95,8,FALSE)</f>
        <v>6</v>
      </c>
      <c r="L33" s="81">
        <f>VLOOKUP($B33,[1]NUM6!$G$2:$T$95,9,FALSE)</f>
        <v>0</v>
      </c>
      <c r="M33" s="81">
        <f>VLOOKUP($B33,[1]NUM6!$G$2:$T$95,10,FALSE)</f>
        <v>2</v>
      </c>
      <c r="N33" s="81">
        <f>VLOOKUP($B33,[1]NUM6!$G$2:$T$95,11,FALSE)</f>
        <v>5</v>
      </c>
      <c r="O33" s="81">
        <f>VLOOKUP($B33,[1]NUM6!$G$2:$T$95,12,FALSE)</f>
        <v>0</v>
      </c>
      <c r="P33" s="81">
        <f>VLOOKUP($B33,[1]NUM6!$G$2:$T$95,13,FALSE)</f>
        <v>8</v>
      </c>
      <c r="Q33" s="17">
        <f t="shared" si="0"/>
        <v>40</v>
      </c>
      <c r="R33" s="81">
        <f>VLOOKUP($B33,[1]DEN6!$G$2:$T$95,2,FALSE)</f>
        <v>0</v>
      </c>
      <c r="S33" s="81">
        <f>VLOOKUP($B33,[1]DEN6!$G$2:$T$95,3,FALSE)</f>
        <v>3</v>
      </c>
      <c r="T33" s="81">
        <f>VLOOKUP($B33,[1]DEN6!$G$2:$T$95,4,FALSE)</f>
        <v>4</v>
      </c>
      <c r="U33" s="81">
        <f>VLOOKUP($B33,[1]DEN6!$G$2:$T$95,5,FALSE)</f>
        <v>5</v>
      </c>
      <c r="V33" s="81">
        <f>VLOOKUP($B33,[1]DEN6!$G$2:$T$95,6,FALSE)</f>
        <v>3</v>
      </c>
      <c r="W33" s="81">
        <f>VLOOKUP($B33,[1]DEN6!$G$2:$T$95,7,FALSE)</f>
        <v>4</v>
      </c>
      <c r="X33" s="81">
        <f>VLOOKUP($B33,[1]DEN6!$G$2:$T$95,8,FALSE)</f>
        <v>6</v>
      </c>
      <c r="Y33" s="81">
        <f>VLOOKUP($B33,[1]DEN6!$G$2:$T$95,9,FALSE)</f>
        <v>0</v>
      </c>
      <c r="Z33" s="81">
        <f>VLOOKUP($B33,[1]DEN6!$G$2:$T$95,10,FALSE)</f>
        <v>2</v>
      </c>
      <c r="AA33" s="81">
        <f>VLOOKUP($B33,[1]DEN6!$G$2:$T$95,11,FALSE)</f>
        <v>5</v>
      </c>
      <c r="AB33" s="81">
        <f>VLOOKUP($B33,[1]DEN6!$G$2:$T$95,12,FALSE)</f>
        <v>0</v>
      </c>
      <c r="AC33" s="81">
        <f>VLOOKUP($B33,[1]DEN6!$G$2:$T$95,13,FALSE)</f>
        <v>8</v>
      </c>
      <c r="AD33" s="17">
        <f t="shared" si="1"/>
        <v>40</v>
      </c>
    </row>
    <row r="34" spans="1:30" ht="15" thickBot="1" x14ac:dyDescent="0.25">
      <c r="A34" s="105" t="s">
        <v>79</v>
      </c>
      <c r="B34" s="99" t="s">
        <v>88</v>
      </c>
      <c r="C34" s="63"/>
      <c r="D34" s="63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17">
        <f t="shared" si="0"/>
        <v>0</v>
      </c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17">
        <f t="shared" si="1"/>
        <v>0</v>
      </c>
    </row>
    <row r="35" spans="1:30" ht="15" thickBot="1" x14ac:dyDescent="0.25">
      <c r="A35" s="105" t="s">
        <v>79</v>
      </c>
      <c r="B35" s="99" t="s">
        <v>89</v>
      </c>
      <c r="C35" s="63"/>
      <c r="D35" s="63"/>
      <c r="E35" s="81">
        <f>VLOOKUP($B35,[1]NUM6!$G$2:$T$95,2,FALSE)</f>
        <v>0</v>
      </c>
      <c r="F35" s="81">
        <f>VLOOKUP($B35,[1]NUM6!$G$2:$T$95,3,FALSE)</f>
        <v>0</v>
      </c>
      <c r="G35" s="81">
        <f>VLOOKUP($B35,[1]NUM6!$G$2:$T$95,4,FALSE)</f>
        <v>3</v>
      </c>
      <c r="H35" s="81">
        <f>VLOOKUP($B35,[1]NUM6!$G$2:$T$95,5,FALSE)</f>
        <v>1</v>
      </c>
      <c r="I35" s="81">
        <f>VLOOKUP($B35,[1]NUM6!$G$2:$T$95,6,FALSE)</f>
        <v>1</v>
      </c>
      <c r="J35" s="81">
        <f>VLOOKUP($B35,[1]NUM6!$G$2:$T$95,7,FALSE)</f>
        <v>1</v>
      </c>
      <c r="K35" s="81">
        <f>VLOOKUP($B35,[1]NUM6!$G$2:$T$95,8,FALSE)</f>
        <v>1</v>
      </c>
      <c r="L35" s="81">
        <f>VLOOKUP($B35,[1]NUM6!$G$2:$T$95,9,FALSE)</f>
        <v>0</v>
      </c>
      <c r="M35" s="81">
        <f>VLOOKUP($B35,[1]NUM6!$G$2:$T$95,10,FALSE)</f>
        <v>0</v>
      </c>
      <c r="N35" s="81">
        <f>VLOOKUP($B35,[1]NUM6!$G$2:$T$95,11,FALSE)</f>
        <v>1</v>
      </c>
      <c r="O35" s="81">
        <f>VLOOKUP($B35,[1]NUM6!$G$2:$T$95,12,FALSE)</f>
        <v>0</v>
      </c>
      <c r="P35" s="81">
        <f>VLOOKUP($B35,[1]NUM6!$G$2:$T$95,13,FALSE)</f>
        <v>1</v>
      </c>
      <c r="Q35" s="17">
        <f t="shared" si="0"/>
        <v>9</v>
      </c>
      <c r="R35" s="81">
        <f>VLOOKUP($B35,[1]DEN6!$G$2:$T$95,2,FALSE)</f>
        <v>0</v>
      </c>
      <c r="S35" s="81">
        <f>VLOOKUP($B35,[1]DEN6!$G$2:$T$95,3,FALSE)</f>
        <v>0</v>
      </c>
      <c r="T35" s="81">
        <f>VLOOKUP($B35,[1]DEN6!$G$2:$T$95,4,FALSE)</f>
        <v>3</v>
      </c>
      <c r="U35" s="81">
        <f>VLOOKUP($B35,[1]DEN6!$G$2:$T$95,5,FALSE)</f>
        <v>1</v>
      </c>
      <c r="V35" s="81">
        <f>VLOOKUP($B35,[1]DEN6!$G$2:$T$95,6,FALSE)</f>
        <v>1</v>
      </c>
      <c r="W35" s="81">
        <f>VLOOKUP($B35,[1]DEN6!$G$2:$T$95,7,FALSE)</f>
        <v>1</v>
      </c>
      <c r="X35" s="81">
        <f>VLOOKUP($B35,[1]DEN6!$G$2:$T$95,8,FALSE)</f>
        <v>1</v>
      </c>
      <c r="Y35" s="81">
        <f>VLOOKUP($B35,[1]DEN6!$G$2:$T$95,9,FALSE)</f>
        <v>0</v>
      </c>
      <c r="Z35" s="81">
        <f>VLOOKUP($B35,[1]DEN6!$G$2:$T$95,10,FALSE)</f>
        <v>0</v>
      </c>
      <c r="AA35" s="81">
        <f>VLOOKUP($B35,[1]DEN6!$G$2:$T$95,11,FALSE)</f>
        <v>1</v>
      </c>
      <c r="AB35" s="81">
        <f>VLOOKUP($B35,[1]DEN6!$G$2:$T$95,12,FALSE)</f>
        <v>0</v>
      </c>
      <c r="AC35" s="81">
        <f>VLOOKUP($B35,[1]DEN6!$G$2:$T$95,13,FALSE)</f>
        <v>1</v>
      </c>
      <c r="AD35" s="17">
        <f t="shared" si="1"/>
        <v>9</v>
      </c>
    </row>
    <row r="36" spans="1:30" ht="15" thickBot="1" x14ac:dyDescent="0.25">
      <c r="A36" s="233" t="s">
        <v>201</v>
      </c>
      <c r="B36" s="234"/>
      <c r="C36" s="45">
        <f>+D36/Metas!L108</f>
        <v>1.0184229333756849</v>
      </c>
      <c r="D36" s="19">
        <f>+Q36/AD36</f>
        <v>0.99805447470817121</v>
      </c>
      <c r="E36" s="55">
        <f t="shared" ref="E36:AD36" si="4">SUM(E26:E35)</f>
        <v>58</v>
      </c>
      <c r="F36" s="55">
        <f t="shared" si="4"/>
        <v>70</v>
      </c>
      <c r="G36" s="55">
        <f t="shared" si="4"/>
        <v>79</v>
      </c>
      <c r="H36" s="55">
        <f t="shared" si="4"/>
        <v>79</v>
      </c>
      <c r="I36" s="55">
        <f t="shared" si="4"/>
        <v>62</v>
      </c>
      <c r="J36" s="55">
        <f t="shared" si="4"/>
        <v>90</v>
      </c>
      <c r="K36" s="55">
        <f t="shared" si="4"/>
        <v>99</v>
      </c>
      <c r="L36" s="55">
        <f t="shared" si="4"/>
        <v>143</v>
      </c>
      <c r="M36" s="55">
        <f t="shared" si="4"/>
        <v>118</v>
      </c>
      <c r="N36" s="55">
        <f t="shared" si="4"/>
        <v>75</v>
      </c>
      <c r="O36" s="55">
        <f t="shared" si="4"/>
        <v>68</v>
      </c>
      <c r="P36" s="55">
        <f t="shared" si="4"/>
        <v>85</v>
      </c>
      <c r="Q36" s="14">
        <f t="shared" si="4"/>
        <v>1026</v>
      </c>
      <c r="R36" s="55">
        <f t="shared" si="4"/>
        <v>58</v>
      </c>
      <c r="S36" s="55">
        <f t="shared" si="4"/>
        <v>70</v>
      </c>
      <c r="T36" s="55">
        <f t="shared" si="4"/>
        <v>79</v>
      </c>
      <c r="U36" s="55">
        <f t="shared" si="4"/>
        <v>79</v>
      </c>
      <c r="V36" s="55">
        <f t="shared" si="4"/>
        <v>62</v>
      </c>
      <c r="W36" s="55">
        <f t="shared" si="4"/>
        <v>90</v>
      </c>
      <c r="X36" s="55">
        <f t="shared" si="4"/>
        <v>101</v>
      </c>
      <c r="Y36" s="55">
        <f t="shared" si="4"/>
        <v>143</v>
      </c>
      <c r="Z36" s="55">
        <f t="shared" si="4"/>
        <v>118</v>
      </c>
      <c r="AA36" s="55">
        <f t="shared" si="4"/>
        <v>75</v>
      </c>
      <c r="AB36" s="55">
        <f t="shared" si="4"/>
        <v>68</v>
      </c>
      <c r="AC36" s="55">
        <f t="shared" si="4"/>
        <v>85</v>
      </c>
      <c r="AD36" s="14">
        <f t="shared" si="4"/>
        <v>1028</v>
      </c>
    </row>
    <row r="37" spans="1:30" ht="15" thickBot="1" x14ac:dyDescent="0.25">
      <c r="A37" s="105" t="s">
        <v>100</v>
      </c>
      <c r="B37" s="99" t="s">
        <v>90</v>
      </c>
      <c r="C37" s="63"/>
      <c r="D37" s="63"/>
      <c r="E37" s="81">
        <f>VLOOKUP($B37,[1]NUM6!$G$2:$T$95,2,FALSE)</f>
        <v>0</v>
      </c>
      <c r="F37" s="81">
        <f>VLOOKUP($B37,[1]NUM6!$G$2:$T$95,3,FALSE)</f>
        <v>0</v>
      </c>
      <c r="G37" s="81">
        <f>VLOOKUP($B37,[1]NUM6!$G$2:$T$95,4,FALSE)</f>
        <v>0</v>
      </c>
      <c r="H37" s="81">
        <f>VLOOKUP($B37,[1]NUM6!$G$2:$T$95,5,FALSE)</f>
        <v>0</v>
      </c>
      <c r="I37" s="81">
        <f>VLOOKUP($B37,[1]NUM6!$G$2:$T$95,6,FALSE)</f>
        <v>1</v>
      </c>
      <c r="J37" s="81">
        <f>VLOOKUP($B37,[1]NUM6!$G$2:$T$95,7,FALSE)</f>
        <v>0</v>
      </c>
      <c r="K37" s="81">
        <f>VLOOKUP($B37,[1]NUM6!$G$2:$T$95,8,FALSE)</f>
        <v>0</v>
      </c>
      <c r="L37" s="81">
        <f>VLOOKUP($B37,[1]NUM6!$G$2:$T$95,9,FALSE)</f>
        <v>0</v>
      </c>
      <c r="M37" s="81">
        <f>VLOOKUP($B37,[1]NUM6!$G$2:$T$95,10,FALSE)</f>
        <v>0</v>
      </c>
      <c r="N37" s="81">
        <f>VLOOKUP($B37,[1]NUM6!$G$2:$T$95,11,FALSE)</f>
        <v>0</v>
      </c>
      <c r="O37" s="81">
        <f>VLOOKUP($B37,[1]NUM6!$G$2:$T$95,12,FALSE)</f>
        <v>0</v>
      </c>
      <c r="P37" s="81">
        <f>VLOOKUP($B37,[1]NUM6!$G$2:$T$95,13,FALSE)</f>
        <v>0</v>
      </c>
      <c r="Q37" s="17">
        <f t="shared" si="0"/>
        <v>1</v>
      </c>
      <c r="R37" s="81">
        <f>VLOOKUP($B37,[1]DEN6!$G$2:$T$95,2,FALSE)</f>
        <v>0</v>
      </c>
      <c r="S37" s="81">
        <f>VLOOKUP($B37,[1]DEN6!$G$2:$T$95,3,FALSE)</f>
        <v>0</v>
      </c>
      <c r="T37" s="81">
        <f>VLOOKUP($B37,[1]DEN6!$G$2:$T$95,4,FALSE)</f>
        <v>0</v>
      </c>
      <c r="U37" s="81">
        <f>VLOOKUP($B37,[1]DEN6!$G$2:$T$95,5,FALSE)</f>
        <v>0</v>
      </c>
      <c r="V37" s="81">
        <f>VLOOKUP($B37,[1]DEN6!$G$2:$T$95,6,FALSE)</f>
        <v>1</v>
      </c>
      <c r="W37" s="81">
        <f>VLOOKUP($B37,[1]DEN6!$G$2:$T$95,7,FALSE)</f>
        <v>0</v>
      </c>
      <c r="X37" s="81">
        <f>VLOOKUP($B37,[1]DEN6!$G$2:$T$95,8,FALSE)</f>
        <v>0</v>
      </c>
      <c r="Y37" s="81">
        <f>VLOOKUP($B37,[1]DEN6!$G$2:$T$95,9,FALSE)</f>
        <v>0</v>
      </c>
      <c r="Z37" s="81">
        <f>VLOOKUP($B37,[1]DEN6!$G$2:$T$95,10,FALSE)</f>
        <v>0</v>
      </c>
      <c r="AA37" s="81">
        <f>VLOOKUP($B37,[1]DEN6!$G$2:$T$95,11,FALSE)</f>
        <v>0</v>
      </c>
      <c r="AB37" s="81">
        <f>VLOOKUP($B37,[1]DEN6!$G$2:$T$95,12,FALSE)</f>
        <v>0</v>
      </c>
      <c r="AC37" s="81">
        <f>VLOOKUP($B37,[1]DEN6!$G$2:$T$95,13,FALSE)</f>
        <v>0</v>
      </c>
      <c r="AD37" s="17">
        <f t="shared" si="1"/>
        <v>1</v>
      </c>
    </row>
    <row r="38" spans="1:30" ht="15" thickBot="1" x14ac:dyDescent="0.25">
      <c r="A38" s="105" t="s">
        <v>100</v>
      </c>
      <c r="B38" s="99" t="s">
        <v>91</v>
      </c>
      <c r="C38" s="63"/>
      <c r="D38" s="63"/>
      <c r="E38" s="81">
        <f>VLOOKUP($B38,[1]NUM6!$G$2:$T$95,2,FALSE)</f>
        <v>0</v>
      </c>
      <c r="F38" s="81">
        <f>VLOOKUP($B38,[1]NUM6!$G$2:$T$95,3,FALSE)</f>
        <v>0</v>
      </c>
      <c r="G38" s="81">
        <f>VLOOKUP($B38,[1]NUM6!$G$2:$T$95,4,FALSE)</f>
        <v>0</v>
      </c>
      <c r="H38" s="81">
        <f>VLOOKUP($B38,[1]NUM6!$G$2:$T$95,5,FALSE)</f>
        <v>0</v>
      </c>
      <c r="I38" s="81">
        <f>VLOOKUP($B38,[1]NUM6!$G$2:$T$95,6,FALSE)</f>
        <v>0</v>
      </c>
      <c r="J38" s="81">
        <f>VLOOKUP($B38,[1]NUM6!$G$2:$T$95,7,FALSE)</f>
        <v>0</v>
      </c>
      <c r="K38" s="81">
        <f>VLOOKUP($B38,[1]NUM6!$G$2:$T$95,8,FALSE)</f>
        <v>1</v>
      </c>
      <c r="L38" s="81">
        <f>VLOOKUP($B38,[1]NUM6!$G$2:$T$95,9,FALSE)</f>
        <v>2</v>
      </c>
      <c r="M38" s="81">
        <f>VLOOKUP($B38,[1]NUM6!$G$2:$T$95,10,FALSE)</f>
        <v>0</v>
      </c>
      <c r="N38" s="81">
        <f>VLOOKUP($B38,[1]NUM6!$G$2:$T$95,11,FALSE)</f>
        <v>0</v>
      </c>
      <c r="O38" s="81">
        <f>VLOOKUP($B38,[1]NUM6!$G$2:$T$95,12,FALSE)</f>
        <v>0</v>
      </c>
      <c r="P38" s="81">
        <f>VLOOKUP($B38,[1]NUM6!$G$2:$T$95,13,FALSE)</f>
        <v>1</v>
      </c>
      <c r="Q38" s="17">
        <f t="shared" si="0"/>
        <v>4</v>
      </c>
      <c r="R38" s="81">
        <f>VLOOKUP($B38,[1]DEN6!$G$2:$T$95,2,FALSE)</f>
        <v>0</v>
      </c>
      <c r="S38" s="81">
        <f>VLOOKUP($B38,[1]DEN6!$G$2:$T$95,3,FALSE)</f>
        <v>0</v>
      </c>
      <c r="T38" s="81">
        <f>VLOOKUP($B38,[1]DEN6!$G$2:$T$95,4,FALSE)</f>
        <v>0</v>
      </c>
      <c r="U38" s="81">
        <f>VLOOKUP($B38,[1]DEN6!$G$2:$T$95,5,FALSE)</f>
        <v>0</v>
      </c>
      <c r="V38" s="81">
        <f>VLOOKUP($B38,[1]DEN6!$G$2:$T$95,6,FALSE)</f>
        <v>0</v>
      </c>
      <c r="W38" s="81">
        <f>VLOOKUP($B38,[1]DEN6!$G$2:$T$95,7,FALSE)</f>
        <v>0</v>
      </c>
      <c r="X38" s="81">
        <f>VLOOKUP($B38,[1]DEN6!$G$2:$T$95,8,FALSE)</f>
        <v>1</v>
      </c>
      <c r="Y38" s="81">
        <f>VLOOKUP($B38,[1]DEN6!$G$2:$T$95,9,FALSE)</f>
        <v>2</v>
      </c>
      <c r="Z38" s="81">
        <f>VLOOKUP($B38,[1]DEN6!$G$2:$T$95,10,FALSE)</f>
        <v>0</v>
      </c>
      <c r="AA38" s="81">
        <f>VLOOKUP($B38,[1]DEN6!$G$2:$T$95,11,FALSE)</f>
        <v>0</v>
      </c>
      <c r="AB38" s="81">
        <f>VLOOKUP($B38,[1]DEN6!$G$2:$T$95,12,FALSE)</f>
        <v>0</v>
      </c>
      <c r="AC38" s="81">
        <f>VLOOKUP($B38,[1]DEN6!$G$2:$T$95,13,FALSE)</f>
        <v>1</v>
      </c>
      <c r="AD38" s="17">
        <f t="shared" si="1"/>
        <v>4</v>
      </c>
    </row>
    <row r="39" spans="1:30" ht="15" thickBot="1" x14ac:dyDescent="0.25">
      <c r="A39" s="105" t="s">
        <v>100</v>
      </c>
      <c r="B39" s="99" t="s">
        <v>92</v>
      </c>
      <c r="C39" s="63"/>
      <c r="D39" s="63"/>
      <c r="E39" s="81">
        <f>VLOOKUP($B39,[1]NUM6!$G$2:$T$95,2,FALSE)</f>
        <v>0</v>
      </c>
      <c r="F39" s="81">
        <f>VLOOKUP($B39,[1]NUM6!$G$2:$T$95,3,FALSE)</f>
        <v>0</v>
      </c>
      <c r="G39" s="81">
        <f>VLOOKUP($B39,[1]NUM6!$G$2:$T$95,4,FALSE)</f>
        <v>0</v>
      </c>
      <c r="H39" s="81">
        <f>VLOOKUP($B39,[1]NUM6!$G$2:$T$95,5,FALSE)</f>
        <v>0</v>
      </c>
      <c r="I39" s="81">
        <f>VLOOKUP($B39,[1]NUM6!$G$2:$T$95,6,FALSE)</f>
        <v>1</v>
      </c>
      <c r="J39" s="81">
        <f>VLOOKUP($B39,[1]NUM6!$G$2:$T$95,7,FALSE)</f>
        <v>0</v>
      </c>
      <c r="K39" s="81">
        <f>VLOOKUP($B39,[1]NUM6!$G$2:$T$95,8,FALSE)</f>
        <v>0</v>
      </c>
      <c r="L39" s="81">
        <f>VLOOKUP($B39,[1]NUM6!$G$2:$T$95,9,FALSE)</f>
        <v>0</v>
      </c>
      <c r="M39" s="81">
        <f>VLOOKUP($B39,[1]NUM6!$G$2:$T$95,10,FALSE)</f>
        <v>0</v>
      </c>
      <c r="N39" s="81">
        <f>VLOOKUP($B39,[1]NUM6!$G$2:$T$95,11,FALSE)</f>
        <v>0</v>
      </c>
      <c r="O39" s="81">
        <f>VLOOKUP($B39,[1]NUM6!$G$2:$T$95,12,FALSE)</f>
        <v>0</v>
      </c>
      <c r="P39" s="81">
        <f>VLOOKUP($B39,[1]NUM6!$G$2:$T$95,13,FALSE)</f>
        <v>0</v>
      </c>
      <c r="Q39" s="17">
        <f t="shared" si="0"/>
        <v>1</v>
      </c>
      <c r="R39" s="81">
        <f>VLOOKUP($B39,[1]DEN6!$G$2:$T$95,2,FALSE)</f>
        <v>0</v>
      </c>
      <c r="S39" s="81">
        <f>VLOOKUP($B39,[1]DEN6!$G$2:$T$95,3,FALSE)</f>
        <v>0</v>
      </c>
      <c r="T39" s="81">
        <f>VLOOKUP($B39,[1]DEN6!$G$2:$T$95,4,FALSE)</f>
        <v>0</v>
      </c>
      <c r="U39" s="81">
        <f>VLOOKUP($B39,[1]DEN6!$G$2:$T$95,5,FALSE)</f>
        <v>0</v>
      </c>
      <c r="V39" s="81">
        <f>VLOOKUP($B39,[1]DEN6!$G$2:$T$95,6,FALSE)</f>
        <v>1</v>
      </c>
      <c r="W39" s="81">
        <f>VLOOKUP($B39,[1]DEN6!$G$2:$T$95,7,FALSE)</f>
        <v>0</v>
      </c>
      <c r="X39" s="81">
        <f>VLOOKUP($B39,[1]DEN6!$G$2:$T$95,8,FALSE)</f>
        <v>0</v>
      </c>
      <c r="Y39" s="81">
        <f>VLOOKUP($B39,[1]DEN6!$G$2:$T$95,9,FALSE)</f>
        <v>0</v>
      </c>
      <c r="Z39" s="81">
        <f>VLOOKUP($B39,[1]DEN6!$G$2:$T$95,10,FALSE)</f>
        <v>0</v>
      </c>
      <c r="AA39" s="81">
        <f>VLOOKUP($B39,[1]DEN6!$G$2:$T$95,11,FALSE)</f>
        <v>0</v>
      </c>
      <c r="AB39" s="81">
        <f>VLOOKUP($B39,[1]DEN6!$G$2:$T$95,12,FALSE)</f>
        <v>0</v>
      </c>
      <c r="AC39" s="81">
        <f>VLOOKUP($B39,[1]DEN6!$G$2:$T$95,13,FALSE)</f>
        <v>0</v>
      </c>
      <c r="AD39" s="17">
        <f t="shared" si="1"/>
        <v>1</v>
      </c>
    </row>
    <row r="40" spans="1:30" ht="15" thickBot="1" x14ac:dyDescent="0.25">
      <c r="A40" s="105" t="s">
        <v>100</v>
      </c>
      <c r="B40" s="99" t="s">
        <v>93</v>
      </c>
      <c r="C40" s="63"/>
      <c r="D40" s="63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17">
        <f t="shared" si="0"/>
        <v>0</v>
      </c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17">
        <f t="shared" si="1"/>
        <v>0</v>
      </c>
    </row>
    <row r="41" spans="1:30" ht="15" thickBot="1" x14ac:dyDescent="0.25">
      <c r="A41" s="105" t="s">
        <v>100</v>
      </c>
      <c r="B41" s="99" t="s">
        <v>94</v>
      </c>
      <c r="C41" s="63"/>
      <c r="D41" s="63"/>
      <c r="E41" s="81">
        <f>VLOOKUP($B41,[1]NUM6!$G$2:$T$95,2,FALSE)</f>
        <v>0</v>
      </c>
      <c r="F41" s="81">
        <f>VLOOKUP($B41,[1]NUM6!$G$2:$T$95,3,FALSE)</f>
        <v>0</v>
      </c>
      <c r="G41" s="81">
        <f>VLOOKUP($B41,[1]NUM6!$G$2:$T$95,4,FALSE)</f>
        <v>0</v>
      </c>
      <c r="H41" s="81">
        <f>VLOOKUP($B41,[1]NUM6!$G$2:$T$95,5,FALSE)</f>
        <v>0</v>
      </c>
      <c r="I41" s="81">
        <f>VLOOKUP($B41,[1]NUM6!$G$2:$T$95,6,FALSE)</f>
        <v>0</v>
      </c>
      <c r="J41" s="81">
        <f>VLOOKUP($B41,[1]NUM6!$G$2:$T$95,7,FALSE)</f>
        <v>0</v>
      </c>
      <c r="K41" s="81">
        <f>VLOOKUP($B41,[1]NUM6!$G$2:$T$95,8,FALSE)</f>
        <v>1</v>
      </c>
      <c r="L41" s="81">
        <f>VLOOKUP($B41,[1]NUM6!$G$2:$T$95,9,FALSE)</f>
        <v>2</v>
      </c>
      <c r="M41" s="81">
        <f>VLOOKUP($B41,[1]NUM6!$G$2:$T$95,10,FALSE)</f>
        <v>0</v>
      </c>
      <c r="N41" s="81">
        <f>VLOOKUP($B41,[1]NUM6!$G$2:$T$95,11,FALSE)</f>
        <v>0</v>
      </c>
      <c r="O41" s="81">
        <f>VLOOKUP($B41,[1]NUM6!$G$2:$T$95,12,FALSE)</f>
        <v>0</v>
      </c>
      <c r="P41" s="81">
        <f>VLOOKUP($B41,[1]NUM6!$G$2:$T$95,13,FALSE)</f>
        <v>0</v>
      </c>
      <c r="Q41" s="17">
        <f t="shared" si="0"/>
        <v>3</v>
      </c>
      <c r="R41" s="81">
        <f>VLOOKUP($B41,[1]DEN6!$G$2:$T$95,2,FALSE)</f>
        <v>0</v>
      </c>
      <c r="S41" s="81">
        <f>VLOOKUP($B41,[1]DEN6!$G$2:$T$95,3,FALSE)</f>
        <v>0</v>
      </c>
      <c r="T41" s="81">
        <f>VLOOKUP($B41,[1]DEN6!$G$2:$T$95,4,FALSE)</f>
        <v>0</v>
      </c>
      <c r="U41" s="81">
        <f>VLOOKUP($B41,[1]DEN6!$G$2:$T$95,5,FALSE)</f>
        <v>0</v>
      </c>
      <c r="V41" s="81">
        <f>VLOOKUP($B41,[1]DEN6!$G$2:$T$95,6,FALSE)</f>
        <v>0</v>
      </c>
      <c r="W41" s="81">
        <f>VLOOKUP($B41,[1]DEN6!$G$2:$T$95,7,FALSE)</f>
        <v>0</v>
      </c>
      <c r="X41" s="81">
        <f>VLOOKUP($B41,[1]DEN6!$G$2:$T$95,8,FALSE)</f>
        <v>1</v>
      </c>
      <c r="Y41" s="81">
        <f>VLOOKUP($B41,[1]DEN6!$G$2:$T$95,9,FALSE)</f>
        <v>2</v>
      </c>
      <c r="Z41" s="81">
        <f>VLOOKUP($B41,[1]DEN6!$G$2:$T$95,10,FALSE)</f>
        <v>0</v>
      </c>
      <c r="AA41" s="81">
        <f>VLOOKUP($B41,[1]DEN6!$G$2:$T$95,11,FALSE)</f>
        <v>0</v>
      </c>
      <c r="AB41" s="81">
        <f>VLOOKUP($B41,[1]DEN6!$G$2:$T$95,12,FALSE)</f>
        <v>0</v>
      </c>
      <c r="AC41" s="81">
        <f>VLOOKUP($B41,[1]DEN6!$G$2:$T$95,13,FALSE)</f>
        <v>0</v>
      </c>
      <c r="AD41" s="17">
        <f t="shared" si="1"/>
        <v>3</v>
      </c>
    </row>
    <row r="42" spans="1:30" ht="15" thickBot="1" x14ac:dyDescent="0.25">
      <c r="A42" s="105" t="s">
        <v>100</v>
      </c>
      <c r="B42" s="99" t="s">
        <v>95</v>
      </c>
      <c r="C42" s="63"/>
      <c r="D42" s="63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17">
        <f t="shared" si="0"/>
        <v>0</v>
      </c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17">
        <f t="shared" si="1"/>
        <v>0</v>
      </c>
    </row>
    <row r="43" spans="1:30" ht="15" thickBot="1" x14ac:dyDescent="0.25">
      <c r="A43" s="105" t="s">
        <v>100</v>
      </c>
      <c r="B43" s="99" t="s">
        <v>96</v>
      </c>
      <c r="C43" s="63"/>
      <c r="D43" s="63"/>
      <c r="E43" s="81">
        <f>VLOOKUP($B43,[1]NUM6!$G$2:$T$95,2,FALSE)</f>
        <v>0</v>
      </c>
      <c r="F43" s="81">
        <f>VLOOKUP($B43,[1]NUM6!$G$2:$T$95,3,FALSE)</f>
        <v>0</v>
      </c>
      <c r="G43" s="81">
        <f>VLOOKUP($B43,[1]NUM6!$G$2:$T$95,4,FALSE)</f>
        <v>0</v>
      </c>
      <c r="H43" s="81">
        <f>VLOOKUP($B43,[1]NUM6!$G$2:$T$95,5,FALSE)</f>
        <v>0</v>
      </c>
      <c r="I43" s="81">
        <f>VLOOKUP($B43,[1]NUM6!$G$2:$T$95,6,FALSE)</f>
        <v>4</v>
      </c>
      <c r="J43" s="81">
        <f>VLOOKUP($B43,[1]NUM6!$G$2:$T$95,7,FALSE)</f>
        <v>0</v>
      </c>
      <c r="K43" s="81">
        <f>VLOOKUP($B43,[1]NUM6!$G$2:$T$95,8,FALSE)</f>
        <v>0</v>
      </c>
      <c r="L43" s="81">
        <f>VLOOKUP($B43,[1]NUM6!$G$2:$T$95,9,FALSE)</f>
        <v>1</v>
      </c>
      <c r="M43" s="81">
        <f>VLOOKUP($B43,[1]NUM6!$G$2:$T$95,10,FALSE)</f>
        <v>0</v>
      </c>
      <c r="N43" s="81">
        <f>VLOOKUP($B43,[1]NUM6!$G$2:$T$95,11,FALSE)</f>
        <v>0</v>
      </c>
      <c r="O43" s="81">
        <f>VLOOKUP($B43,[1]NUM6!$G$2:$T$95,12,FALSE)</f>
        <v>0</v>
      </c>
      <c r="P43" s="81">
        <f>VLOOKUP($B43,[1]NUM6!$G$2:$T$95,13,FALSE)</f>
        <v>0</v>
      </c>
      <c r="Q43" s="17">
        <f t="shared" si="0"/>
        <v>5</v>
      </c>
      <c r="R43" s="81">
        <f>VLOOKUP($B43,[1]DEN6!$G$2:$T$95,2,FALSE)</f>
        <v>0</v>
      </c>
      <c r="S43" s="81">
        <f>VLOOKUP($B43,[1]DEN6!$G$2:$T$95,3,FALSE)</f>
        <v>0</v>
      </c>
      <c r="T43" s="81">
        <f>VLOOKUP($B43,[1]DEN6!$G$2:$T$95,4,FALSE)</f>
        <v>0</v>
      </c>
      <c r="U43" s="81">
        <f>VLOOKUP($B43,[1]DEN6!$G$2:$T$95,5,FALSE)</f>
        <v>0</v>
      </c>
      <c r="V43" s="81">
        <f>VLOOKUP($B43,[1]DEN6!$G$2:$T$95,6,FALSE)</f>
        <v>4</v>
      </c>
      <c r="W43" s="81">
        <f>VLOOKUP($B43,[1]DEN6!$G$2:$T$95,7,FALSE)</f>
        <v>0</v>
      </c>
      <c r="X43" s="81">
        <f>VLOOKUP($B43,[1]DEN6!$G$2:$T$95,8,FALSE)</f>
        <v>0</v>
      </c>
      <c r="Y43" s="81">
        <f>VLOOKUP($B43,[1]DEN6!$G$2:$T$95,9,FALSE)</f>
        <v>1</v>
      </c>
      <c r="Z43" s="81">
        <f>VLOOKUP($B43,[1]DEN6!$G$2:$T$95,10,FALSE)</f>
        <v>0</v>
      </c>
      <c r="AA43" s="81">
        <f>VLOOKUP($B43,[1]DEN6!$G$2:$T$95,11,FALSE)</f>
        <v>0</v>
      </c>
      <c r="AB43" s="81">
        <f>VLOOKUP($B43,[1]DEN6!$G$2:$T$95,12,FALSE)</f>
        <v>0</v>
      </c>
      <c r="AC43" s="81">
        <f>VLOOKUP($B43,[1]DEN6!$G$2:$T$95,13,FALSE)</f>
        <v>0</v>
      </c>
      <c r="AD43" s="17">
        <f t="shared" si="1"/>
        <v>5</v>
      </c>
    </row>
    <row r="44" spans="1:30" ht="15" thickBot="1" x14ac:dyDescent="0.25">
      <c r="A44" s="105" t="s">
        <v>100</v>
      </c>
      <c r="B44" s="99" t="s">
        <v>97</v>
      </c>
      <c r="C44" s="63"/>
      <c r="D44" s="63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17">
        <f t="shared" si="0"/>
        <v>0</v>
      </c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17">
        <f t="shared" si="1"/>
        <v>0</v>
      </c>
    </row>
    <row r="45" spans="1:30" ht="15" thickBot="1" x14ac:dyDescent="0.25">
      <c r="A45" s="105" t="s">
        <v>100</v>
      </c>
      <c r="B45" s="99" t="s">
        <v>98</v>
      </c>
      <c r="C45" s="63"/>
      <c r="D45" s="63"/>
      <c r="E45" s="81">
        <f>VLOOKUP($B45,[1]NUM6!$G$2:$T$95,2,FALSE)</f>
        <v>0</v>
      </c>
      <c r="F45" s="81">
        <f>VLOOKUP($B45,[1]NUM6!$G$2:$T$95,3,FALSE)</f>
        <v>0</v>
      </c>
      <c r="G45" s="81">
        <f>VLOOKUP($B45,[1]NUM6!$G$2:$T$95,4,FALSE)</f>
        <v>0</v>
      </c>
      <c r="H45" s="81">
        <f>VLOOKUP($B45,[1]NUM6!$G$2:$T$95,5,FALSE)</f>
        <v>0</v>
      </c>
      <c r="I45" s="81">
        <f>VLOOKUP($B45,[1]NUM6!$G$2:$T$95,6,FALSE)</f>
        <v>0</v>
      </c>
      <c r="J45" s="81">
        <f>VLOOKUP($B45,[1]NUM6!$G$2:$T$95,7,FALSE)</f>
        <v>0</v>
      </c>
      <c r="K45" s="81">
        <f>VLOOKUP($B45,[1]NUM6!$G$2:$T$95,8,FALSE)</f>
        <v>0</v>
      </c>
      <c r="L45" s="81">
        <f>VLOOKUP($B45,[1]NUM6!$G$2:$T$95,9,FALSE)</f>
        <v>2</v>
      </c>
      <c r="M45" s="81">
        <f>VLOOKUP($B45,[1]NUM6!$G$2:$T$95,10,FALSE)</f>
        <v>0</v>
      </c>
      <c r="N45" s="81">
        <f>VLOOKUP($B45,[1]NUM6!$G$2:$T$95,11,FALSE)</f>
        <v>0</v>
      </c>
      <c r="O45" s="81">
        <f>VLOOKUP($B45,[1]NUM6!$G$2:$T$95,12,FALSE)</f>
        <v>0</v>
      </c>
      <c r="P45" s="81">
        <f>VLOOKUP($B45,[1]NUM6!$G$2:$T$95,13,FALSE)</f>
        <v>0</v>
      </c>
      <c r="Q45" s="17">
        <f t="shared" si="0"/>
        <v>2</v>
      </c>
      <c r="R45" s="81">
        <f>VLOOKUP($B45,[1]DEN6!$G$2:$T$95,2,FALSE)</f>
        <v>0</v>
      </c>
      <c r="S45" s="81">
        <f>VLOOKUP($B45,[1]DEN6!$G$2:$T$95,3,FALSE)</f>
        <v>0</v>
      </c>
      <c r="T45" s="81">
        <f>VLOOKUP($B45,[1]DEN6!$G$2:$T$95,4,FALSE)</f>
        <v>0</v>
      </c>
      <c r="U45" s="81">
        <f>VLOOKUP($B45,[1]DEN6!$G$2:$T$95,5,FALSE)</f>
        <v>0</v>
      </c>
      <c r="V45" s="81">
        <f>VLOOKUP($B45,[1]DEN6!$G$2:$T$95,6,FALSE)</f>
        <v>0</v>
      </c>
      <c r="W45" s="81">
        <f>VLOOKUP($B45,[1]DEN6!$G$2:$T$95,7,FALSE)</f>
        <v>0</v>
      </c>
      <c r="X45" s="81">
        <f>VLOOKUP($B45,[1]DEN6!$G$2:$T$95,8,FALSE)</f>
        <v>0</v>
      </c>
      <c r="Y45" s="81">
        <f>VLOOKUP($B45,[1]DEN6!$G$2:$T$95,9,FALSE)</f>
        <v>2</v>
      </c>
      <c r="Z45" s="81">
        <f>VLOOKUP($B45,[1]DEN6!$G$2:$T$95,10,FALSE)</f>
        <v>0</v>
      </c>
      <c r="AA45" s="81">
        <f>VLOOKUP($B45,[1]DEN6!$G$2:$T$95,11,FALSE)</f>
        <v>0</v>
      </c>
      <c r="AB45" s="81">
        <f>VLOOKUP($B45,[1]DEN6!$G$2:$T$95,12,FALSE)</f>
        <v>0</v>
      </c>
      <c r="AC45" s="81">
        <f>VLOOKUP($B45,[1]DEN6!$G$2:$T$95,13,FALSE)</f>
        <v>0</v>
      </c>
      <c r="AD45" s="17">
        <f t="shared" si="1"/>
        <v>2</v>
      </c>
    </row>
    <row r="46" spans="1:30" ht="15" thickBot="1" x14ac:dyDescent="0.25">
      <c r="A46" s="105" t="s">
        <v>100</v>
      </c>
      <c r="B46" s="99" t="s">
        <v>99</v>
      </c>
      <c r="C46" s="63"/>
      <c r="D46" s="63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1"/>
      <c r="Q46" s="17">
        <f t="shared" si="0"/>
        <v>0</v>
      </c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17">
        <f t="shared" si="1"/>
        <v>0</v>
      </c>
    </row>
    <row r="47" spans="1:30" ht="22.5" customHeight="1" thickBot="1" x14ac:dyDescent="0.25">
      <c r="A47" s="233" t="s">
        <v>202</v>
      </c>
      <c r="B47" s="234"/>
      <c r="C47" s="45">
        <f>+D47/Metas!L117</f>
        <v>1.0204081632653061</v>
      </c>
      <c r="D47" s="19">
        <f>+Q47/AD47</f>
        <v>1</v>
      </c>
      <c r="E47" s="55">
        <f>SUM(E37:E46)</f>
        <v>0</v>
      </c>
      <c r="F47" s="55">
        <f t="shared" ref="F47:P47" si="5">SUM(F37:F46)</f>
        <v>0</v>
      </c>
      <c r="G47" s="55">
        <f t="shared" si="5"/>
        <v>0</v>
      </c>
      <c r="H47" s="55">
        <f t="shared" si="5"/>
        <v>0</v>
      </c>
      <c r="I47" s="55">
        <f t="shared" si="5"/>
        <v>6</v>
      </c>
      <c r="J47" s="55">
        <f t="shared" si="5"/>
        <v>0</v>
      </c>
      <c r="K47" s="55">
        <f t="shared" si="5"/>
        <v>2</v>
      </c>
      <c r="L47" s="55">
        <f t="shared" si="5"/>
        <v>7</v>
      </c>
      <c r="M47" s="55">
        <f t="shared" si="5"/>
        <v>0</v>
      </c>
      <c r="N47" s="55">
        <f t="shared" si="5"/>
        <v>0</v>
      </c>
      <c r="O47" s="55">
        <f t="shared" si="5"/>
        <v>0</v>
      </c>
      <c r="P47" s="55">
        <f t="shared" si="5"/>
        <v>1</v>
      </c>
      <c r="Q47" s="14">
        <f>SUM(Q37:Q46)</f>
        <v>16</v>
      </c>
      <c r="R47" s="55">
        <f t="shared" ref="R47:AC47" si="6">SUM(R37:R46)</f>
        <v>0</v>
      </c>
      <c r="S47" s="55">
        <f t="shared" si="6"/>
        <v>0</v>
      </c>
      <c r="T47" s="55">
        <f t="shared" si="6"/>
        <v>0</v>
      </c>
      <c r="U47" s="55">
        <f t="shared" si="6"/>
        <v>0</v>
      </c>
      <c r="V47" s="55">
        <f t="shared" si="6"/>
        <v>6</v>
      </c>
      <c r="W47" s="55">
        <f t="shared" si="6"/>
        <v>0</v>
      </c>
      <c r="X47" s="55">
        <f t="shared" si="6"/>
        <v>2</v>
      </c>
      <c r="Y47" s="55">
        <f t="shared" si="6"/>
        <v>7</v>
      </c>
      <c r="Z47" s="55">
        <f t="shared" si="6"/>
        <v>0</v>
      </c>
      <c r="AA47" s="55">
        <f t="shared" si="6"/>
        <v>0</v>
      </c>
      <c r="AB47" s="55">
        <f t="shared" si="6"/>
        <v>0</v>
      </c>
      <c r="AC47" s="55">
        <f t="shared" si="6"/>
        <v>1</v>
      </c>
      <c r="AD47" s="14">
        <f>SUM(AD37:AD46)</f>
        <v>16</v>
      </c>
    </row>
    <row r="48" spans="1:30" ht="15" thickBot="1" x14ac:dyDescent="0.25">
      <c r="A48" s="105" t="s">
        <v>114</v>
      </c>
      <c r="B48" s="99" t="s">
        <v>101</v>
      </c>
      <c r="C48" s="63"/>
      <c r="D48" s="63"/>
      <c r="E48" s="81">
        <f>VLOOKUP($B48,[1]NUM6!$G$2:$T$95,2,FALSE)</f>
        <v>0</v>
      </c>
      <c r="F48" s="81">
        <f>VLOOKUP($B48,[1]NUM6!$G$2:$T$95,3,FALSE)</f>
        <v>4</v>
      </c>
      <c r="G48" s="81">
        <f>VLOOKUP($B48,[1]NUM6!$G$2:$T$95,4,FALSE)</f>
        <v>2</v>
      </c>
      <c r="H48" s="81">
        <f>VLOOKUP($B48,[1]NUM6!$G$2:$T$95,5,FALSE)</f>
        <v>0</v>
      </c>
      <c r="I48" s="81">
        <f>VLOOKUP($B48,[1]NUM6!$G$2:$T$95,6,FALSE)</f>
        <v>0</v>
      </c>
      <c r="J48" s="81">
        <f>VLOOKUP($B48,[1]NUM6!$G$2:$T$95,7,FALSE)</f>
        <v>0</v>
      </c>
      <c r="K48" s="81">
        <f>VLOOKUP($B48,[1]NUM6!$G$2:$T$95,8,FALSE)</f>
        <v>1</v>
      </c>
      <c r="L48" s="81">
        <f>VLOOKUP($B48,[1]NUM6!$G$2:$T$95,9,FALSE)</f>
        <v>1</v>
      </c>
      <c r="M48" s="81">
        <f>VLOOKUP($B48,[1]NUM6!$G$2:$T$95,10,FALSE)</f>
        <v>1</v>
      </c>
      <c r="N48" s="81">
        <f>VLOOKUP($B48,[1]NUM6!$G$2:$T$95,11,FALSE)</f>
        <v>5</v>
      </c>
      <c r="O48" s="81">
        <f>VLOOKUP($B48,[1]NUM6!$G$2:$T$95,12,FALSE)</f>
        <v>2</v>
      </c>
      <c r="P48" s="81">
        <f>VLOOKUP($B48,[1]NUM6!$G$2:$T$95,13,FALSE)</f>
        <v>2</v>
      </c>
      <c r="Q48" s="17">
        <f t="shared" si="0"/>
        <v>18</v>
      </c>
      <c r="R48" s="81">
        <f>VLOOKUP($B48,[1]DEN6!$G$2:$T$95,2,FALSE)</f>
        <v>0</v>
      </c>
      <c r="S48" s="81">
        <f>VLOOKUP($B48,[1]DEN6!$G$2:$T$95,3,FALSE)</f>
        <v>4</v>
      </c>
      <c r="T48" s="81">
        <f>VLOOKUP($B48,[1]DEN6!$G$2:$T$95,4,FALSE)</f>
        <v>2</v>
      </c>
      <c r="U48" s="81">
        <f>VLOOKUP($B48,[1]DEN6!$G$2:$T$95,5,FALSE)</f>
        <v>0</v>
      </c>
      <c r="V48" s="81">
        <f>VLOOKUP($B48,[1]DEN6!$G$2:$T$95,6,FALSE)</f>
        <v>0</v>
      </c>
      <c r="W48" s="81">
        <f>VLOOKUP($B48,[1]DEN6!$G$2:$T$95,7,FALSE)</f>
        <v>0</v>
      </c>
      <c r="X48" s="81">
        <f>VLOOKUP($B48,[1]DEN6!$G$2:$T$95,8,FALSE)</f>
        <v>1</v>
      </c>
      <c r="Y48" s="81">
        <f>VLOOKUP($B48,[1]DEN6!$G$2:$T$95,9,FALSE)</f>
        <v>1</v>
      </c>
      <c r="Z48" s="81">
        <f>VLOOKUP($B48,[1]DEN6!$G$2:$T$95,10,FALSE)</f>
        <v>1</v>
      </c>
      <c r="AA48" s="81">
        <f>VLOOKUP($B48,[1]DEN6!$G$2:$T$95,11,FALSE)</f>
        <v>5</v>
      </c>
      <c r="AB48" s="81">
        <f>VLOOKUP($B48,[1]DEN6!$G$2:$T$95,12,FALSE)</f>
        <v>2</v>
      </c>
      <c r="AC48" s="81">
        <f>VLOOKUP($B48,[1]DEN6!$G$2:$T$95,13,FALSE)</f>
        <v>2</v>
      </c>
      <c r="AD48" s="17">
        <f t="shared" si="1"/>
        <v>18</v>
      </c>
    </row>
    <row r="49" spans="1:30" ht="15" thickBot="1" x14ac:dyDescent="0.25">
      <c r="A49" s="105" t="s">
        <v>114</v>
      </c>
      <c r="B49" s="99" t="s">
        <v>102</v>
      </c>
      <c r="C49" s="63"/>
      <c r="D49" s="63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17">
        <f t="shared" si="0"/>
        <v>0</v>
      </c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17">
        <f t="shared" si="1"/>
        <v>0</v>
      </c>
    </row>
    <row r="50" spans="1:30" ht="15" thickBot="1" x14ac:dyDescent="0.25">
      <c r="A50" s="105" t="s">
        <v>114</v>
      </c>
      <c r="B50" s="99" t="s">
        <v>103</v>
      </c>
      <c r="C50" s="63"/>
      <c r="D50" s="63"/>
      <c r="E50" s="81"/>
      <c r="F50" s="81"/>
      <c r="G50" s="81"/>
      <c r="H50" s="81"/>
      <c r="I50" s="81"/>
      <c r="J50" s="81"/>
      <c r="K50" s="81"/>
      <c r="L50" s="81"/>
      <c r="M50" s="81"/>
      <c r="N50" s="81"/>
      <c r="O50" s="81"/>
      <c r="P50" s="81"/>
      <c r="Q50" s="17">
        <f t="shared" si="0"/>
        <v>0</v>
      </c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17">
        <f t="shared" si="1"/>
        <v>0</v>
      </c>
    </row>
    <row r="51" spans="1:30" ht="15" thickBot="1" x14ac:dyDescent="0.25">
      <c r="A51" s="105" t="s">
        <v>114</v>
      </c>
      <c r="B51" s="99" t="s">
        <v>104</v>
      </c>
      <c r="C51" s="63"/>
      <c r="D51" s="63"/>
      <c r="E51" s="81">
        <f>VLOOKUP($B51,[1]NUM6!$G$2:$T$95,2,FALSE)</f>
        <v>0</v>
      </c>
      <c r="F51" s="81">
        <f>VLOOKUP($B51,[1]NUM6!$G$2:$T$95,3,FALSE)</f>
        <v>0</v>
      </c>
      <c r="G51" s="81">
        <f>VLOOKUP($B51,[1]NUM6!$G$2:$T$95,4,FALSE)</f>
        <v>0</v>
      </c>
      <c r="H51" s="81">
        <f>VLOOKUP($B51,[1]NUM6!$G$2:$T$95,5,FALSE)</f>
        <v>0</v>
      </c>
      <c r="I51" s="81">
        <f>VLOOKUP($B51,[1]NUM6!$G$2:$T$95,6,FALSE)</f>
        <v>0</v>
      </c>
      <c r="J51" s="81">
        <f>VLOOKUP($B51,[1]NUM6!$G$2:$T$95,7,FALSE)</f>
        <v>0</v>
      </c>
      <c r="K51" s="81">
        <f>VLOOKUP($B51,[1]NUM6!$G$2:$T$95,8,FALSE)</f>
        <v>0</v>
      </c>
      <c r="L51" s="81">
        <f>VLOOKUP($B51,[1]NUM6!$G$2:$T$95,9,FALSE)</f>
        <v>0</v>
      </c>
      <c r="M51" s="81">
        <f>VLOOKUP($B51,[1]NUM6!$G$2:$T$95,10,FALSE)</f>
        <v>0</v>
      </c>
      <c r="N51" s="81">
        <f>VLOOKUP($B51,[1]NUM6!$G$2:$T$95,11,FALSE)</f>
        <v>0</v>
      </c>
      <c r="O51" s="81">
        <f>VLOOKUP($B51,[1]NUM6!$G$2:$T$95,12,FALSE)</f>
        <v>0</v>
      </c>
      <c r="P51" s="81">
        <f>VLOOKUP($B51,[1]NUM6!$G$2:$T$95,13,FALSE)</f>
        <v>0</v>
      </c>
      <c r="Q51" s="17">
        <f t="shared" si="0"/>
        <v>0</v>
      </c>
      <c r="R51" s="81">
        <f>VLOOKUP($B51,[1]DEN6!$G$2:$T$95,2,FALSE)</f>
        <v>0</v>
      </c>
      <c r="S51" s="81">
        <f>VLOOKUP($B51,[1]DEN6!$G$2:$T$95,3,FALSE)</f>
        <v>0</v>
      </c>
      <c r="T51" s="81">
        <f>VLOOKUP($B51,[1]DEN6!$G$2:$T$95,4,FALSE)</f>
        <v>0</v>
      </c>
      <c r="U51" s="81">
        <f>VLOOKUP($B51,[1]DEN6!$G$2:$T$95,5,FALSE)</f>
        <v>0</v>
      </c>
      <c r="V51" s="81">
        <f>VLOOKUP($B51,[1]DEN6!$G$2:$T$95,6,FALSE)</f>
        <v>0</v>
      </c>
      <c r="W51" s="81">
        <f>VLOOKUP($B51,[1]DEN6!$G$2:$T$95,7,FALSE)</f>
        <v>0</v>
      </c>
      <c r="X51" s="81">
        <f>VLOOKUP($B51,[1]DEN6!$G$2:$T$95,8,FALSE)</f>
        <v>0</v>
      </c>
      <c r="Y51" s="81">
        <f>VLOOKUP($B51,[1]DEN6!$G$2:$T$95,9,FALSE)</f>
        <v>0</v>
      </c>
      <c r="Z51" s="81">
        <f>VLOOKUP($B51,[1]DEN6!$G$2:$T$95,10,FALSE)</f>
        <v>0</v>
      </c>
      <c r="AA51" s="81">
        <f>VLOOKUP($B51,[1]DEN6!$G$2:$T$95,11,FALSE)</f>
        <v>0</v>
      </c>
      <c r="AB51" s="81">
        <f>VLOOKUP($B51,[1]DEN6!$G$2:$T$95,12,FALSE)</f>
        <v>0</v>
      </c>
      <c r="AC51" s="81">
        <f>VLOOKUP($B51,[1]DEN6!$G$2:$T$95,13,FALSE)</f>
        <v>0</v>
      </c>
      <c r="AD51" s="17">
        <f t="shared" si="1"/>
        <v>0</v>
      </c>
    </row>
    <row r="52" spans="1:30" ht="15" thickBot="1" x14ac:dyDescent="0.25">
      <c r="A52" s="105" t="s">
        <v>114</v>
      </c>
      <c r="B52" s="99" t="s">
        <v>105</v>
      </c>
      <c r="C52" s="63"/>
      <c r="D52" s="63"/>
      <c r="E52" s="81"/>
      <c r="F52" s="81"/>
      <c r="G52" s="81"/>
      <c r="H52" s="81"/>
      <c r="I52" s="81"/>
      <c r="J52" s="81"/>
      <c r="K52" s="81"/>
      <c r="L52" s="81"/>
      <c r="M52" s="81"/>
      <c r="N52" s="81"/>
      <c r="O52" s="81"/>
      <c r="P52" s="81"/>
      <c r="Q52" s="17">
        <f t="shared" si="0"/>
        <v>0</v>
      </c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17">
        <f t="shared" si="1"/>
        <v>0</v>
      </c>
    </row>
    <row r="53" spans="1:30" ht="15" thickBot="1" x14ac:dyDescent="0.25">
      <c r="A53" s="105" t="s">
        <v>114</v>
      </c>
      <c r="B53" s="99" t="s">
        <v>106</v>
      </c>
      <c r="C53" s="63"/>
      <c r="D53" s="63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1"/>
      <c r="P53" s="81"/>
      <c r="Q53" s="17">
        <f t="shared" si="0"/>
        <v>0</v>
      </c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17">
        <f t="shared" si="1"/>
        <v>0</v>
      </c>
    </row>
    <row r="54" spans="1:30" ht="15" thickBot="1" x14ac:dyDescent="0.25">
      <c r="A54" s="105" t="s">
        <v>114</v>
      </c>
      <c r="B54" s="99" t="s">
        <v>107</v>
      </c>
      <c r="C54" s="63"/>
      <c r="D54" s="63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17">
        <f t="shared" si="0"/>
        <v>0</v>
      </c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17">
        <f t="shared" si="1"/>
        <v>0</v>
      </c>
    </row>
    <row r="55" spans="1:30" ht="15" thickBot="1" x14ac:dyDescent="0.25">
      <c r="A55" s="105" t="s">
        <v>114</v>
      </c>
      <c r="B55" s="99" t="s">
        <v>108</v>
      </c>
      <c r="C55" s="63"/>
      <c r="D55" s="63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17">
        <f t="shared" si="0"/>
        <v>0</v>
      </c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17">
        <f t="shared" si="1"/>
        <v>0</v>
      </c>
    </row>
    <row r="56" spans="1:30" ht="15" thickBot="1" x14ac:dyDescent="0.25">
      <c r="A56" s="105" t="s">
        <v>114</v>
      </c>
      <c r="B56" s="99" t="s">
        <v>109</v>
      </c>
      <c r="C56" s="63"/>
      <c r="D56" s="63"/>
      <c r="E56" s="81">
        <f>VLOOKUP($B56,[1]NUM6!$G$2:$T$95,2,FALSE)</f>
        <v>0</v>
      </c>
      <c r="F56" s="81">
        <f>VLOOKUP($B56,[1]NUM6!$G$2:$T$95,3,FALSE)</f>
        <v>0</v>
      </c>
      <c r="G56" s="81">
        <f>VLOOKUP($B56,[1]NUM6!$G$2:$T$95,4,FALSE)</f>
        <v>0</v>
      </c>
      <c r="H56" s="81">
        <f>VLOOKUP($B56,[1]NUM6!$G$2:$T$95,5,FALSE)</f>
        <v>2</v>
      </c>
      <c r="I56" s="81">
        <f>VLOOKUP($B56,[1]NUM6!$G$2:$T$95,6,FALSE)</f>
        <v>0</v>
      </c>
      <c r="J56" s="81">
        <f>VLOOKUP($B56,[1]NUM6!$G$2:$T$95,7,FALSE)</f>
        <v>0</v>
      </c>
      <c r="K56" s="81">
        <f>VLOOKUP($B56,[1]NUM6!$G$2:$T$95,8,FALSE)</f>
        <v>0</v>
      </c>
      <c r="L56" s="81">
        <f>VLOOKUP($B56,[1]NUM6!$G$2:$T$95,9,FALSE)</f>
        <v>0</v>
      </c>
      <c r="M56" s="81">
        <f>VLOOKUP($B56,[1]NUM6!$G$2:$T$95,10,FALSE)</f>
        <v>0</v>
      </c>
      <c r="N56" s="81">
        <f>VLOOKUP($B56,[1]NUM6!$G$2:$T$95,11,FALSE)</f>
        <v>4</v>
      </c>
      <c r="O56" s="81">
        <f>VLOOKUP($B56,[1]NUM6!$G$2:$T$95,12,FALSE)</f>
        <v>0</v>
      </c>
      <c r="P56" s="81">
        <f>VLOOKUP($B56,[1]NUM6!$G$2:$T$95,13,FALSE)</f>
        <v>2</v>
      </c>
      <c r="Q56" s="17">
        <f t="shared" si="0"/>
        <v>8</v>
      </c>
      <c r="R56" s="81">
        <f>VLOOKUP($B56,[1]DEN6!$G$2:$T$95,2,FALSE)</f>
        <v>0</v>
      </c>
      <c r="S56" s="81">
        <f>VLOOKUP($B56,[1]DEN6!$G$2:$T$95,3,FALSE)</f>
        <v>0</v>
      </c>
      <c r="T56" s="81">
        <f>VLOOKUP($B56,[1]DEN6!$G$2:$T$95,4,FALSE)</f>
        <v>0</v>
      </c>
      <c r="U56" s="81">
        <f>VLOOKUP($B56,[1]DEN6!$G$2:$T$95,5,FALSE)</f>
        <v>2</v>
      </c>
      <c r="V56" s="81">
        <f>VLOOKUP($B56,[1]DEN6!$G$2:$T$95,6,FALSE)</f>
        <v>0</v>
      </c>
      <c r="W56" s="81">
        <f>VLOOKUP($B56,[1]DEN6!$G$2:$T$95,7,FALSE)</f>
        <v>0</v>
      </c>
      <c r="X56" s="81">
        <f>VLOOKUP($B56,[1]DEN6!$G$2:$T$95,8,FALSE)</f>
        <v>0</v>
      </c>
      <c r="Y56" s="81">
        <f>VLOOKUP($B56,[1]DEN6!$G$2:$T$95,9,FALSE)</f>
        <v>0</v>
      </c>
      <c r="Z56" s="81">
        <f>VLOOKUP($B56,[1]DEN6!$G$2:$T$95,10,FALSE)</f>
        <v>0</v>
      </c>
      <c r="AA56" s="81">
        <f>VLOOKUP($B56,[1]DEN6!$G$2:$T$95,11,FALSE)</f>
        <v>4</v>
      </c>
      <c r="AB56" s="81">
        <f>VLOOKUP($B56,[1]DEN6!$G$2:$T$95,12,FALSE)</f>
        <v>0</v>
      </c>
      <c r="AC56" s="81">
        <f>VLOOKUP($B56,[1]DEN6!$G$2:$T$95,13,FALSE)</f>
        <v>2</v>
      </c>
      <c r="AD56" s="17">
        <f t="shared" si="1"/>
        <v>8</v>
      </c>
    </row>
    <row r="57" spans="1:30" ht="15" thickBot="1" x14ac:dyDescent="0.25">
      <c r="A57" s="105" t="s">
        <v>114</v>
      </c>
      <c r="B57" s="99" t="s">
        <v>110</v>
      </c>
      <c r="C57" s="63"/>
      <c r="D57" s="63"/>
      <c r="E57" s="81">
        <f>VLOOKUP($B57,[1]NUM6!$G$2:$T$95,2,FALSE)</f>
        <v>0</v>
      </c>
      <c r="F57" s="81">
        <f>VLOOKUP($B57,[1]NUM6!$G$2:$T$95,3,FALSE)</f>
        <v>0</v>
      </c>
      <c r="G57" s="81">
        <f>VLOOKUP($B57,[1]NUM6!$G$2:$T$95,4,FALSE)</f>
        <v>0</v>
      </c>
      <c r="H57" s="81">
        <f>VLOOKUP($B57,[1]NUM6!$G$2:$T$95,5,FALSE)</f>
        <v>0</v>
      </c>
      <c r="I57" s="81">
        <f>VLOOKUP($B57,[1]NUM6!$G$2:$T$95,6,FALSE)</f>
        <v>0</v>
      </c>
      <c r="J57" s="81">
        <f>VLOOKUP($B57,[1]NUM6!$G$2:$T$95,7,FALSE)</f>
        <v>0</v>
      </c>
      <c r="K57" s="81">
        <f>VLOOKUP($B57,[1]NUM6!$G$2:$T$95,8,FALSE)</f>
        <v>0</v>
      </c>
      <c r="L57" s="81">
        <f>VLOOKUP($B57,[1]NUM6!$G$2:$T$95,9,FALSE)</f>
        <v>0</v>
      </c>
      <c r="M57" s="81">
        <f>VLOOKUP($B57,[1]NUM6!$G$2:$T$95,10,FALSE)</f>
        <v>0</v>
      </c>
      <c r="N57" s="81">
        <f>VLOOKUP($B57,[1]NUM6!$G$2:$T$95,11,FALSE)</f>
        <v>0</v>
      </c>
      <c r="O57" s="81">
        <f>VLOOKUP($B57,[1]NUM6!$G$2:$T$95,12,FALSE)</f>
        <v>0</v>
      </c>
      <c r="P57" s="81">
        <f>VLOOKUP($B57,[1]NUM6!$G$2:$T$95,13,FALSE)</f>
        <v>0</v>
      </c>
      <c r="Q57" s="17">
        <f t="shared" si="0"/>
        <v>0</v>
      </c>
      <c r="R57" s="81">
        <f>VLOOKUP($B57,[1]DEN6!$G$2:$T$95,2,FALSE)</f>
        <v>0</v>
      </c>
      <c r="S57" s="81">
        <f>VLOOKUP($B57,[1]DEN6!$G$2:$T$95,3,FALSE)</f>
        <v>0</v>
      </c>
      <c r="T57" s="81">
        <f>VLOOKUP($B57,[1]DEN6!$G$2:$T$95,4,FALSE)</f>
        <v>0</v>
      </c>
      <c r="U57" s="81">
        <f>VLOOKUP($B57,[1]DEN6!$G$2:$T$95,5,FALSE)</f>
        <v>0</v>
      </c>
      <c r="V57" s="81">
        <f>VLOOKUP($B57,[1]DEN6!$G$2:$T$95,6,FALSE)</f>
        <v>0</v>
      </c>
      <c r="W57" s="81">
        <f>VLOOKUP($B57,[1]DEN6!$G$2:$T$95,7,FALSE)</f>
        <v>0</v>
      </c>
      <c r="X57" s="81">
        <f>VLOOKUP($B57,[1]DEN6!$G$2:$T$95,8,FALSE)</f>
        <v>0</v>
      </c>
      <c r="Y57" s="81">
        <f>VLOOKUP($B57,[1]DEN6!$G$2:$T$95,9,FALSE)</f>
        <v>0</v>
      </c>
      <c r="Z57" s="81">
        <f>VLOOKUP($B57,[1]DEN6!$G$2:$T$95,10,FALSE)</f>
        <v>0</v>
      </c>
      <c r="AA57" s="81">
        <f>VLOOKUP($B57,[1]DEN6!$G$2:$T$95,11,FALSE)</f>
        <v>0</v>
      </c>
      <c r="AB57" s="81">
        <f>VLOOKUP($B57,[1]DEN6!$G$2:$T$95,12,FALSE)</f>
        <v>0</v>
      </c>
      <c r="AC57" s="81">
        <f>VLOOKUP($B57,[1]DEN6!$G$2:$T$95,13,FALSE)</f>
        <v>0</v>
      </c>
      <c r="AD57" s="17">
        <f t="shared" si="1"/>
        <v>0</v>
      </c>
    </row>
    <row r="58" spans="1:30" ht="15" thickBot="1" x14ac:dyDescent="0.25">
      <c r="A58" s="105" t="s">
        <v>114</v>
      </c>
      <c r="B58" s="99" t="s">
        <v>111</v>
      </c>
      <c r="C58" s="63"/>
      <c r="D58" s="63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17">
        <f t="shared" si="0"/>
        <v>0</v>
      </c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17">
        <f t="shared" si="1"/>
        <v>0</v>
      </c>
    </row>
    <row r="59" spans="1:30" ht="15" thickBot="1" x14ac:dyDescent="0.25">
      <c r="A59" s="105" t="s">
        <v>114</v>
      </c>
      <c r="B59" s="99" t="s">
        <v>112</v>
      </c>
      <c r="C59" s="63"/>
      <c r="D59" s="63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17">
        <f t="shared" si="0"/>
        <v>0</v>
      </c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17">
        <f t="shared" si="1"/>
        <v>0</v>
      </c>
    </row>
    <row r="60" spans="1:30" ht="15" thickBot="1" x14ac:dyDescent="0.25">
      <c r="A60" s="105" t="s">
        <v>114</v>
      </c>
      <c r="B60" s="99" t="s">
        <v>113</v>
      </c>
      <c r="C60" s="63"/>
      <c r="D60" s="63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17">
        <f t="shared" si="0"/>
        <v>0</v>
      </c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17">
        <f t="shared" si="1"/>
        <v>0</v>
      </c>
    </row>
    <row r="61" spans="1:30" ht="15" thickBot="1" x14ac:dyDescent="0.25">
      <c r="A61" s="233" t="s">
        <v>203</v>
      </c>
      <c r="B61" s="234"/>
      <c r="C61" s="45">
        <f>+D61/Metas!L109</f>
        <v>1.0204081632653061</v>
      </c>
      <c r="D61" s="19">
        <f>+Q61/AD61</f>
        <v>1</v>
      </c>
      <c r="E61" s="55">
        <f>SUM(E48:E60)</f>
        <v>0</v>
      </c>
      <c r="F61" s="55">
        <f t="shared" ref="F61:P61" si="7">SUM(F48:F60)</f>
        <v>4</v>
      </c>
      <c r="G61" s="55">
        <f t="shared" si="7"/>
        <v>2</v>
      </c>
      <c r="H61" s="55">
        <f t="shared" si="7"/>
        <v>2</v>
      </c>
      <c r="I61" s="55">
        <f t="shared" si="7"/>
        <v>0</v>
      </c>
      <c r="J61" s="55">
        <f t="shared" si="7"/>
        <v>0</v>
      </c>
      <c r="K61" s="55">
        <f t="shared" si="7"/>
        <v>1</v>
      </c>
      <c r="L61" s="55">
        <f t="shared" si="7"/>
        <v>1</v>
      </c>
      <c r="M61" s="55">
        <f t="shared" si="7"/>
        <v>1</v>
      </c>
      <c r="N61" s="55">
        <f t="shared" si="7"/>
        <v>9</v>
      </c>
      <c r="O61" s="55">
        <f t="shared" si="7"/>
        <v>2</v>
      </c>
      <c r="P61" s="55">
        <f t="shared" si="7"/>
        <v>4</v>
      </c>
      <c r="Q61" s="14">
        <f>SUM(Q48:Q60)</f>
        <v>26</v>
      </c>
      <c r="R61" s="55">
        <f t="shared" ref="R61:AC61" si="8">SUM(R48:R60)</f>
        <v>0</v>
      </c>
      <c r="S61" s="55">
        <f t="shared" si="8"/>
        <v>4</v>
      </c>
      <c r="T61" s="55">
        <f t="shared" si="8"/>
        <v>2</v>
      </c>
      <c r="U61" s="55">
        <f t="shared" si="8"/>
        <v>2</v>
      </c>
      <c r="V61" s="55">
        <f t="shared" si="8"/>
        <v>0</v>
      </c>
      <c r="W61" s="55">
        <f t="shared" si="8"/>
        <v>0</v>
      </c>
      <c r="X61" s="55">
        <f t="shared" si="8"/>
        <v>1</v>
      </c>
      <c r="Y61" s="55">
        <f t="shared" si="8"/>
        <v>1</v>
      </c>
      <c r="Z61" s="55">
        <f t="shared" si="8"/>
        <v>1</v>
      </c>
      <c r="AA61" s="55">
        <f t="shared" si="8"/>
        <v>9</v>
      </c>
      <c r="AB61" s="55">
        <f t="shared" si="8"/>
        <v>2</v>
      </c>
      <c r="AC61" s="55">
        <f t="shared" si="8"/>
        <v>4</v>
      </c>
      <c r="AD61" s="14">
        <f>SUM(AD48:AD60)</f>
        <v>26</v>
      </c>
    </row>
    <row r="62" spans="1:30" ht="15" thickBot="1" x14ac:dyDescent="0.25">
      <c r="A62" s="105" t="s">
        <v>125</v>
      </c>
      <c r="B62" s="99" t="s">
        <v>115</v>
      </c>
      <c r="C62" s="63"/>
      <c r="D62" s="63"/>
      <c r="E62" s="81">
        <f>VLOOKUP($B62,[1]NUM6!$G$2:$T$95,2,FALSE)</f>
        <v>0</v>
      </c>
      <c r="F62" s="81">
        <f>VLOOKUP($B62,[1]NUM6!$G$2:$T$95,3,FALSE)</f>
        <v>1</v>
      </c>
      <c r="G62" s="81">
        <f>VLOOKUP($B62,[1]NUM6!$G$2:$T$95,4,FALSE)</f>
        <v>1</v>
      </c>
      <c r="H62" s="81">
        <f>VLOOKUP($B62,[1]NUM6!$G$2:$T$95,5,FALSE)</f>
        <v>0</v>
      </c>
      <c r="I62" s="81">
        <f>VLOOKUP($B62,[1]NUM6!$G$2:$T$95,6,FALSE)</f>
        <v>5</v>
      </c>
      <c r="J62" s="81">
        <f>VLOOKUP($B62,[1]NUM6!$G$2:$T$95,7,FALSE)</f>
        <v>8</v>
      </c>
      <c r="K62" s="81">
        <f>VLOOKUP($B62,[1]NUM6!$G$2:$T$95,8,FALSE)</f>
        <v>6</v>
      </c>
      <c r="L62" s="83">
        <f>VLOOKUP($B62,[1]NUM6!$G$2:$T$95,9,FALSE)</f>
        <v>2</v>
      </c>
      <c r="M62" s="83">
        <f>VLOOKUP($B62,[1]NUM6!$G$2:$T$95,10,FALSE)</f>
        <v>4</v>
      </c>
      <c r="N62" s="83">
        <f>VLOOKUP($B62,[1]NUM6!$G$2:$T$95,11,FALSE)</f>
        <v>6</v>
      </c>
      <c r="O62" s="83">
        <f>VLOOKUP($B62,[1]NUM6!$G$2:$T$95,12,FALSE)</f>
        <v>6</v>
      </c>
      <c r="P62" s="83">
        <f>VLOOKUP($B62,[1]NUM6!$G$2:$T$95,13,FALSE)</f>
        <v>8</v>
      </c>
      <c r="Q62" s="17">
        <f t="shared" ref="Q62:Q71" si="9">SUM(E62:P62)</f>
        <v>47</v>
      </c>
      <c r="R62" s="81">
        <f>VLOOKUP($B62,[1]DEN6!$G$2:$T$95,2,FALSE)</f>
        <v>0</v>
      </c>
      <c r="S62" s="81">
        <f>VLOOKUP($B62,[1]DEN6!$G$2:$T$95,3,FALSE)</f>
        <v>1</v>
      </c>
      <c r="T62" s="81">
        <f>VLOOKUP($B62,[1]DEN6!$G$2:$T$95,4,FALSE)</f>
        <v>1</v>
      </c>
      <c r="U62" s="81">
        <f>VLOOKUP($B62,[1]DEN6!$G$2:$T$95,5,FALSE)</f>
        <v>0</v>
      </c>
      <c r="V62" s="81">
        <f>VLOOKUP($B62,[1]DEN6!$G$2:$T$95,6,FALSE)</f>
        <v>5</v>
      </c>
      <c r="W62" s="81">
        <f>VLOOKUP($B62,[1]DEN6!$G$2:$T$95,7,FALSE)</f>
        <v>8</v>
      </c>
      <c r="X62" s="81">
        <f>VLOOKUP($B62,[1]DEN6!$G$2:$T$95,8,FALSE)</f>
        <v>6</v>
      </c>
      <c r="Y62" s="83">
        <f>VLOOKUP($B62,[1]DEN6!$G$2:$T$95,9,FALSE)</f>
        <v>2</v>
      </c>
      <c r="Z62" s="83">
        <f>VLOOKUP($B62,[1]DEN6!$G$2:$T$95,10,FALSE)</f>
        <v>4</v>
      </c>
      <c r="AA62" s="83">
        <f>VLOOKUP($B62,[1]DEN6!$G$2:$T$95,11,FALSE)</f>
        <v>6</v>
      </c>
      <c r="AB62" s="83">
        <f>VLOOKUP($B62,[1]DEN6!$G$2:$T$95,12,FALSE)</f>
        <v>6</v>
      </c>
      <c r="AC62" s="83">
        <f>VLOOKUP($B62,[1]DEN6!$G$2:$T$95,13,FALSE)</f>
        <v>8</v>
      </c>
      <c r="AD62" s="17">
        <f t="shared" ref="AD62:AD71" si="10">SUM(R62:AC62)</f>
        <v>47</v>
      </c>
    </row>
    <row r="63" spans="1:30" ht="15" thickBot="1" x14ac:dyDescent="0.25">
      <c r="A63" s="105" t="s">
        <v>125</v>
      </c>
      <c r="B63" s="99" t="s">
        <v>116</v>
      </c>
      <c r="C63" s="63"/>
      <c r="D63" s="63"/>
      <c r="E63" s="81"/>
      <c r="F63" s="81"/>
      <c r="G63" s="81"/>
      <c r="H63" s="81"/>
      <c r="I63" s="81"/>
      <c r="J63" s="81"/>
      <c r="K63" s="81"/>
      <c r="L63" s="83"/>
      <c r="M63" s="83"/>
      <c r="N63" s="83"/>
      <c r="O63" s="83"/>
      <c r="P63" s="83"/>
      <c r="Q63" s="17">
        <f t="shared" si="9"/>
        <v>0</v>
      </c>
      <c r="R63" s="81"/>
      <c r="S63" s="81"/>
      <c r="T63" s="81"/>
      <c r="U63" s="81"/>
      <c r="V63" s="81"/>
      <c r="W63" s="81"/>
      <c r="X63" s="81"/>
      <c r="Y63" s="83"/>
      <c r="Z63" s="83"/>
      <c r="AA63" s="83"/>
      <c r="AB63" s="83"/>
      <c r="AC63" s="83"/>
      <c r="AD63" s="17">
        <f t="shared" si="10"/>
        <v>0</v>
      </c>
    </row>
    <row r="64" spans="1:30" ht="15" thickBot="1" x14ac:dyDescent="0.25">
      <c r="A64" s="105" t="s">
        <v>125</v>
      </c>
      <c r="B64" s="99" t="s">
        <v>117</v>
      </c>
      <c r="C64" s="63"/>
      <c r="D64" s="63"/>
      <c r="E64" s="81"/>
      <c r="F64" s="81"/>
      <c r="G64" s="81"/>
      <c r="H64" s="81"/>
      <c r="I64" s="81"/>
      <c r="J64" s="81"/>
      <c r="K64" s="81"/>
      <c r="L64" s="83"/>
      <c r="M64" s="83"/>
      <c r="N64" s="83"/>
      <c r="O64" s="83"/>
      <c r="P64" s="83"/>
      <c r="Q64" s="17">
        <f t="shared" si="9"/>
        <v>0</v>
      </c>
      <c r="R64" s="81"/>
      <c r="S64" s="81"/>
      <c r="T64" s="81"/>
      <c r="U64" s="81"/>
      <c r="V64" s="81"/>
      <c r="W64" s="81"/>
      <c r="X64" s="81"/>
      <c r="Y64" s="83"/>
      <c r="Z64" s="83"/>
      <c r="AA64" s="83"/>
      <c r="AB64" s="83"/>
      <c r="AC64" s="83"/>
      <c r="AD64" s="17">
        <f t="shared" si="10"/>
        <v>0</v>
      </c>
    </row>
    <row r="65" spans="1:30" ht="15" thickBot="1" x14ac:dyDescent="0.25">
      <c r="A65" s="105" t="s">
        <v>125</v>
      </c>
      <c r="B65" s="99" t="s">
        <v>118</v>
      </c>
      <c r="C65" s="63"/>
      <c r="D65" s="63"/>
      <c r="E65" s="81"/>
      <c r="F65" s="81"/>
      <c r="G65" s="81"/>
      <c r="H65" s="81"/>
      <c r="I65" s="81"/>
      <c r="J65" s="81"/>
      <c r="K65" s="81"/>
      <c r="L65" s="83"/>
      <c r="M65" s="83"/>
      <c r="N65" s="83"/>
      <c r="O65" s="83"/>
      <c r="P65" s="83"/>
      <c r="Q65" s="17">
        <f t="shared" si="9"/>
        <v>0</v>
      </c>
      <c r="R65" s="81"/>
      <c r="S65" s="81"/>
      <c r="T65" s="81"/>
      <c r="U65" s="81"/>
      <c r="V65" s="81"/>
      <c r="W65" s="81"/>
      <c r="X65" s="81"/>
      <c r="Y65" s="83"/>
      <c r="Z65" s="83"/>
      <c r="AA65" s="83"/>
      <c r="AB65" s="83"/>
      <c r="AC65" s="83"/>
      <c r="AD65" s="17">
        <f t="shared" si="10"/>
        <v>0</v>
      </c>
    </row>
    <row r="66" spans="1:30" ht="15" thickBot="1" x14ac:dyDescent="0.25">
      <c r="A66" s="105" t="s">
        <v>125</v>
      </c>
      <c r="B66" s="99" t="s">
        <v>119</v>
      </c>
      <c r="C66" s="63"/>
      <c r="D66" s="63"/>
      <c r="E66" s="81"/>
      <c r="F66" s="81"/>
      <c r="G66" s="81"/>
      <c r="H66" s="81"/>
      <c r="I66" s="81"/>
      <c r="J66" s="81"/>
      <c r="K66" s="81"/>
      <c r="L66" s="83"/>
      <c r="M66" s="83"/>
      <c r="N66" s="83"/>
      <c r="O66" s="83"/>
      <c r="P66" s="83"/>
      <c r="Q66" s="17">
        <f t="shared" si="9"/>
        <v>0</v>
      </c>
      <c r="R66" s="81"/>
      <c r="S66" s="81"/>
      <c r="T66" s="81"/>
      <c r="U66" s="81"/>
      <c r="V66" s="81"/>
      <c r="W66" s="81"/>
      <c r="X66" s="81"/>
      <c r="Y66" s="83"/>
      <c r="Z66" s="83"/>
      <c r="AA66" s="83"/>
      <c r="AB66" s="83"/>
      <c r="AC66" s="83"/>
      <c r="AD66" s="17">
        <f t="shared" si="10"/>
        <v>0</v>
      </c>
    </row>
    <row r="67" spans="1:30" ht="15" thickBot="1" x14ac:dyDescent="0.25">
      <c r="A67" s="105" t="s">
        <v>125</v>
      </c>
      <c r="B67" s="99" t="s">
        <v>120</v>
      </c>
      <c r="C67" s="63"/>
      <c r="D67" s="63"/>
      <c r="E67" s="81"/>
      <c r="F67" s="81"/>
      <c r="G67" s="81"/>
      <c r="H67" s="81"/>
      <c r="I67" s="81"/>
      <c r="J67" s="81"/>
      <c r="K67" s="81"/>
      <c r="L67" s="83"/>
      <c r="M67" s="83"/>
      <c r="N67" s="83"/>
      <c r="O67" s="83"/>
      <c r="P67" s="83"/>
      <c r="Q67" s="17">
        <f t="shared" si="9"/>
        <v>0</v>
      </c>
      <c r="R67" s="81"/>
      <c r="S67" s="81"/>
      <c r="T67" s="81"/>
      <c r="U67" s="81"/>
      <c r="V67" s="81"/>
      <c r="W67" s="81"/>
      <c r="X67" s="81"/>
      <c r="Y67" s="83"/>
      <c r="Z67" s="83"/>
      <c r="AA67" s="83"/>
      <c r="AB67" s="83"/>
      <c r="AC67" s="83"/>
      <c r="AD67" s="17">
        <f t="shared" si="10"/>
        <v>0</v>
      </c>
    </row>
    <row r="68" spans="1:30" ht="15" thickBot="1" x14ac:dyDescent="0.25">
      <c r="A68" s="105" t="s">
        <v>125</v>
      </c>
      <c r="B68" s="99" t="s">
        <v>121</v>
      </c>
      <c r="C68" s="63"/>
      <c r="D68" s="63"/>
      <c r="E68" s="81"/>
      <c r="F68" s="81"/>
      <c r="G68" s="81"/>
      <c r="H68" s="81"/>
      <c r="I68" s="81"/>
      <c r="J68" s="81"/>
      <c r="K68" s="81"/>
      <c r="L68" s="83"/>
      <c r="M68" s="83"/>
      <c r="N68" s="83"/>
      <c r="O68" s="83"/>
      <c r="P68" s="83"/>
      <c r="Q68" s="17">
        <f t="shared" si="9"/>
        <v>0</v>
      </c>
      <c r="R68" s="81"/>
      <c r="S68" s="81"/>
      <c r="T68" s="81"/>
      <c r="U68" s="81"/>
      <c r="V68" s="81"/>
      <c r="W68" s="81"/>
      <c r="X68" s="81"/>
      <c r="Y68" s="83"/>
      <c r="Z68" s="83"/>
      <c r="AA68" s="83"/>
      <c r="AB68" s="83"/>
      <c r="AC68" s="83"/>
      <c r="AD68" s="17">
        <f t="shared" si="10"/>
        <v>0</v>
      </c>
    </row>
    <row r="69" spans="1:30" ht="15" thickBot="1" x14ac:dyDescent="0.25">
      <c r="A69" s="105" t="s">
        <v>125</v>
      </c>
      <c r="B69" s="99" t="s">
        <v>122</v>
      </c>
      <c r="C69" s="63"/>
      <c r="D69" s="63"/>
      <c r="E69" s="81"/>
      <c r="F69" s="81"/>
      <c r="G69" s="81"/>
      <c r="H69" s="81"/>
      <c r="I69" s="81"/>
      <c r="J69" s="81"/>
      <c r="K69" s="81"/>
      <c r="L69" s="83"/>
      <c r="M69" s="83"/>
      <c r="N69" s="83"/>
      <c r="O69" s="83"/>
      <c r="P69" s="83"/>
      <c r="Q69" s="17">
        <f t="shared" si="9"/>
        <v>0</v>
      </c>
      <c r="R69" s="81"/>
      <c r="S69" s="81"/>
      <c r="T69" s="81"/>
      <c r="U69" s="81"/>
      <c r="V69" s="81"/>
      <c r="W69" s="81"/>
      <c r="X69" s="81"/>
      <c r="Y69" s="83"/>
      <c r="Z69" s="83"/>
      <c r="AA69" s="83"/>
      <c r="AB69" s="83"/>
      <c r="AC69" s="83"/>
      <c r="AD69" s="17">
        <f t="shared" si="10"/>
        <v>0</v>
      </c>
    </row>
    <row r="70" spans="1:30" ht="15" thickBot="1" x14ac:dyDescent="0.25">
      <c r="A70" s="105" t="s">
        <v>125</v>
      </c>
      <c r="B70" s="99" t="s">
        <v>123</v>
      </c>
      <c r="C70" s="63"/>
      <c r="D70" s="63"/>
      <c r="E70" s="81"/>
      <c r="F70" s="81"/>
      <c r="G70" s="81"/>
      <c r="H70" s="81"/>
      <c r="I70" s="81"/>
      <c r="J70" s="81"/>
      <c r="K70" s="81"/>
      <c r="L70" s="83"/>
      <c r="M70" s="83"/>
      <c r="N70" s="83"/>
      <c r="O70" s="83"/>
      <c r="P70" s="83"/>
      <c r="Q70" s="17">
        <f t="shared" si="9"/>
        <v>0</v>
      </c>
      <c r="R70" s="81"/>
      <c r="S70" s="81"/>
      <c r="T70" s="81"/>
      <c r="U70" s="81"/>
      <c r="V70" s="81"/>
      <c r="W70" s="81"/>
      <c r="X70" s="81"/>
      <c r="Y70" s="83"/>
      <c r="Z70" s="83"/>
      <c r="AA70" s="83"/>
      <c r="AB70" s="83"/>
      <c r="AC70" s="83"/>
      <c r="AD70" s="17">
        <f t="shared" si="10"/>
        <v>0</v>
      </c>
    </row>
    <row r="71" spans="1:30" ht="15" thickBot="1" x14ac:dyDescent="0.25">
      <c r="A71" s="105" t="s">
        <v>125</v>
      </c>
      <c r="B71" s="99" t="s">
        <v>124</v>
      </c>
      <c r="C71" s="63"/>
      <c r="D71" s="63"/>
      <c r="E71" s="81"/>
      <c r="F71" s="81"/>
      <c r="G71" s="81"/>
      <c r="H71" s="81"/>
      <c r="I71" s="81"/>
      <c r="J71" s="81"/>
      <c r="K71" s="81"/>
      <c r="L71" s="83"/>
      <c r="M71" s="83"/>
      <c r="N71" s="83"/>
      <c r="O71" s="83"/>
      <c r="P71" s="83"/>
      <c r="Q71" s="17">
        <f t="shared" si="9"/>
        <v>0</v>
      </c>
      <c r="R71" s="81"/>
      <c r="S71" s="81"/>
      <c r="T71" s="81"/>
      <c r="U71" s="81"/>
      <c r="V71" s="81"/>
      <c r="W71" s="81"/>
      <c r="X71" s="81"/>
      <c r="Y71" s="83"/>
      <c r="Z71" s="83"/>
      <c r="AA71" s="83"/>
      <c r="AB71" s="83"/>
      <c r="AC71" s="83"/>
      <c r="AD71" s="17">
        <f t="shared" si="10"/>
        <v>0</v>
      </c>
    </row>
    <row r="72" spans="1:30" ht="15" thickBot="1" x14ac:dyDescent="0.25">
      <c r="A72" s="233" t="s">
        <v>23</v>
      </c>
      <c r="B72" s="234"/>
      <c r="C72" s="45">
        <f>+D72/Metas!L106</f>
        <v>1.0204081632653061</v>
      </c>
      <c r="D72" s="19">
        <f>+Q72/AD72</f>
        <v>1</v>
      </c>
      <c r="E72" s="55">
        <f>SUM(E62:E71)</f>
        <v>0</v>
      </c>
      <c r="F72" s="55">
        <f t="shared" ref="F72:P72" si="11">SUM(F62:F71)</f>
        <v>1</v>
      </c>
      <c r="G72" s="55">
        <f t="shared" si="11"/>
        <v>1</v>
      </c>
      <c r="H72" s="55">
        <f t="shared" si="11"/>
        <v>0</v>
      </c>
      <c r="I72" s="55">
        <f t="shared" si="11"/>
        <v>5</v>
      </c>
      <c r="J72" s="55">
        <f t="shared" si="11"/>
        <v>8</v>
      </c>
      <c r="K72" s="55">
        <f t="shared" si="11"/>
        <v>6</v>
      </c>
      <c r="L72" s="55">
        <f t="shared" si="11"/>
        <v>2</v>
      </c>
      <c r="M72" s="55">
        <f t="shared" si="11"/>
        <v>4</v>
      </c>
      <c r="N72" s="55">
        <f t="shared" si="11"/>
        <v>6</v>
      </c>
      <c r="O72" s="55">
        <f t="shared" si="11"/>
        <v>6</v>
      </c>
      <c r="P72" s="55">
        <f t="shared" si="11"/>
        <v>8</v>
      </c>
      <c r="Q72" s="14">
        <f>SUM(Q62:Q71)</f>
        <v>47</v>
      </c>
      <c r="R72" s="55">
        <f t="shared" ref="R72:AC72" si="12">SUM(R62:R71)</f>
        <v>0</v>
      </c>
      <c r="S72" s="55">
        <f t="shared" si="12"/>
        <v>1</v>
      </c>
      <c r="T72" s="55">
        <f t="shared" si="12"/>
        <v>1</v>
      </c>
      <c r="U72" s="55">
        <f t="shared" si="12"/>
        <v>0</v>
      </c>
      <c r="V72" s="55">
        <f t="shared" si="12"/>
        <v>5</v>
      </c>
      <c r="W72" s="55">
        <f t="shared" si="12"/>
        <v>8</v>
      </c>
      <c r="X72" s="55">
        <f t="shared" si="12"/>
        <v>6</v>
      </c>
      <c r="Y72" s="55">
        <f t="shared" si="12"/>
        <v>2</v>
      </c>
      <c r="Z72" s="55">
        <f t="shared" si="12"/>
        <v>4</v>
      </c>
      <c r="AA72" s="55">
        <f t="shared" si="12"/>
        <v>6</v>
      </c>
      <c r="AB72" s="55">
        <f t="shared" si="12"/>
        <v>6</v>
      </c>
      <c r="AC72" s="55">
        <f t="shared" si="12"/>
        <v>8</v>
      </c>
      <c r="AD72" s="14">
        <f>SUM(AD62:AD71)</f>
        <v>47</v>
      </c>
    </row>
    <row r="73" spans="1:30" ht="15" thickBot="1" x14ac:dyDescent="0.25">
      <c r="A73" s="105" t="s">
        <v>131</v>
      </c>
      <c r="B73" s="99" t="s">
        <v>126</v>
      </c>
      <c r="C73" s="63"/>
      <c r="D73" s="63"/>
      <c r="E73" s="81">
        <f>VLOOKUP($B73,[1]NUM6!$G$2:$T$95,2,FALSE)</f>
        <v>0</v>
      </c>
      <c r="F73" s="81">
        <f>VLOOKUP($B73,[1]NUM6!$G$2:$T$95,3,FALSE)</f>
        <v>0</v>
      </c>
      <c r="G73" s="81">
        <f>VLOOKUP($B73,[1]NUM6!$G$2:$T$95,4,FALSE)</f>
        <v>4</v>
      </c>
      <c r="H73" s="81">
        <f>VLOOKUP($B73,[1]NUM6!$G$2:$T$95,5,FALSE)</f>
        <v>0</v>
      </c>
      <c r="I73" s="81">
        <f>VLOOKUP($B73,[1]NUM6!$G$2:$T$95,6,FALSE)</f>
        <v>0</v>
      </c>
      <c r="J73" s="81">
        <f>VLOOKUP($B73,[1]NUM6!$G$2:$T$95,7,FALSE)</f>
        <v>0</v>
      </c>
      <c r="K73" s="81">
        <f>VLOOKUP($B73,[1]NUM6!$G$2:$T$95,8,FALSE)</f>
        <v>1</v>
      </c>
      <c r="L73" s="81">
        <f>VLOOKUP($B73,[1]NUM6!$G$2:$T$95,9,FALSE)</f>
        <v>0</v>
      </c>
      <c r="M73" s="81">
        <f>VLOOKUP($B73,[1]NUM6!$G$2:$T$95,10,FALSE)</f>
        <v>0</v>
      </c>
      <c r="N73" s="81">
        <f>VLOOKUP($B73,[1]NUM6!$G$2:$T$95,11,FALSE)</f>
        <v>0</v>
      </c>
      <c r="O73" s="81">
        <f>VLOOKUP($B73,[1]NUM6!$G$2:$T$95,12,FALSE)</f>
        <v>1</v>
      </c>
      <c r="P73" s="81">
        <f>VLOOKUP($B73,[1]NUM6!$G$2:$T$95,13,FALSE)</f>
        <v>0</v>
      </c>
      <c r="Q73" s="17">
        <f>SUM(E73:P73)</f>
        <v>6</v>
      </c>
      <c r="R73" s="81">
        <f>VLOOKUP($B73,[1]DEN6!$G$2:$T$95,2,FALSE)</f>
        <v>0</v>
      </c>
      <c r="S73" s="81">
        <f>VLOOKUP($B73,[1]DEN6!$G$2:$T$95,3,FALSE)</f>
        <v>0</v>
      </c>
      <c r="T73" s="81">
        <f>VLOOKUP($B73,[1]DEN6!$G$2:$T$95,4,FALSE)</f>
        <v>4</v>
      </c>
      <c r="U73" s="81">
        <f>VLOOKUP($B73,[1]DEN6!$G$2:$T$95,5,FALSE)</f>
        <v>0</v>
      </c>
      <c r="V73" s="81">
        <f>VLOOKUP($B73,[1]DEN6!$G$2:$T$95,6,FALSE)</f>
        <v>0</v>
      </c>
      <c r="W73" s="81">
        <f>VLOOKUP($B73,[1]DEN6!$G$2:$T$95,7,FALSE)</f>
        <v>0</v>
      </c>
      <c r="X73" s="81">
        <f>VLOOKUP($B73,[1]DEN6!$G$2:$T$95,8,FALSE)</f>
        <v>1</v>
      </c>
      <c r="Y73" s="81">
        <f>VLOOKUP($B73,[1]DEN6!$G$2:$T$95,9,FALSE)</f>
        <v>0</v>
      </c>
      <c r="Z73" s="81">
        <f>VLOOKUP($B73,[1]DEN6!$G$2:$T$95,10,FALSE)</f>
        <v>0</v>
      </c>
      <c r="AA73" s="81">
        <f>VLOOKUP($B73,[1]DEN6!$G$2:$T$95,11,FALSE)</f>
        <v>0</v>
      </c>
      <c r="AB73" s="81">
        <f>VLOOKUP($B73,[1]DEN6!$G$2:$T$95,12,FALSE)</f>
        <v>1</v>
      </c>
      <c r="AC73" s="81">
        <f>VLOOKUP($B73,[1]DEN6!$G$2:$T$95,13,FALSE)</f>
        <v>0</v>
      </c>
      <c r="AD73" s="17">
        <f>SUM(R73:AC73)</f>
        <v>6</v>
      </c>
    </row>
    <row r="74" spans="1:30" ht="15" thickBot="1" x14ac:dyDescent="0.25">
      <c r="A74" s="105" t="s">
        <v>131</v>
      </c>
      <c r="B74" s="99" t="s">
        <v>127</v>
      </c>
      <c r="C74" s="63"/>
      <c r="D74" s="63"/>
      <c r="E74" s="81"/>
      <c r="F74" s="81"/>
      <c r="G74" s="81"/>
      <c r="H74" s="81"/>
      <c r="I74" s="81"/>
      <c r="J74" s="81"/>
      <c r="K74" s="81"/>
      <c r="L74" s="81"/>
      <c r="M74" s="81"/>
      <c r="N74" s="81"/>
      <c r="O74" s="81"/>
      <c r="P74" s="81"/>
      <c r="Q74" s="17">
        <f>SUM(E74:P74)</f>
        <v>0</v>
      </c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1"/>
      <c r="AC74" s="81"/>
      <c r="AD74" s="17">
        <f>SUM(R74:AC74)</f>
        <v>0</v>
      </c>
    </row>
    <row r="75" spans="1:30" ht="15" thickBot="1" x14ac:dyDescent="0.25">
      <c r="A75" s="105" t="s">
        <v>131</v>
      </c>
      <c r="B75" s="99" t="s">
        <v>128</v>
      </c>
      <c r="C75" s="63"/>
      <c r="D75" s="63"/>
      <c r="E75" s="81">
        <f>VLOOKUP($B75,[1]NUM6!$G$2:$T$95,2,FALSE)</f>
        <v>0</v>
      </c>
      <c r="F75" s="81">
        <f>VLOOKUP($B75,[1]NUM6!$G$2:$T$95,3,FALSE)</f>
        <v>0</v>
      </c>
      <c r="G75" s="81">
        <f>VLOOKUP($B75,[1]NUM6!$G$2:$T$95,4,FALSE)</f>
        <v>4</v>
      </c>
      <c r="H75" s="81">
        <f>VLOOKUP($B75,[1]NUM6!$G$2:$T$95,5,FALSE)</f>
        <v>0</v>
      </c>
      <c r="I75" s="81">
        <f>VLOOKUP($B75,[1]NUM6!$G$2:$T$95,6,FALSE)</f>
        <v>0</v>
      </c>
      <c r="J75" s="81">
        <f>VLOOKUP($B75,[1]NUM6!$G$2:$T$95,7,FALSE)</f>
        <v>0</v>
      </c>
      <c r="K75" s="81">
        <f>VLOOKUP($B75,[1]NUM6!$G$2:$T$95,8,FALSE)</f>
        <v>0</v>
      </c>
      <c r="L75" s="81">
        <f>VLOOKUP($B75,[1]NUM6!$G$2:$T$95,9,FALSE)</f>
        <v>0</v>
      </c>
      <c r="M75" s="81">
        <f>VLOOKUP($B75,[1]NUM6!$G$2:$T$95,10,FALSE)</f>
        <v>0</v>
      </c>
      <c r="N75" s="81">
        <f>VLOOKUP($B75,[1]NUM6!$G$2:$T$95,11,FALSE)</f>
        <v>0</v>
      </c>
      <c r="O75" s="81">
        <f>VLOOKUP($B75,[1]NUM6!$G$2:$T$95,12,FALSE)</f>
        <v>0</v>
      </c>
      <c r="P75" s="81">
        <f>VLOOKUP($B75,[1]NUM6!$G$2:$T$95,13,FALSE)</f>
        <v>0</v>
      </c>
      <c r="Q75" s="17">
        <f>SUM(E75:P75)</f>
        <v>4</v>
      </c>
      <c r="R75" s="81">
        <f>VLOOKUP($B75,[1]DEN6!$G$2:$T$95,2,FALSE)</f>
        <v>0</v>
      </c>
      <c r="S75" s="81">
        <f>VLOOKUP($B75,[1]DEN6!$G$2:$T$95,3,FALSE)</f>
        <v>0</v>
      </c>
      <c r="T75" s="81">
        <f>VLOOKUP($B75,[1]DEN6!$G$2:$T$95,4,FALSE)</f>
        <v>4</v>
      </c>
      <c r="U75" s="81">
        <f>VLOOKUP($B75,[1]DEN6!$G$2:$T$95,5,FALSE)</f>
        <v>0</v>
      </c>
      <c r="V75" s="81">
        <f>VLOOKUP($B75,[1]DEN6!$G$2:$T$95,6,FALSE)</f>
        <v>0</v>
      </c>
      <c r="W75" s="81">
        <f>VLOOKUP($B75,[1]DEN6!$G$2:$T$95,7,FALSE)</f>
        <v>0</v>
      </c>
      <c r="X75" s="81">
        <f>VLOOKUP($B75,[1]DEN6!$G$2:$T$95,8,FALSE)</f>
        <v>0</v>
      </c>
      <c r="Y75" s="81">
        <f>VLOOKUP($B75,[1]DEN6!$G$2:$T$95,9,FALSE)</f>
        <v>0</v>
      </c>
      <c r="Z75" s="81">
        <f>VLOOKUP($B75,[1]DEN6!$G$2:$T$95,10,FALSE)</f>
        <v>0</v>
      </c>
      <c r="AA75" s="81">
        <f>VLOOKUP($B75,[1]DEN6!$G$2:$T$95,11,FALSE)</f>
        <v>0</v>
      </c>
      <c r="AB75" s="81">
        <f>VLOOKUP($B75,[1]DEN6!$G$2:$T$95,12,FALSE)</f>
        <v>0</v>
      </c>
      <c r="AC75" s="81">
        <f>VLOOKUP($B75,[1]DEN6!$G$2:$T$95,13,FALSE)</f>
        <v>0</v>
      </c>
      <c r="AD75" s="17">
        <f>SUM(R75:AC75)</f>
        <v>4</v>
      </c>
    </row>
    <row r="76" spans="1:30" ht="15" thickBot="1" x14ac:dyDescent="0.25">
      <c r="A76" s="105" t="s">
        <v>131</v>
      </c>
      <c r="B76" s="99" t="s">
        <v>129</v>
      </c>
      <c r="C76" s="63"/>
      <c r="D76" s="63"/>
      <c r="E76" s="81">
        <f>VLOOKUP($B76,[1]NUM6!$G$2:$T$95,2,FALSE)</f>
        <v>0</v>
      </c>
      <c r="F76" s="81">
        <f>VLOOKUP($B76,[1]NUM6!$G$2:$T$95,3,FALSE)</f>
        <v>0</v>
      </c>
      <c r="G76" s="81">
        <f>VLOOKUP($B76,[1]NUM6!$G$2:$T$95,4,FALSE)</f>
        <v>0</v>
      </c>
      <c r="H76" s="81">
        <f>VLOOKUP($B76,[1]NUM6!$G$2:$T$95,5,FALSE)</f>
        <v>0</v>
      </c>
      <c r="I76" s="81">
        <f>VLOOKUP($B76,[1]NUM6!$G$2:$T$95,6,FALSE)</f>
        <v>0</v>
      </c>
      <c r="J76" s="81">
        <f>VLOOKUP($B76,[1]NUM6!$G$2:$T$95,7,FALSE)</f>
        <v>0</v>
      </c>
      <c r="K76" s="81">
        <f>VLOOKUP($B76,[1]NUM6!$G$2:$T$95,8,FALSE)</f>
        <v>0</v>
      </c>
      <c r="L76" s="81">
        <f>VLOOKUP($B76,[1]NUM6!$G$2:$T$95,9,FALSE)</f>
        <v>1</v>
      </c>
      <c r="M76" s="81">
        <f>VLOOKUP($B76,[1]NUM6!$G$2:$T$95,10,FALSE)</f>
        <v>0</v>
      </c>
      <c r="N76" s="81">
        <f>VLOOKUP($B76,[1]NUM6!$G$2:$T$95,11,FALSE)</f>
        <v>0</v>
      </c>
      <c r="O76" s="81">
        <f>VLOOKUP($B76,[1]NUM6!$G$2:$T$95,12,FALSE)</f>
        <v>0</v>
      </c>
      <c r="P76" s="81">
        <f>VLOOKUP($B76,[1]NUM6!$G$2:$T$95,13,FALSE)</f>
        <v>1</v>
      </c>
      <c r="Q76" s="17">
        <f>SUM(E76:P76)</f>
        <v>2</v>
      </c>
      <c r="R76" s="81">
        <f>VLOOKUP($B76,[1]DEN6!$G$2:$T$95,2,FALSE)</f>
        <v>0</v>
      </c>
      <c r="S76" s="81">
        <f>VLOOKUP($B76,[1]DEN6!$G$2:$T$95,3,FALSE)</f>
        <v>0</v>
      </c>
      <c r="T76" s="81">
        <f>VLOOKUP($B76,[1]DEN6!$G$2:$T$95,4,FALSE)</f>
        <v>0</v>
      </c>
      <c r="U76" s="81">
        <f>VLOOKUP($B76,[1]DEN6!$G$2:$T$95,5,FALSE)</f>
        <v>0</v>
      </c>
      <c r="V76" s="81">
        <f>VLOOKUP($B76,[1]DEN6!$G$2:$T$95,6,FALSE)</f>
        <v>0</v>
      </c>
      <c r="W76" s="81">
        <f>VLOOKUP($B76,[1]DEN6!$G$2:$T$95,7,FALSE)</f>
        <v>0</v>
      </c>
      <c r="X76" s="81">
        <f>VLOOKUP($B76,[1]DEN6!$G$2:$T$95,8,FALSE)</f>
        <v>0</v>
      </c>
      <c r="Y76" s="81">
        <f>VLOOKUP($B76,[1]DEN6!$G$2:$T$95,9,FALSE)</f>
        <v>1</v>
      </c>
      <c r="Z76" s="81">
        <f>VLOOKUP($B76,[1]DEN6!$G$2:$T$95,10,FALSE)</f>
        <v>0</v>
      </c>
      <c r="AA76" s="81">
        <f>VLOOKUP($B76,[1]DEN6!$G$2:$T$95,11,FALSE)</f>
        <v>0</v>
      </c>
      <c r="AB76" s="81">
        <f>VLOOKUP($B76,[1]DEN6!$G$2:$T$95,12,FALSE)</f>
        <v>0</v>
      </c>
      <c r="AC76" s="81">
        <f>VLOOKUP($B76,[1]DEN6!$G$2:$T$95,13,FALSE)</f>
        <v>1</v>
      </c>
      <c r="AD76" s="17">
        <f>SUM(R76:AC76)</f>
        <v>2</v>
      </c>
    </row>
    <row r="77" spans="1:30" ht="15" thickBot="1" x14ac:dyDescent="0.25">
      <c r="A77" s="105" t="s">
        <v>131</v>
      </c>
      <c r="B77" s="99" t="s">
        <v>130</v>
      </c>
      <c r="C77" s="63"/>
      <c r="D77" s="63"/>
      <c r="E77" s="81">
        <f>VLOOKUP($B77,[1]NUM6!$G$2:$T$95,2,FALSE)</f>
        <v>0</v>
      </c>
      <c r="F77" s="81">
        <f>VLOOKUP($B77,[1]NUM6!$G$2:$T$95,3,FALSE)</f>
        <v>0</v>
      </c>
      <c r="G77" s="81">
        <f>VLOOKUP($B77,[1]NUM6!$G$2:$T$95,4,FALSE)</f>
        <v>0</v>
      </c>
      <c r="H77" s="81">
        <f>VLOOKUP($B77,[1]NUM6!$G$2:$T$95,5,FALSE)</f>
        <v>0</v>
      </c>
      <c r="I77" s="81">
        <f>VLOOKUP($B77,[1]NUM6!$G$2:$T$95,6,FALSE)</f>
        <v>0</v>
      </c>
      <c r="J77" s="81">
        <f>VLOOKUP($B77,[1]NUM6!$G$2:$T$95,7,FALSE)</f>
        <v>0</v>
      </c>
      <c r="K77" s="81">
        <f>VLOOKUP($B77,[1]NUM6!$G$2:$T$95,8,FALSE)</f>
        <v>0</v>
      </c>
      <c r="L77" s="81">
        <f>VLOOKUP($B77,[1]NUM6!$G$2:$T$95,9,FALSE)</f>
        <v>1</v>
      </c>
      <c r="M77" s="81">
        <f>VLOOKUP($B77,[1]NUM6!$G$2:$T$95,10,FALSE)</f>
        <v>0</v>
      </c>
      <c r="N77" s="81">
        <f>VLOOKUP($B77,[1]NUM6!$G$2:$T$95,11,FALSE)</f>
        <v>0</v>
      </c>
      <c r="O77" s="81">
        <f>VLOOKUP($B77,[1]NUM6!$G$2:$T$95,12,FALSE)</f>
        <v>0</v>
      </c>
      <c r="P77" s="81">
        <f>VLOOKUP($B77,[1]NUM6!$G$2:$T$95,13,FALSE)</f>
        <v>0</v>
      </c>
      <c r="Q77" s="17">
        <f>SUM(E77:P77)</f>
        <v>1</v>
      </c>
      <c r="R77" s="81">
        <f>VLOOKUP($B77,[1]DEN6!$G$2:$T$95,2,FALSE)</f>
        <v>0</v>
      </c>
      <c r="S77" s="81">
        <f>VLOOKUP($B77,[1]DEN6!$G$2:$T$95,3,FALSE)</f>
        <v>0</v>
      </c>
      <c r="T77" s="81">
        <f>VLOOKUP($B77,[1]DEN6!$G$2:$T$95,4,FALSE)</f>
        <v>0</v>
      </c>
      <c r="U77" s="81">
        <f>VLOOKUP($B77,[1]DEN6!$G$2:$T$95,5,FALSE)</f>
        <v>0</v>
      </c>
      <c r="V77" s="81">
        <f>VLOOKUP($B77,[1]DEN6!$G$2:$T$95,6,FALSE)</f>
        <v>0</v>
      </c>
      <c r="W77" s="81">
        <f>VLOOKUP($B77,[1]DEN6!$G$2:$T$95,7,FALSE)</f>
        <v>0</v>
      </c>
      <c r="X77" s="81">
        <f>VLOOKUP($B77,[1]DEN6!$G$2:$T$95,8,FALSE)</f>
        <v>0</v>
      </c>
      <c r="Y77" s="81">
        <f>VLOOKUP($B77,[1]DEN6!$G$2:$T$95,9,FALSE)</f>
        <v>1</v>
      </c>
      <c r="Z77" s="81">
        <f>VLOOKUP($B77,[1]DEN6!$G$2:$T$95,10,FALSE)</f>
        <v>0</v>
      </c>
      <c r="AA77" s="81">
        <f>VLOOKUP($B77,[1]DEN6!$G$2:$T$95,11,FALSE)</f>
        <v>0</v>
      </c>
      <c r="AB77" s="81">
        <f>VLOOKUP($B77,[1]DEN6!$G$2:$T$95,12,FALSE)</f>
        <v>0</v>
      </c>
      <c r="AC77" s="81">
        <f>VLOOKUP($B77,[1]DEN6!$G$2:$T$95,13,FALSE)</f>
        <v>0</v>
      </c>
      <c r="AD77" s="17">
        <f>SUM(R77:AC77)</f>
        <v>1</v>
      </c>
    </row>
    <row r="78" spans="1:30" ht="15" thickBot="1" x14ac:dyDescent="0.25">
      <c r="A78" s="233" t="s">
        <v>204</v>
      </c>
      <c r="B78" s="234"/>
      <c r="C78" s="45">
        <f>+D78/Metas!L111</f>
        <v>1.0204081632653061</v>
      </c>
      <c r="D78" s="19">
        <f>+Q78/AD78</f>
        <v>1</v>
      </c>
      <c r="E78" s="55">
        <f t="shared" ref="E78:AD78" si="13">SUM(E73:E77)</f>
        <v>0</v>
      </c>
      <c r="F78" s="55">
        <f t="shared" si="13"/>
        <v>0</v>
      </c>
      <c r="G78" s="55">
        <f t="shared" si="13"/>
        <v>8</v>
      </c>
      <c r="H78" s="55">
        <f t="shared" si="13"/>
        <v>0</v>
      </c>
      <c r="I78" s="55">
        <f t="shared" si="13"/>
        <v>0</v>
      </c>
      <c r="J78" s="55">
        <f t="shared" si="13"/>
        <v>0</v>
      </c>
      <c r="K78" s="55">
        <f t="shared" si="13"/>
        <v>1</v>
      </c>
      <c r="L78" s="55">
        <f t="shared" si="13"/>
        <v>2</v>
      </c>
      <c r="M78" s="55">
        <f t="shared" si="13"/>
        <v>0</v>
      </c>
      <c r="N78" s="55">
        <f t="shared" si="13"/>
        <v>0</v>
      </c>
      <c r="O78" s="55">
        <f t="shared" si="13"/>
        <v>1</v>
      </c>
      <c r="P78" s="55">
        <f t="shared" si="13"/>
        <v>1</v>
      </c>
      <c r="Q78" s="14">
        <f t="shared" si="13"/>
        <v>13</v>
      </c>
      <c r="R78" s="55">
        <f t="shared" si="13"/>
        <v>0</v>
      </c>
      <c r="S78" s="55">
        <f t="shared" si="13"/>
        <v>0</v>
      </c>
      <c r="T78" s="55">
        <f t="shared" si="13"/>
        <v>8</v>
      </c>
      <c r="U78" s="55">
        <f t="shared" si="13"/>
        <v>0</v>
      </c>
      <c r="V78" s="55">
        <f t="shared" si="13"/>
        <v>0</v>
      </c>
      <c r="W78" s="55">
        <f t="shared" si="13"/>
        <v>0</v>
      </c>
      <c r="X78" s="55">
        <f t="shared" si="13"/>
        <v>1</v>
      </c>
      <c r="Y78" s="55">
        <f t="shared" si="13"/>
        <v>2</v>
      </c>
      <c r="Z78" s="55">
        <f t="shared" si="13"/>
        <v>0</v>
      </c>
      <c r="AA78" s="55">
        <f t="shared" si="13"/>
        <v>0</v>
      </c>
      <c r="AB78" s="55">
        <f t="shared" si="13"/>
        <v>1</v>
      </c>
      <c r="AC78" s="55">
        <f t="shared" si="13"/>
        <v>1</v>
      </c>
      <c r="AD78" s="14">
        <f t="shared" si="13"/>
        <v>13</v>
      </c>
    </row>
    <row r="79" spans="1:30" ht="15" thickBot="1" x14ac:dyDescent="0.25">
      <c r="A79" s="105" t="s">
        <v>142</v>
      </c>
      <c r="B79" s="99" t="s">
        <v>132</v>
      </c>
      <c r="C79" s="63"/>
      <c r="D79" s="63"/>
      <c r="E79" s="81">
        <f>VLOOKUP($B79,[1]NUM6!$G$2:$T$95,2,FALSE)</f>
        <v>0</v>
      </c>
      <c r="F79" s="81">
        <f>VLOOKUP($B79,[1]NUM6!$G$2:$T$95,3,FALSE)</f>
        <v>1</v>
      </c>
      <c r="G79" s="81">
        <f>VLOOKUP($B79,[1]NUM6!$G$2:$T$95,4,FALSE)</f>
        <v>0</v>
      </c>
      <c r="H79" s="81">
        <f>VLOOKUP($B79,[1]NUM6!$G$2:$T$95,5,FALSE)</f>
        <v>0</v>
      </c>
      <c r="I79" s="81">
        <f>VLOOKUP($B79,[1]NUM6!$G$2:$T$95,6,FALSE)</f>
        <v>0</v>
      </c>
      <c r="J79" s="81">
        <f>VLOOKUP($B79,[1]NUM6!$G$2:$T$95,7,FALSE)</f>
        <v>0</v>
      </c>
      <c r="K79" s="81">
        <f>VLOOKUP($B79,[1]NUM6!$G$2:$T$95,8,FALSE)</f>
        <v>1</v>
      </c>
      <c r="L79" s="81">
        <f>VLOOKUP($B79,[1]NUM6!$G$2:$T$95,9,FALSE)</f>
        <v>1</v>
      </c>
      <c r="M79" s="81">
        <f>VLOOKUP($B79,[1]NUM6!$G$2:$T$95,10,FALSE)</f>
        <v>0</v>
      </c>
      <c r="N79" s="81">
        <f>VLOOKUP($B79,[1]NUM6!$G$2:$T$95,11,FALSE)</f>
        <v>0</v>
      </c>
      <c r="O79" s="81">
        <f>VLOOKUP($B79,[1]NUM6!$G$2:$T$95,12,FALSE)</f>
        <v>0</v>
      </c>
      <c r="P79" s="81">
        <f>VLOOKUP($B79,[1]NUM6!$G$2:$T$95,13,FALSE)</f>
        <v>0</v>
      </c>
      <c r="Q79" s="17">
        <f t="shared" ref="Q79:Q88" si="14">SUM(E79:P79)</f>
        <v>3</v>
      </c>
      <c r="R79" s="81">
        <f>VLOOKUP($B79,[1]DEN6!$G$2:$T$95,2,FALSE)</f>
        <v>0</v>
      </c>
      <c r="S79" s="81">
        <f>VLOOKUP($B79,[1]DEN6!$G$2:$T$95,3,FALSE)</f>
        <v>1</v>
      </c>
      <c r="T79" s="81">
        <f>VLOOKUP($B79,[1]DEN6!$G$2:$T$95,4,FALSE)</f>
        <v>0</v>
      </c>
      <c r="U79" s="81">
        <f>VLOOKUP($B79,[1]DEN6!$G$2:$T$95,5,FALSE)</f>
        <v>0</v>
      </c>
      <c r="V79" s="81">
        <f>VLOOKUP($B79,[1]DEN6!$G$2:$T$95,6,FALSE)</f>
        <v>0</v>
      </c>
      <c r="W79" s="81">
        <f>VLOOKUP($B79,[1]DEN6!$G$2:$T$95,7,FALSE)</f>
        <v>0</v>
      </c>
      <c r="X79" s="81">
        <f>VLOOKUP($B79,[1]DEN6!$G$2:$T$95,8,FALSE)</f>
        <v>1</v>
      </c>
      <c r="Y79" s="81">
        <f>VLOOKUP($B79,[1]DEN6!$G$2:$T$95,9,FALSE)</f>
        <v>1</v>
      </c>
      <c r="Z79" s="81">
        <f>VLOOKUP($B79,[1]DEN6!$G$2:$T$95,10,FALSE)</f>
        <v>0</v>
      </c>
      <c r="AA79" s="81">
        <f>VLOOKUP($B79,[1]DEN6!$G$2:$T$95,11,FALSE)</f>
        <v>0</v>
      </c>
      <c r="AB79" s="81">
        <f>VLOOKUP($B79,[1]DEN6!$G$2:$T$95,12,FALSE)</f>
        <v>0</v>
      </c>
      <c r="AC79" s="81">
        <f>VLOOKUP($B79,[1]DEN6!$G$2:$T$95,13,FALSE)</f>
        <v>0</v>
      </c>
      <c r="AD79" s="17">
        <f t="shared" ref="AD79:AD88" si="15">SUM(R79:AC79)</f>
        <v>3</v>
      </c>
    </row>
    <row r="80" spans="1:30" ht="15" thickBot="1" x14ac:dyDescent="0.25">
      <c r="A80" s="105" t="s">
        <v>142</v>
      </c>
      <c r="B80" s="99" t="s">
        <v>133</v>
      </c>
      <c r="C80" s="63"/>
      <c r="D80" s="63"/>
      <c r="E80" s="81"/>
      <c r="F80" s="81"/>
      <c r="G80" s="81"/>
      <c r="H80" s="81"/>
      <c r="I80" s="81"/>
      <c r="J80" s="81"/>
      <c r="K80" s="81"/>
      <c r="L80" s="81"/>
      <c r="M80" s="81"/>
      <c r="N80" s="81"/>
      <c r="O80" s="81"/>
      <c r="P80" s="81"/>
      <c r="Q80" s="17">
        <f t="shared" si="14"/>
        <v>0</v>
      </c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17">
        <f t="shared" si="15"/>
        <v>0</v>
      </c>
    </row>
    <row r="81" spans="1:30" ht="15" thickBot="1" x14ac:dyDescent="0.25">
      <c r="A81" s="105" t="s">
        <v>142</v>
      </c>
      <c r="B81" s="99" t="s">
        <v>134</v>
      </c>
      <c r="C81" s="63"/>
      <c r="D81" s="63"/>
      <c r="E81" s="81">
        <f>VLOOKUP($B81,[1]NUM6!$G$2:$T$95,2,FALSE)</f>
        <v>0</v>
      </c>
      <c r="F81" s="81">
        <f>VLOOKUP($B81,[1]NUM6!$G$2:$T$95,3,FALSE)</f>
        <v>0</v>
      </c>
      <c r="G81" s="81">
        <f>VLOOKUP($B81,[1]NUM6!$G$2:$T$95,4,FALSE)</f>
        <v>0</v>
      </c>
      <c r="H81" s="81">
        <f>VLOOKUP($B81,[1]NUM6!$G$2:$T$95,5,FALSE)</f>
        <v>0</v>
      </c>
      <c r="I81" s="81">
        <f>VLOOKUP($B81,[1]NUM6!$G$2:$T$95,6,FALSE)</f>
        <v>0</v>
      </c>
      <c r="J81" s="81">
        <f>VLOOKUP($B81,[1]NUM6!$G$2:$T$95,7,FALSE)</f>
        <v>0</v>
      </c>
      <c r="K81" s="81">
        <f>VLOOKUP($B81,[1]NUM6!$G$2:$T$95,8,FALSE)</f>
        <v>0</v>
      </c>
      <c r="L81" s="81">
        <f>VLOOKUP($B81,[1]NUM6!$G$2:$T$95,9,FALSE)</f>
        <v>0</v>
      </c>
      <c r="M81" s="81">
        <f>VLOOKUP($B81,[1]NUM6!$G$2:$T$95,10,FALSE)</f>
        <v>0</v>
      </c>
      <c r="N81" s="81">
        <f>VLOOKUP($B81,[1]NUM6!$G$2:$T$95,11,FALSE)</f>
        <v>0</v>
      </c>
      <c r="O81" s="81">
        <f>VLOOKUP($B81,[1]NUM6!$G$2:$T$95,12,FALSE)</f>
        <v>0</v>
      </c>
      <c r="P81" s="81">
        <f>VLOOKUP($B81,[1]NUM6!$G$2:$T$95,13,FALSE)</f>
        <v>0</v>
      </c>
      <c r="Q81" s="17">
        <f t="shared" si="14"/>
        <v>0</v>
      </c>
      <c r="R81" s="81">
        <f>VLOOKUP($B81,[1]DEN6!$G$2:$T$95,2,FALSE)</f>
        <v>0</v>
      </c>
      <c r="S81" s="81">
        <f>VLOOKUP($B81,[1]DEN6!$G$2:$T$95,3,FALSE)</f>
        <v>0</v>
      </c>
      <c r="T81" s="81">
        <f>VLOOKUP($B81,[1]DEN6!$G$2:$T$95,4,FALSE)</f>
        <v>0</v>
      </c>
      <c r="U81" s="81">
        <f>VLOOKUP($B81,[1]DEN6!$G$2:$T$95,5,FALSE)</f>
        <v>0</v>
      </c>
      <c r="V81" s="81">
        <f>VLOOKUP($B81,[1]DEN6!$G$2:$T$95,6,FALSE)</f>
        <v>0</v>
      </c>
      <c r="W81" s="81">
        <f>VLOOKUP($B81,[1]DEN6!$G$2:$T$95,7,FALSE)</f>
        <v>0</v>
      </c>
      <c r="X81" s="81">
        <f>VLOOKUP($B81,[1]DEN6!$G$2:$T$95,8,FALSE)</f>
        <v>0</v>
      </c>
      <c r="Y81" s="81">
        <f>VLOOKUP($B81,[1]DEN6!$G$2:$T$95,9,FALSE)</f>
        <v>0</v>
      </c>
      <c r="Z81" s="81">
        <f>VLOOKUP($B81,[1]DEN6!$G$2:$T$95,10,FALSE)</f>
        <v>0</v>
      </c>
      <c r="AA81" s="81">
        <f>VLOOKUP($B81,[1]DEN6!$G$2:$T$95,11,FALSE)</f>
        <v>0</v>
      </c>
      <c r="AB81" s="81">
        <f>VLOOKUP($B81,[1]DEN6!$G$2:$T$95,12,FALSE)</f>
        <v>0</v>
      </c>
      <c r="AC81" s="81">
        <f>VLOOKUP($B81,[1]DEN6!$G$2:$T$95,13,FALSE)</f>
        <v>0</v>
      </c>
      <c r="AD81" s="17">
        <f t="shared" si="15"/>
        <v>0</v>
      </c>
    </row>
    <row r="82" spans="1:30" ht="15" thickBot="1" x14ac:dyDescent="0.25">
      <c r="A82" s="105" t="s">
        <v>142</v>
      </c>
      <c r="B82" s="99" t="s">
        <v>135</v>
      </c>
      <c r="C82" s="63"/>
      <c r="D82" s="63"/>
      <c r="E82" s="81"/>
      <c r="F82" s="81"/>
      <c r="G82" s="81"/>
      <c r="H82" s="81"/>
      <c r="I82" s="81"/>
      <c r="J82" s="81"/>
      <c r="K82" s="81"/>
      <c r="L82" s="81"/>
      <c r="M82" s="81"/>
      <c r="N82" s="81"/>
      <c r="O82" s="81"/>
      <c r="P82" s="81"/>
      <c r="Q82" s="17">
        <f t="shared" si="14"/>
        <v>0</v>
      </c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17">
        <f t="shared" si="15"/>
        <v>0</v>
      </c>
    </row>
    <row r="83" spans="1:30" ht="15" thickBot="1" x14ac:dyDescent="0.25">
      <c r="A83" s="105" t="s">
        <v>142</v>
      </c>
      <c r="B83" s="99" t="s">
        <v>136</v>
      </c>
      <c r="C83" s="63"/>
      <c r="D83" s="63"/>
      <c r="E83" s="81"/>
      <c r="F83" s="81"/>
      <c r="G83" s="81"/>
      <c r="H83" s="81"/>
      <c r="I83" s="81"/>
      <c r="J83" s="81"/>
      <c r="K83" s="81"/>
      <c r="L83" s="81"/>
      <c r="M83" s="81"/>
      <c r="N83" s="81"/>
      <c r="O83" s="81"/>
      <c r="P83" s="81"/>
      <c r="Q83" s="17">
        <f t="shared" si="14"/>
        <v>0</v>
      </c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17">
        <f t="shared" si="15"/>
        <v>0</v>
      </c>
    </row>
    <row r="84" spans="1:30" ht="15" thickBot="1" x14ac:dyDescent="0.25">
      <c r="A84" s="105" t="s">
        <v>142</v>
      </c>
      <c r="B84" s="99" t="s">
        <v>137</v>
      </c>
      <c r="C84" s="63"/>
      <c r="D84" s="63"/>
      <c r="E84" s="81"/>
      <c r="F84" s="81"/>
      <c r="G84" s="81"/>
      <c r="H84" s="81"/>
      <c r="I84" s="81"/>
      <c r="J84" s="81"/>
      <c r="K84" s="81"/>
      <c r="L84" s="81"/>
      <c r="M84" s="81"/>
      <c r="N84" s="81"/>
      <c r="O84" s="81"/>
      <c r="P84" s="81"/>
      <c r="Q84" s="17">
        <f t="shared" si="14"/>
        <v>0</v>
      </c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17">
        <f t="shared" si="15"/>
        <v>0</v>
      </c>
    </row>
    <row r="85" spans="1:30" ht="15" thickBot="1" x14ac:dyDescent="0.25">
      <c r="A85" s="105" t="s">
        <v>142</v>
      </c>
      <c r="B85" s="99" t="s">
        <v>138</v>
      </c>
      <c r="C85" s="63"/>
      <c r="D85" s="63"/>
      <c r="E85" s="81"/>
      <c r="F85" s="81"/>
      <c r="G85" s="81"/>
      <c r="H85" s="81"/>
      <c r="I85" s="81"/>
      <c r="J85" s="81"/>
      <c r="K85" s="81"/>
      <c r="L85" s="81"/>
      <c r="M85" s="81"/>
      <c r="N85" s="81"/>
      <c r="O85" s="81"/>
      <c r="P85" s="81"/>
      <c r="Q85" s="17">
        <f t="shared" si="14"/>
        <v>0</v>
      </c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17">
        <f t="shared" si="15"/>
        <v>0</v>
      </c>
    </row>
    <row r="86" spans="1:30" ht="15" thickBot="1" x14ac:dyDescent="0.25">
      <c r="A86" s="105" t="s">
        <v>142</v>
      </c>
      <c r="B86" s="99" t="s">
        <v>139</v>
      </c>
      <c r="C86" s="63"/>
      <c r="D86" s="63"/>
      <c r="E86" s="81"/>
      <c r="F86" s="81"/>
      <c r="G86" s="81"/>
      <c r="H86" s="81"/>
      <c r="I86" s="81"/>
      <c r="J86" s="81"/>
      <c r="K86" s="81"/>
      <c r="L86" s="81"/>
      <c r="M86" s="81"/>
      <c r="N86" s="81"/>
      <c r="O86" s="81"/>
      <c r="P86" s="81"/>
      <c r="Q86" s="17">
        <f t="shared" si="14"/>
        <v>0</v>
      </c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17">
        <f t="shared" si="15"/>
        <v>0</v>
      </c>
    </row>
    <row r="87" spans="1:30" ht="15" thickBot="1" x14ac:dyDescent="0.25">
      <c r="A87" s="105" t="s">
        <v>142</v>
      </c>
      <c r="B87" s="99" t="s">
        <v>140</v>
      </c>
      <c r="C87" s="63"/>
      <c r="D87" s="63"/>
      <c r="E87" s="81">
        <f>VLOOKUP($B87,[1]NUM6!$G$2:$T$95,2,FALSE)</f>
        <v>0</v>
      </c>
      <c r="F87" s="81">
        <f>VLOOKUP($B87,[1]NUM6!$G$2:$T$95,3,FALSE)</f>
        <v>0</v>
      </c>
      <c r="G87" s="81">
        <f>VLOOKUP($B87,[1]NUM6!$G$2:$T$95,4,FALSE)</f>
        <v>0</v>
      </c>
      <c r="H87" s="81">
        <f>VLOOKUP($B87,[1]NUM6!$G$2:$T$95,5,FALSE)</f>
        <v>0</v>
      </c>
      <c r="I87" s="81">
        <f>VLOOKUP($B87,[1]NUM6!$G$2:$T$95,6,FALSE)</f>
        <v>0</v>
      </c>
      <c r="J87" s="81">
        <f>VLOOKUP($B87,[1]NUM6!$G$2:$T$95,7,FALSE)</f>
        <v>0</v>
      </c>
      <c r="K87" s="81">
        <f>VLOOKUP($B87,[1]NUM6!$G$2:$T$95,8,FALSE)</f>
        <v>3</v>
      </c>
      <c r="L87" s="81">
        <f>VLOOKUP($B87,[1]NUM6!$G$2:$T$95,9,FALSE)</f>
        <v>0</v>
      </c>
      <c r="M87" s="81">
        <f>VLOOKUP($B87,[1]NUM6!$G$2:$T$95,10,FALSE)</f>
        <v>0</v>
      </c>
      <c r="N87" s="81">
        <f>VLOOKUP($B87,[1]NUM6!$G$2:$T$95,11,FALSE)</f>
        <v>0</v>
      </c>
      <c r="O87" s="81">
        <f>VLOOKUP($B87,[1]NUM6!$G$2:$T$95,12,FALSE)</f>
        <v>0</v>
      </c>
      <c r="P87" s="81">
        <f>VLOOKUP($B87,[1]NUM6!$G$2:$T$95,13,FALSE)</f>
        <v>0</v>
      </c>
      <c r="Q87" s="17">
        <f t="shared" si="14"/>
        <v>3</v>
      </c>
      <c r="R87" s="81">
        <f>VLOOKUP($B87,[1]DEN6!$G$2:$T$95,2,FALSE)</f>
        <v>0</v>
      </c>
      <c r="S87" s="81">
        <f>VLOOKUP($B87,[1]DEN6!$G$2:$T$95,3,FALSE)</f>
        <v>0</v>
      </c>
      <c r="T87" s="81">
        <f>VLOOKUP($B87,[1]DEN6!$G$2:$T$95,4,FALSE)</f>
        <v>0</v>
      </c>
      <c r="U87" s="81">
        <f>VLOOKUP($B87,[1]DEN6!$G$2:$T$95,5,FALSE)</f>
        <v>0</v>
      </c>
      <c r="V87" s="81">
        <f>VLOOKUP($B87,[1]DEN6!$G$2:$T$95,6,FALSE)</f>
        <v>0</v>
      </c>
      <c r="W87" s="81">
        <f>VLOOKUP($B87,[1]DEN6!$G$2:$T$95,7,FALSE)</f>
        <v>0</v>
      </c>
      <c r="X87" s="81">
        <f>VLOOKUP($B87,[1]DEN6!$G$2:$T$95,8,FALSE)</f>
        <v>3</v>
      </c>
      <c r="Y87" s="81">
        <f>VLOOKUP($B87,[1]DEN6!$G$2:$T$95,9,FALSE)</f>
        <v>0</v>
      </c>
      <c r="Z87" s="81">
        <f>VLOOKUP($B87,[1]DEN6!$G$2:$T$95,10,FALSE)</f>
        <v>0</v>
      </c>
      <c r="AA87" s="81">
        <f>VLOOKUP($B87,[1]DEN6!$G$2:$T$95,11,FALSE)</f>
        <v>0</v>
      </c>
      <c r="AB87" s="81">
        <f>VLOOKUP($B87,[1]DEN6!$G$2:$T$95,12,FALSE)</f>
        <v>0</v>
      </c>
      <c r="AC87" s="81">
        <f>VLOOKUP($B87,[1]DEN6!$G$2:$T$95,13,FALSE)</f>
        <v>0</v>
      </c>
      <c r="AD87" s="17">
        <f t="shared" si="15"/>
        <v>3</v>
      </c>
    </row>
    <row r="88" spans="1:30" ht="15" thickBot="1" x14ac:dyDescent="0.25">
      <c r="A88" s="105" t="s">
        <v>142</v>
      </c>
      <c r="B88" s="99" t="s">
        <v>141</v>
      </c>
      <c r="C88" s="63"/>
      <c r="D88" s="63"/>
      <c r="E88" s="81">
        <f>VLOOKUP($B88,[1]NUM6!$G$2:$T$95,2,FALSE)</f>
        <v>0</v>
      </c>
      <c r="F88" s="81">
        <f>VLOOKUP($B88,[1]NUM6!$G$2:$T$95,3,FALSE)</f>
        <v>0</v>
      </c>
      <c r="G88" s="81">
        <f>VLOOKUP($B88,[1]NUM6!$G$2:$T$95,4,FALSE)</f>
        <v>0</v>
      </c>
      <c r="H88" s="81">
        <f>VLOOKUP($B88,[1]NUM6!$G$2:$T$95,5,FALSE)</f>
        <v>0</v>
      </c>
      <c r="I88" s="81">
        <f>VLOOKUP($B88,[1]NUM6!$G$2:$T$95,6,FALSE)</f>
        <v>0</v>
      </c>
      <c r="J88" s="81">
        <f>VLOOKUP($B88,[1]NUM6!$G$2:$T$95,7,FALSE)</f>
        <v>0</v>
      </c>
      <c r="K88" s="81">
        <f>VLOOKUP($B88,[1]NUM6!$G$2:$T$95,8,FALSE)</f>
        <v>0</v>
      </c>
      <c r="L88" s="81">
        <f>VLOOKUP($B88,[1]NUM6!$G$2:$T$95,9,FALSE)</f>
        <v>0</v>
      </c>
      <c r="M88" s="81">
        <f>VLOOKUP($B88,[1]NUM6!$G$2:$T$95,10,FALSE)</f>
        <v>0</v>
      </c>
      <c r="N88" s="81">
        <f>VLOOKUP($B88,[1]NUM6!$G$2:$T$95,11,FALSE)</f>
        <v>0</v>
      </c>
      <c r="O88" s="81">
        <f>VLOOKUP($B88,[1]NUM6!$G$2:$T$95,12,FALSE)</f>
        <v>0</v>
      </c>
      <c r="P88" s="81">
        <f>VLOOKUP($B88,[1]NUM6!$G$2:$T$95,13,FALSE)</f>
        <v>0</v>
      </c>
      <c r="Q88" s="17">
        <f t="shared" si="14"/>
        <v>0</v>
      </c>
      <c r="R88" s="81">
        <f>VLOOKUP($B88,[1]DEN6!$G$2:$T$95,2,FALSE)</f>
        <v>0</v>
      </c>
      <c r="S88" s="81">
        <f>VLOOKUP($B88,[1]DEN6!$G$2:$T$95,3,FALSE)</f>
        <v>0</v>
      </c>
      <c r="T88" s="81">
        <f>VLOOKUP($B88,[1]DEN6!$G$2:$T$95,4,FALSE)</f>
        <v>0</v>
      </c>
      <c r="U88" s="81">
        <f>VLOOKUP($B88,[1]DEN6!$G$2:$T$95,5,FALSE)</f>
        <v>0</v>
      </c>
      <c r="V88" s="81">
        <f>VLOOKUP($B88,[1]DEN6!$G$2:$T$95,6,FALSE)</f>
        <v>0</v>
      </c>
      <c r="W88" s="81">
        <f>VLOOKUP($B88,[1]DEN6!$G$2:$T$95,7,FALSE)</f>
        <v>0</v>
      </c>
      <c r="X88" s="81">
        <f>VLOOKUP($B88,[1]DEN6!$G$2:$T$95,8,FALSE)</f>
        <v>0</v>
      </c>
      <c r="Y88" s="81">
        <f>VLOOKUP($B88,[1]DEN6!$G$2:$T$95,9,FALSE)</f>
        <v>0</v>
      </c>
      <c r="Z88" s="81">
        <f>VLOOKUP($B88,[1]DEN6!$G$2:$T$95,10,FALSE)</f>
        <v>0</v>
      </c>
      <c r="AA88" s="81">
        <f>VLOOKUP($B88,[1]DEN6!$G$2:$T$95,11,FALSE)</f>
        <v>0</v>
      </c>
      <c r="AB88" s="81">
        <f>VLOOKUP($B88,[1]DEN6!$G$2:$T$95,12,FALSE)</f>
        <v>0</v>
      </c>
      <c r="AC88" s="81">
        <f>VLOOKUP($B88,[1]DEN6!$G$2:$T$95,13,FALSE)</f>
        <v>0</v>
      </c>
      <c r="AD88" s="17">
        <f t="shared" si="15"/>
        <v>0</v>
      </c>
    </row>
    <row r="89" spans="1:30" ht="15" thickBot="1" x14ac:dyDescent="0.25">
      <c r="A89" s="233" t="s">
        <v>205</v>
      </c>
      <c r="B89" s="234"/>
      <c r="C89" s="45">
        <f>+D89/Metas!L116</f>
        <v>1.0204081632653061</v>
      </c>
      <c r="D89" s="19">
        <f>+Q89/AD89</f>
        <v>1</v>
      </c>
      <c r="E89" s="55">
        <f>SUM(E79:E88)</f>
        <v>0</v>
      </c>
      <c r="F89" s="55">
        <f t="shared" ref="F89:P89" si="16">SUM(F79:F88)</f>
        <v>1</v>
      </c>
      <c r="G89" s="55">
        <f t="shared" si="16"/>
        <v>0</v>
      </c>
      <c r="H89" s="55">
        <f t="shared" si="16"/>
        <v>0</v>
      </c>
      <c r="I89" s="55">
        <f t="shared" si="16"/>
        <v>0</v>
      </c>
      <c r="J89" s="55">
        <f t="shared" si="16"/>
        <v>0</v>
      </c>
      <c r="K89" s="55">
        <f t="shared" si="16"/>
        <v>4</v>
      </c>
      <c r="L89" s="55">
        <f t="shared" si="16"/>
        <v>1</v>
      </c>
      <c r="M89" s="55">
        <f t="shared" si="16"/>
        <v>0</v>
      </c>
      <c r="N89" s="55">
        <f t="shared" si="16"/>
        <v>0</v>
      </c>
      <c r="O89" s="55">
        <f t="shared" si="16"/>
        <v>0</v>
      </c>
      <c r="P89" s="55">
        <f t="shared" si="16"/>
        <v>0</v>
      </c>
      <c r="Q89" s="14">
        <f>SUM(Q79:Q88)</f>
        <v>6</v>
      </c>
      <c r="R89" s="55">
        <f t="shared" ref="R89:AC89" si="17">SUM(R79:R88)</f>
        <v>0</v>
      </c>
      <c r="S89" s="55">
        <f t="shared" si="17"/>
        <v>1</v>
      </c>
      <c r="T89" s="55">
        <f t="shared" si="17"/>
        <v>0</v>
      </c>
      <c r="U89" s="55">
        <f t="shared" si="17"/>
        <v>0</v>
      </c>
      <c r="V89" s="55">
        <f t="shared" si="17"/>
        <v>0</v>
      </c>
      <c r="W89" s="55">
        <f t="shared" si="17"/>
        <v>0</v>
      </c>
      <c r="X89" s="55">
        <f t="shared" si="17"/>
        <v>4</v>
      </c>
      <c r="Y89" s="55">
        <f t="shared" si="17"/>
        <v>1</v>
      </c>
      <c r="Z89" s="55">
        <f t="shared" si="17"/>
        <v>0</v>
      </c>
      <c r="AA89" s="55">
        <f t="shared" si="17"/>
        <v>0</v>
      </c>
      <c r="AB89" s="55">
        <f t="shared" si="17"/>
        <v>0</v>
      </c>
      <c r="AC89" s="55">
        <f t="shared" si="17"/>
        <v>0</v>
      </c>
      <c r="AD89" s="14">
        <f>SUM(AD79:AD88)</f>
        <v>6</v>
      </c>
    </row>
    <row r="90" spans="1:30" ht="15" thickBot="1" x14ac:dyDescent="0.25">
      <c r="A90" s="105" t="s">
        <v>159</v>
      </c>
      <c r="B90" s="99" t="s">
        <v>143</v>
      </c>
      <c r="C90" s="63"/>
      <c r="D90" s="63"/>
      <c r="E90" s="81">
        <f>VLOOKUP($B90,[1]NUM6!$G$2:$T$95,2,FALSE)</f>
        <v>3</v>
      </c>
      <c r="F90" s="81">
        <f>VLOOKUP($B90,[1]NUM6!$G$2:$T$95,3,FALSE)</f>
        <v>0</v>
      </c>
      <c r="G90" s="81">
        <f>VLOOKUP($B90,[1]NUM6!$G$2:$T$95,4,FALSE)</f>
        <v>2</v>
      </c>
      <c r="H90" s="81">
        <f>VLOOKUP($B90,[1]NUM6!$G$2:$T$95,5,FALSE)</f>
        <v>1</v>
      </c>
      <c r="I90" s="81">
        <f>VLOOKUP($B90,[1]NUM6!$G$2:$T$95,6,FALSE)</f>
        <v>0</v>
      </c>
      <c r="J90" s="81">
        <f>VLOOKUP($B90,[1]NUM6!$G$2:$T$95,7,FALSE)</f>
        <v>0</v>
      </c>
      <c r="K90" s="81">
        <f>VLOOKUP($B90,[1]NUM6!$G$2:$T$95,8,FALSE)</f>
        <v>0</v>
      </c>
      <c r="L90" s="81">
        <f>VLOOKUP($B90,[1]NUM6!$G$2:$T$95,9,FALSE)</f>
        <v>0</v>
      </c>
      <c r="M90" s="81">
        <f>VLOOKUP($B90,[1]NUM6!$G$2:$T$95,10,FALSE)</f>
        <v>1</v>
      </c>
      <c r="N90" s="81">
        <f>VLOOKUP($B90,[1]NUM6!$G$2:$T$95,11,FALSE)</f>
        <v>1</v>
      </c>
      <c r="O90" s="81">
        <f>VLOOKUP($B90,[1]NUM6!$G$2:$T$95,12,FALSE)</f>
        <v>1</v>
      </c>
      <c r="P90" s="81">
        <f>VLOOKUP($B90,[1]NUM6!$G$2:$T$95,13,FALSE)</f>
        <v>2</v>
      </c>
      <c r="Q90" s="17">
        <f t="shared" ref="Q90:Q105" si="18">SUM(E90:P90)</f>
        <v>11</v>
      </c>
      <c r="R90" s="115">
        <f>VLOOKUP($B90,[1]DEN6!$G$2:$T$95,2,FALSE)</f>
        <v>3</v>
      </c>
      <c r="S90" s="115">
        <f>VLOOKUP($B90,[1]DEN6!$G$2:$T$95,3,FALSE)</f>
        <v>0</v>
      </c>
      <c r="T90" s="115">
        <f>VLOOKUP($B90,[1]DEN6!$G$2:$T$95,4,FALSE)</f>
        <v>2</v>
      </c>
      <c r="U90" s="115">
        <f>VLOOKUP($B90,[1]DEN6!$G$2:$T$95,5,FALSE)</f>
        <v>1</v>
      </c>
      <c r="V90" s="115">
        <f>VLOOKUP($B90,[1]DEN6!$G$2:$T$95,6,FALSE)</f>
        <v>0</v>
      </c>
      <c r="W90" s="115">
        <f>VLOOKUP($B90,[1]DEN6!$G$2:$T$95,7,FALSE)</f>
        <v>0</v>
      </c>
      <c r="X90" s="115">
        <f>VLOOKUP($B90,[1]DEN6!$G$2:$T$95,8,FALSE)</f>
        <v>0</v>
      </c>
      <c r="Y90" s="115">
        <f>VLOOKUP($B90,[1]DEN6!$G$2:$T$95,9,FALSE)</f>
        <v>0</v>
      </c>
      <c r="Z90" s="115">
        <f>VLOOKUP($B90,[1]DEN6!$G$2:$T$95,10,FALSE)</f>
        <v>1</v>
      </c>
      <c r="AA90" s="115">
        <f>VLOOKUP($B90,[1]DEN6!$G$2:$T$95,11,FALSE)</f>
        <v>1</v>
      </c>
      <c r="AB90" s="115">
        <f>VLOOKUP($B90,[1]DEN6!$G$2:$T$95,12,FALSE)</f>
        <v>1</v>
      </c>
      <c r="AC90" s="81">
        <f>VLOOKUP($B90,[1]DEN6!$G$2:$T$95,13,FALSE)</f>
        <v>2</v>
      </c>
      <c r="AD90" s="17">
        <f t="shared" ref="AD90:AD105" si="19">SUM(R90:AC90)</f>
        <v>11</v>
      </c>
    </row>
    <row r="91" spans="1:30" ht="15" thickBot="1" x14ac:dyDescent="0.25">
      <c r="A91" s="105" t="s">
        <v>159</v>
      </c>
      <c r="B91" s="99" t="s">
        <v>144</v>
      </c>
      <c r="C91" s="63"/>
      <c r="D91" s="63"/>
      <c r="E91" s="81">
        <f>VLOOKUP($B91,[1]NUM6!$G$2:$T$95,2,FALSE)</f>
        <v>3</v>
      </c>
      <c r="F91" s="81">
        <f>VLOOKUP($B91,[1]NUM6!$G$2:$T$95,3,FALSE)</f>
        <v>4</v>
      </c>
      <c r="G91" s="81">
        <f>VLOOKUP($B91,[1]NUM6!$G$2:$T$95,4,FALSE)</f>
        <v>3</v>
      </c>
      <c r="H91" s="81">
        <f>VLOOKUP($B91,[1]NUM6!$G$2:$T$95,5,FALSE)</f>
        <v>7</v>
      </c>
      <c r="I91" s="81">
        <f>VLOOKUP($B91,[1]NUM6!$G$2:$T$95,6,FALSE)</f>
        <v>7</v>
      </c>
      <c r="J91" s="81">
        <f>VLOOKUP($B91,[1]NUM6!$G$2:$T$95,7,FALSE)</f>
        <v>0</v>
      </c>
      <c r="K91" s="81">
        <f>VLOOKUP($B91,[1]NUM6!$G$2:$T$95,8,FALSE)</f>
        <v>12</v>
      </c>
      <c r="L91" s="81">
        <f>VLOOKUP($B91,[1]NUM6!$G$2:$T$95,9,FALSE)</f>
        <v>18</v>
      </c>
      <c r="M91" s="81">
        <f>VLOOKUP($B91,[1]NUM6!$G$2:$T$95,10,FALSE)</f>
        <v>5</v>
      </c>
      <c r="N91" s="81">
        <f>VLOOKUP($B91,[1]NUM6!$G$2:$T$95,11,FALSE)</f>
        <v>0</v>
      </c>
      <c r="O91" s="81">
        <f>VLOOKUP($B91,[1]NUM6!$G$2:$T$95,12,FALSE)</f>
        <v>15</v>
      </c>
      <c r="P91" s="81">
        <f>VLOOKUP($B91,[1]NUM6!$G$2:$T$95,13,FALSE)</f>
        <v>6</v>
      </c>
      <c r="Q91" s="17">
        <f t="shared" si="18"/>
        <v>80</v>
      </c>
      <c r="R91" s="115">
        <f>VLOOKUP($B91,[1]DEN6!$G$2:$T$95,2,FALSE)</f>
        <v>3</v>
      </c>
      <c r="S91" s="115">
        <f>VLOOKUP($B91,[1]DEN6!$G$2:$T$95,3,FALSE)</f>
        <v>4</v>
      </c>
      <c r="T91" s="115">
        <f>VLOOKUP($B91,[1]DEN6!$G$2:$T$95,4,FALSE)</f>
        <v>3</v>
      </c>
      <c r="U91" s="115">
        <f>VLOOKUP($B91,[1]DEN6!$G$2:$T$95,5,FALSE)</f>
        <v>7</v>
      </c>
      <c r="V91" s="115">
        <f>VLOOKUP($B91,[1]DEN6!$G$2:$T$95,6,FALSE)</f>
        <v>7</v>
      </c>
      <c r="W91" s="115">
        <f>VLOOKUP($B91,[1]DEN6!$G$2:$T$95,7,FALSE)</f>
        <v>0</v>
      </c>
      <c r="X91" s="115">
        <f>VLOOKUP($B91,[1]DEN6!$G$2:$T$95,8,FALSE)</f>
        <v>12</v>
      </c>
      <c r="Y91" s="115">
        <f>VLOOKUP($B91,[1]DEN6!$G$2:$T$95,9,FALSE)</f>
        <v>18</v>
      </c>
      <c r="Z91" s="115">
        <f>VLOOKUP($B91,[1]DEN6!$G$2:$T$95,10,FALSE)</f>
        <v>5</v>
      </c>
      <c r="AA91" s="115">
        <f>VLOOKUP($B91,[1]DEN6!$G$2:$T$95,11,FALSE)</f>
        <v>0</v>
      </c>
      <c r="AB91" s="115">
        <f>VLOOKUP($B91,[1]DEN6!$G$2:$T$95,12,FALSE)</f>
        <v>15</v>
      </c>
      <c r="AC91" s="81">
        <f>VLOOKUP($B91,[1]DEN6!$G$2:$T$95,13,FALSE)</f>
        <v>6</v>
      </c>
      <c r="AD91" s="17">
        <f t="shared" si="19"/>
        <v>80</v>
      </c>
    </row>
    <row r="92" spans="1:30" ht="15" thickBot="1" x14ac:dyDescent="0.25">
      <c r="A92" s="105" t="s">
        <v>159</v>
      </c>
      <c r="B92" s="99" t="s">
        <v>145</v>
      </c>
      <c r="C92" s="63"/>
      <c r="D92" s="63"/>
      <c r="E92" s="81">
        <f>VLOOKUP($B92,[1]NUM6!$G$2:$T$95,2,FALSE)</f>
        <v>9</v>
      </c>
      <c r="F92" s="81">
        <f>VLOOKUP($B92,[1]NUM6!$G$2:$T$95,3,FALSE)</f>
        <v>8</v>
      </c>
      <c r="G92" s="81">
        <f>VLOOKUP($B92,[1]NUM6!$G$2:$T$95,4,FALSE)</f>
        <v>10</v>
      </c>
      <c r="H92" s="81">
        <f>VLOOKUP($B92,[1]NUM6!$G$2:$T$95,5,FALSE)</f>
        <v>8</v>
      </c>
      <c r="I92" s="81">
        <f>VLOOKUP($B92,[1]NUM6!$G$2:$T$95,6,FALSE)</f>
        <v>6</v>
      </c>
      <c r="J92" s="81">
        <f>VLOOKUP($B92,[1]NUM6!$G$2:$T$95,7,FALSE)</f>
        <v>10</v>
      </c>
      <c r="K92" s="81">
        <f>VLOOKUP($B92,[1]NUM6!$G$2:$T$95,8,FALSE)</f>
        <v>8</v>
      </c>
      <c r="L92" s="81">
        <f>VLOOKUP($B92,[1]NUM6!$G$2:$T$95,9,FALSE)</f>
        <v>9</v>
      </c>
      <c r="M92" s="81">
        <f>VLOOKUP($B92,[1]NUM6!$G$2:$T$95,10,FALSE)</f>
        <v>9</v>
      </c>
      <c r="N92" s="81">
        <f>VLOOKUP($B92,[1]NUM6!$G$2:$T$95,11,FALSE)</f>
        <v>9</v>
      </c>
      <c r="O92" s="81">
        <f>VLOOKUP($B92,[1]NUM6!$G$2:$T$95,12,FALSE)</f>
        <v>6</v>
      </c>
      <c r="P92" s="81">
        <f>VLOOKUP($B92,[1]NUM6!$G$2:$T$95,13,FALSE)</f>
        <v>6</v>
      </c>
      <c r="Q92" s="17">
        <f t="shared" si="18"/>
        <v>98</v>
      </c>
      <c r="R92" s="115">
        <f>VLOOKUP($B92,[1]DEN6!$G$2:$T$95,2,FALSE)</f>
        <v>9</v>
      </c>
      <c r="S92" s="115">
        <f>VLOOKUP($B92,[1]DEN6!$G$2:$T$95,3,FALSE)</f>
        <v>8</v>
      </c>
      <c r="T92" s="115">
        <f>VLOOKUP($B92,[1]DEN6!$G$2:$T$95,4,FALSE)</f>
        <v>10</v>
      </c>
      <c r="U92" s="115">
        <f>VLOOKUP($B92,[1]DEN6!$G$2:$T$95,5,FALSE)</f>
        <v>8</v>
      </c>
      <c r="V92" s="115">
        <f>VLOOKUP($B92,[1]DEN6!$G$2:$T$95,6,FALSE)</f>
        <v>6</v>
      </c>
      <c r="W92" s="115">
        <f>VLOOKUP($B92,[1]DEN6!$G$2:$T$95,7,FALSE)</f>
        <v>10</v>
      </c>
      <c r="X92" s="115">
        <f>VLOOKUP($B92,[1]DEN6!$G$2:$T$95,8,FALSE)</f>
        <v>8</v>
      </c>
      <c r="Y92" s="115">
        <f>VLOOKUP($B92,[1]DEN6!$G$2:$T$95,9,FALSE)</f>
        <v>9</v>
      </c>
      <c r="Z92" s="115">
        <f>VLOOKUP($B92,[1]DEN6!$G$2:$T$95,10,FALSE)</f>
        <v>9</v>
      </c>
      <c r="AA92" s="115">
        <f>VLOOKUP($B92,[1]DEN6!$G$2:$T$95,11,FALSE)</f>
        <v>9</v>
      </c>
      <c r="AB92" s="115">
        <f>VLOOKUP($B92,[1]DEN6!$G$2:$T$95,12,FALSE)</f>
        <v>6</v>
      </c>
      <c r="AC92" s="81">
        <f>VLOOKUP($B92,[1]DEN6!$G$2:$T$95,13,FALSE)</f>
        <v>6</v>
      </c>
      <c r="AD92" s="17">
        <f t="shared" si="19"/>
        <v>98</v>
      </c>
    </row>
    <row r="93" spans="1:30" ht="15" thickBot="1" x14ac:dyDescent="0.25">
      <c r="A93" s="105" t="s">
        <v>159</v>
      </c>
      <c r="B93" s="99" t="s">
        <v>146</v>
      </c>
      <c r="C93" s="63"/>
      <c r="D93" s="63"/>
      <c r="E93" s="81">
        <f>VLOOKUP($B93,[1]NUM6!$G$2:$T$95,2,FALSE)</f>
        <v>2</v>
      </c>
      <c r="F93" s="81">
        <f>VLOOKUP($B93,[1]NUM6!$G$2:$T$95,3,FALSE)</f>
        <v>1</v>
      </c>
      <c r="G93" s="81">
        <f>VLOOKUP($B93,[1]NUM6!$G$2:$T$95,4,FALSE)</f>
        <v>2</v>
      </c>
      <c r="H93" s="81">
        <f>VLOOKUP($B93,[1]NUM6!$G$2:$T$95,5,FALSE)</f>
        <v>4</v>
      </c>
      <c r="I93" s="81">
        <f>VLOOKUP($B93,[1]NUM6!$G$2:$T$95,6,FALSE)</f>
        <v>9</v>
      </c>
      <c r="J93" s="81">
        <f>VLOOKUP($B93,[1]NUM6!$G$2:$T$95,7,FALSE)</f>
        <v>0</v>
      </c>
      <c r="K93" s="81">
        <f>VLOOKUP($B93,[1]NUM6!$G$2:$T$95,8,FALSE)</f>
        <v>0</v>
      </c>
      <c r="L93" s="81">
        <f>VLOOKUP($B93,[1]NUM6!$G$2:$T$95,9,FALSE)</f>
        <v>2</v>
      </c>
      <c r="M93" s="81">
        <f>VLOOKUP($B93,[1]NUM6!$G$2:$T$95,10,FALSE)</f>
        <v>1</v>
      </c>
      <c r="N93" s="81">
        <f>VLOOKUP($B93,[1]NUM6!$G$2:$T$95,11,FALSE)</f>
        <v>2</v>
      </c>
      <c r="O93" s="81">
        <f>VLOOKUP($B93,[1]NUM6!$G$2:$T$95,12,FALSE)</f>
        <v>0</v>
      </c>
      <c r="P93" s="81">
        <f>VLOOKUP($B93,[1]NUM6!$G$2:$T$95,13,FALSE)</f>
        <v>1</v>
      </c>
      <c r="Q93" s="17">
        <f t="shared" si="18"/>
        <v>24</v>
      </c>
      <c r="R93" s="115">
        <f>VLOOKUP($B93,[1]DEN6!$G$2:$T$95,2,FALSE)</f>
        <v>2</v>
      </c>
      <c r="S93" s="115">
        <f>VLOOKUP($B93,[1]DEN6!$G$2:$T$95,3,FALSE)</f>
        <v>1</v>
      </c>
      <c r="T93" s="115">
        <f>VLOOKUP($B93,[1]DEN6!$G$2:$T$95,4,FALSE)</f>
        <v>2</v>
      </c>
      <c r="U93" s="115">
        <f>VLOOKUP($B93,[1]DEN6!$G$2:$T$95,5,FALSE)</f>
        <v>4</v>
      </c>
      <c r="V93" s="115">
        <f>VLOOKUP($B93,[1]DEN6!$G$2:$T$95,6,FALSE)</f>
        <v>9</v>
      </c>
      <c r="W93" s="115">
        <f>VLOOKUP($B93,[1]DEN6!$G$2:$T$95,7,FALSE)</f>
        <v>0</v>
      </c>
      <c r="X93" s="115">
        <f>VLOOKUP($B93,[1]DEN6!$G$2:$T$95,8,FALSE)</f>
        <v>0</v>
      </c>
      <c r="Y93" s="115">
        <f>VLOOKUP($B93,[1]DEN6!$G$2:$T$95,9,FALSE)</f>
        <v>2</v>
      </c>
      <c r="Z93" s="115">
        <f>VLOOKUP($B93,[1]DEN6!$G$2:$T$95,10,FALSE)</f>
        <v>1</v>
      </c>
      <c r="AA93" s="115">
        <f>VLOOKUP($B93,[1]DEN6!$G$2:$T$95,11,FALSE)</f>
        <v>2</v>
      </c>
      <c r="AB93" s="115">
        <f>VLOOKUP($B93,[1]DEN6!$G$2:$T$95,12,FALSE)</f>
        <v>0</v>
      </c>
      <c r="AC93" s="81">
        <f>VLOOKUP($B93,[1]DEN6!$G$2:$T$95,13,FALSE)</f>
        <v>1</v>
      </c>
      <c r="AD93" s="17">
        <f t="shared" si="19"/>
        <v>24</v>
      </c>
    </row>
    <row r="94" spans="1:30" ht="15" thickBot="1" x14ac:dyDescent="0.25">
      <c r="A94" s="105" t="s">
        <v>159</v>
      </c>
      <c r="B94" s="99" t="s">
        <v>147</v>
      </c>
      <c r="C94" s="63"/>
      <c r="D94" s="63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17">
        <f t="shared" si="18"/>
        <v>0</v>
      </c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17">
        <f t="shared" si="19"/>
        <v>0</v>
      </c>
    </row>
    <row r="95" spans="1:30" ht="15" thickBot="1" x14ac:dyDescent="0.25">
      <c r="A95" s="105" t="s">
        <v>159</v>
      </c>
      <c r="B95" s="99" t="s">
        <v>148</v>
      </c>
      <c r="C95" s="63"/>
      <c r="D95" s="63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17">
        <f t="shared" si="18"/>
        <v>0</v>
      </c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  <c r="AD95" s="17">
        <f t="shared" si="19"/>
        <v>0</v>
      </c>
    </row>
    <row r="96" spans="1:30" ht="15" thickBot="1" x14ac:dyDescent="0.25">
      <c r="A96" s="105" t="s">
        <v>159</v>
      </c>
      <c r="B96" s="99" t="s">
        <v>149</v>
      </c>
      <c r="C96" s="63"/>
      <c r="D96" s="63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17">
        <f t="shared" si="18"/>
        <v>0</v>
      </c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  <c r="AD96" s="17">
        <f t="shared" si="19"/>
        <v>0</v>
      </c>
    </row>
    <row r="97" spans="1:30" ht="15" thickBot="1" x14ac:dyDescent="0.25">
      <c r="A97" s="105" t="s">
        <v>159</v>
      </c>
      <c r="B97" s="99" t="s">
        <v>150</v>
      </c>
      <c r="C97" s="63"/>
      <c r="D97" s="63"/>
      <c r="E97" s="81"/>
      <c r="F97" s="81"/>
      <c r="G97" s="81"/>
      <c r="H97" s="81"/>
      <c r="I97" s="81"/>
      <c r="J97" s="81"/>
      <c r="K97" s="81"/>
      <c r="L97" s="81"/>
      <c r="M97" s="81"/>
      <c r="N97" s="81"/>
      <c r="O97" s="81"/>
      <c r="P97" s="81"/>
      <c r="Q97" s="17">
        <f t="shared" si="18"/>
        <v>0</v>
      </c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17">
        <f t="shared" si="19"/>
        <v>0</v>
      </c>
    </row>
    <row r="98" spans="1:30" ht="15" thickBot="1" x14ac:dyDescent="0.25">
      <c r="A98" s="105" t="s">
        <v>159</v>
      </c>
      <c r="B98" s="99" t="s">
        <v>151</v>
      </c>
      <c r="C98" s="63"/>
      <c r="D98" s="63"/>
      <c r="E98" s="81">
        <f>VLOOKUP($B98,[1]NUM6!$G$2:$T$95,2,FALSE)</f>
        <v>0</v>
      </c>
      <c r="F98" s="81">
        <f>VLOOKUP($B98,[1]NUM6!$G$2:$T$95,3,FALSE)</f>
        <v>0</v>
      </c>
      <c r="G98" s="81">
        <f>VLOOKUP($B98,[1]NUM6!$G$2:$T$95,4,FALSE)</f>
        <v>0</v>
      </c>
      <c r="H98" s="81">
        <f>VLOOKUP($B98,[1]NUM6!$G$2:$T$95,5,FALSE)</f>
        <v>1</v>
      </c>
      <c r="I98" s="81">
        <f>VLOOKUP($B98,[1]NUM6!$G$2:$T$95,6,FALSE)</f>
        <v>0</v>
      </c>
      <c r="J98" s="81">
        <f>VLOOKUP($B98,[1]NUM6!$G$2:$T$95,7,FALSE)</f>
        <v>0</v>
      </c>
      <c r="K98" s="81">
        <f>VLOOKUP($B98,[1]NUM6!$G$2:$T$95,8,FALSE)</f>
        <v>0</v>
      </c>
      <c r="L98" s="81">
        <f>VLOOKUP($B98,[1]NUM6!$G$2:$T$95,9,FALSE)</f>
        <v>0</v>
      </c>
      <c r="M98" s="81">
        <f>VLOOKUP($B98,[1]NUM6!$G$2:$T$95,10,FALSE)</f>
        <v>0</v>
      </c>
      <c r="N98" s="81">
        <f>VLOOKUP($B98,[1]NUM6!$G$2:$T$95,11,FALSE)</f>
        <v>0</v>
      </c>
      <c r="O98" s="81">
        <f>VLOOKUP($B98,[1]NUM6!$G$2:$T$95,12,FALSE)</f>
        <v>0</v>
      </c>
      <c r="P98" s="81">
        <f>VLOOKUP($B98,[1]NUM6!$G$2:$T$95,13,FALSE)</f>
        <v>0</v>
      </c>
      <c r="Q98" s="17">
        <f t="shared" si="18"/>
        <v>1</v>
      </c>
      <c r="R98" s="81">
        <f>VLOOKUP($B98,[1]DEN6!$G$2:$T$95,2,FALSE)</f>
        <v>0</v>
      </c>
      <c r="S98" s="81">
        <f>VLOOKUP($B98,[1]DEN6!$G$2:$T$95,3,FALSE)</f>
        <v>0</v>
      </c>
      <c r="T98" s="81">
        <f>VLOOKUP($B98,[1]DEN6!$G$2:$T$95,4,FALSE)</f>
        <v>0</v>
      </c>
      <c r="U98" s="81">
        <f>VLOOKUP($B98,[1]DEN6!$G$2:$T$95,5,FALSE)</f>
        <v>1</v>
      </c>
      <c r="V98" s="81">
        <f>VLOOKUP($B98,[1]DEN6!$G$2:$T$95,6,FALSE)</f>
        <v>0</v>
      </c>
      <c r="W98" s="81">
        <f>VLOOKUP($B98,[1]DEN6!$G$2:$T$95,7,FALSE)</f>
        <v>0</v>
      </c>
      <c r="X98" s="81">
        <f>VLOOKUP($B98,[1]DEN6!$G$2:$T$95,8,FALSE)</f>
        <v>0</v>
      </c>
      <c r="Y98" s="81">
        <f>VLOOKUP($B98,[1]DEN6!$G$2:$T$95,9,FALSE)</f>
        <v>0</v>
      </c>
      <c r="Z98" s="81">
        <f>VLOOKUP($B98,[1]DEN6!$G$2:$T$95,10,FALSE)</f>
        <v>0</v>
      </c>
      <c r="AA98" s="81">
        <f>VLOOKUP($B98,[1]DEN6!$G$2:$T$95,11,FALSE)</f>
        <v>0</v>
      </c>
      <c r="AB98" s="81">
        <f>VLOOKUP($B98,[1]DEN6!$G$2:$T$95,12,FALSE)</f>
        <v>0</v>
      </c>
      <c r="AC98" s="81">
        <f>VLOOKUP($B98,[1]DEN6!$G$2:$T$95,13,FALSE)</f>
        <v>0</v>
      </c>
      <c r="AD98" s="17">
        <f t="shared" si="19"/>
        <v>1</v>
      </c>
    </row>
    <row r="99" spans="1:30" ht="15" thickBot="1" x14ac:dyDescent="0.25">
      <c r="A99" s="105" t="s">
        <v>159</v>
      </c>
      <c r="B99" s="99" t="s">
        <v>152</v>
      </c>
      <c r="C99" s="63"/>
      <c r="D99" s="63"/>
      <c r="E99" s="81">
        <f>VLOOKUP($B99,[1]NUM6!$G$2:$T$95,2,FALSE)</f>
        <v>0</v>
      </c>
      <c r="F99" s="81">
        <f>VLOOKUP($B99,[1]NUM6!$G$2:$T$95,3,FALSE)</f>
        <v>0</v>
      </c>
      <c r="G99" s="81">
        <f>VLOOKUP($B99,[1]NUM6!$G$2:$T$95,4,FALSE)</f>
        <v>0</v>
      </c>
      <c r="H99" s="81">
        <f>VLOOKUP($B99,[1]NUM6!$G$2:$T$95,5,FALSE)</f>
        <v>0</v>
      </c>
      <c r="I99" s="81">
        <f>VLOOKUP($B99,[1]NUM6!$G$2:$T$95,6,FALSE)</f>
        <v>0</v>
      </c>
      <c r="J99" s="81">
        <f>VLOOKUP($B99,[1]NUM6!$G$2:$T$95,7,FALSE)</f>
        <v>0</v>
      </c>
      <c r="K99" s="81">
        <f>VLOOKUP($B99,[1]NUM6!$G$2:$T$95,8,FALSE)</f>
        <v>0</v>
      </c>
      <c r="L99" s="81">
        <f>VLOOKUP($B99,[1]NUM6!$G$2:$T$95,9,FALSE)</f>
        <v>1</v>
      </c>
      <c r="M99" s="81">
        <f>VLOOKUP($B99,[1]NUM6!$G$2:$T$95,10,FALSE)</f>
        <v>0</v>
      </c>
      <c r="N99" s="81">
        <f>VLOOKUP($B99,[1]NUM6!$G$2:$T$95,11,FALSE)</f>
        <v>0</v>
      </c>
      <c r="O99" s="81">
        <f>VLOOKUP($B99,[1]NUM6!$G$2:$T$95,12,FALSE)</f>
        <v>0</v>
      </c>
      <c r="P99" s="81">
        <f>VLOOKUP($B99,[1]NUM6!$G$2:$T$95,13,FALSE)</f>
        <v>0</v>
      </c>
      <c r="Q99" s="17">
        <f t="shared" si="18"/>
        <v>1</v>
      </c>
      <c r="R99" s="81">
        <f>VLOOKUP($B99,[1]DEN6!$G$2:$T$95,2,FALSE)</f>
        <v>0</v>
      </c>
      <c r="S99" s="81">
        <f>VLOOKUP($B99,[1]DEN6!$G$2:$T$95,3,FALSE)</f>
        <v>0</v>
      </c>
      <c r="T99" s="81">
        <f>VLOOKUP($B99,[1]DEN6!$G$2:$T$95,4,FALSE)</f>
        <v>0</v>
      </c>
      <c r="U99" s="81">
        <f>VLOOKUP($B99,[1]DEN6!$G$2:$T$95,5,FALSE)</f>
        <v>0</v>
      </c>
      <c r="V99" s="81">
        <f>VLOOKUP($B99,[1]DEN6!$G$2:$T$95,6,FALSE)</f>
        <v>0</v>
      </c>
      <c r="W99" s="81">
        <f>VLOOKUP($B99,[1]DEN6!$G$2:$T$95,7,FALSE)</f>
        <v>0</v>
      </c>
      <c r="X99" s="81">
        <f>VLOOKUP($B99,[1]DEN6!$G$2:$T$95,8,FALSE)</f>
        <v>0</v>
      </c>
      <c r="Y99" s="81">
        <f>VLOOKUP($B99,[1]DEN6!$G$2:$T$95,9,FALSE)</f>
        <v>1</v>
      </c>
      <c r="Z99" s="81">
        <f>VLOOKUP($B99,[1]DEN6!$G$2:$T$95,10,FALSE)</f>
        <v>0</v>
      </c>
      <c r="AA99" s="81">
        <f>VLOOKUP($B99,[1]DEN6!$G$2:$T$95,11,FALSE)</f>
        <v>0</v>
      </c>
      <c r="AB99" s="81">
        <f>VLOOKUP($B99,[1]DEN6!$G$2:$T$95,12,FALSE)</f>
        <v>0</v>
      </c>
      <c r="AC99" s="81">
        <f>VLOOKUP($B99,[1]DEN6!$G$2:$T$95,13,FALSE)</f>
        <v>0</v>
      </c>
      <c r="AD99" s="17">
        <f t="shared" si="19"/>
        <v>1</v>
      </c>
    </row>
    <row r="100" spans="1:30" ht="15" thickBot="1" x14ac:dyDescent="0.25">
      <c r="A100" s="105" t="s">
        <v>159</v>
      </c>
      <c r="B100" s="99" t="s">
        <v>153</v>
      </c>
      <c r="C100" s="63"/>
      <c r="D100" s="63"/>
      <c r="E100" s="81"/>
      <c r="F100" s="81"/>
      <c r="G100" s="81"/>
      <c r="H100" s="81"/>
      <c r="I100" s="81"/>
      <c r="J100" s="81"/>
      <c r="K100" s="81"/>
      <c r="L100" s="81"/>
      <c r="M100" s="81"/>
      <c r="N100" s="81"/>
      <c r="O100" s="81"/>
      <c r="P100" s="81"/>
      <c r="Q100" s="17">
        <f t="shared" si="18"/>
        <v>0</v>
      </c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17">
        <f t="shared" si="19"/>
        <v>0</v>
      </c>
    </row>
    <row r="101" spans="1:30" ht="15" thickBot="1" x14ac:dyDescent="0.25">
      <c r="A101" s="105" t="s">
        <v>159</v>
      </c>
      <c r="B101" s="99" t="s">
        <v>154</v>
      </c>
      <c r="C101" s="63"/>
      <c r="D101" s="63"/>
      <c r="E101" s="81"/>
      <c r="F101" s="81"/>
      <c r="G101" s="81"/>
      <c r="H101" s="81"/>
      <c r="I101" s="81"/>
      <c r="J101" s="81"/>
      <c r="K101" s="81"/>
      <c r="L101" s="81"/>
      <c r="M101" s="81"/>
      <c r="N101" s="81"/>
      <c r="O101" s="81"/>
      <c r="P101" s="81"/>
      <c r="Q101" s="17">
        <f t="shared" si="18"/>
        <v>0</v>
      </c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17">
        <f t="shared" si="19"/>
        <v>0</v>
      </c>
    </row>
    <row r="102" spans="1:30" ht="15" thickBot="1" x14ac:dyDescent="0.25">
      <c r="A102" s="105" t="s">
        <v>159</v>
      </c>
      <c r="B102" s="99" t="s">
        <v>155</v>
      </c>
      <c r="C102" s="63"/>
      <c r="D102" s="63"/>
      <c r="E102" s="81"/>
      <c r="F102" s="81"/>
      <c r="G102" s="81"/>
      <c r="H102" s="81"/>
      <c r="I102" s="81"/>
      <c r="J102" s="81"/>
      <c r="K102" s="81"/>
      <c r="L102" s="81"/>
      <c r="M102" s="81"/>
      <c r="N102" s="81"/>
      <c r="O102" s="81"/>
      <c r="P102" s="81"/>
      <c r="Q102" s="17">
        <f t="shared" si="18"/>
        <v>0</v>
      </c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  <c r="AD102" s="17">
        <f t="shared" si="19"/>
        <v>0</v>
      </c>
    </row>
    <row r="103" spans="1:30" ht="15" thickBot="1" x14ac:dyDescent="0.25">
      <c r="A103" s="105" t="s">
        <v>159</v>
      </c>
      <c r="B103" s="99" t="s">
        <v>156</v>
      </c>
      <c r="C103" s="63"/>
      <c r="D103" s="63"/>
      <c r="E103" s="81">
        <f>VLOOKUP($B103,[1]NUM6!$G$2:$T$95,2,FALSE)</f>
        <v>0</v>
      </c>
      <c r="F103" s="81">
        <f>VLOOKUP($B103,[1]NUM6!$G$2:$T$95,3,FALSE)</f>
        <v>0</v>
      </c>
      <c r="G103" s="81">
        <f>VLOOKUP($B103,[1]NUM6!$G$2:$T$95,4,FALSE)</f>
        <v>0</v>
      </c>
      <c r="H103" s="81">
        <f>VLOOKUP($B103,[1]NUM6!$G$2:$T$95,5,FALSE)</f>
        <v>0</v>
      </c>
      <c r="I103" s="81">
        <f>VLOOKUP($B103,[1]NUM6!$G$2:$T$95,6,FALSE)</f>
        <v>1</v>
      </c>
      <c r="J103" s="81">
        <f>VLOOKUP($B103,[1]NUM6!$G$2:$T$95,7,FALSE)</f>
        <v>0</v>
      </c>
      <c r="K103" s="81">
        <f>VLOOKUP($B103,[1]NUM6!$G$2:$T$95,8,FALSE)</f>
        <v>0</v>
      </c>
      <c r="L103" s="81">
        <f>VLOOKUP($B103,[1]NUM6!$G$2:$T$95,9,FALSE)</f>
        <v>0</v>
      </c>
      <c r="M103" s="81">
        <f>VLOOKUP($B103,[1]NUM6!$G$2:$T$95,10,FALSE)</f>
        <v>0</v>
      </c>
      <c r="N103" s="81">
        <f>VLOOKUP($B103,[1]NUM6!$G$2:$T$95,11,FALSE)</f>
        <v>0</v>
      </c>
      <c r="O103" s="81">
        <f>VLOOKUP($B103,[1]NUM6!$G$2:$T$95,12,FALSE)</f>
        <v>0</v>
      </c>
      <c r="P103" s="81">
        <f>VLOOKUP($B103,[1]NUM6!$G$2:$T$95,13,FALSE)</f>
        <v>0</v>
      </c>
      <c r="Q103" s="17">
        <f t="shared" si="18"/>
        <v>1</v>
      </c>
      <c r="R103" s="81">
        <f>VLOOKUP($B103,[1]DEN6!$G$2:$T$95,2,FALSE)</f>
        <v>0</v>
      </c>
      <c r="S103" s="81">
        <f>VLOOKUP($B103,[1]DEN6!$G$2:$T$95,3,FALSE)</f>
        <v>0</v>
      </c>
      <c r="T103" s="81">
        <f>VLOOKUP($B103,[1]DEN6!$G$2:$T$95,4,FALSE)</f>
        <v>0</v>
      </c>
      <c r="U103" s="81">
        <f>VLOOKUP($B103,[1]DEN6!$G$2:$T$95,5,FALSE)</f>
        <v>0</v>
      </c>
      <c r="V103" s="81">
        <f>VLOOKUP($B103,[1]DEN6!$G$2:$T$95,6,FALSE)</f>
        <v>1</v>
      </c>
      <c r="W103" s="81">
        <f>VLOOKUP($B103,[1]DEN6!$G$2:$T$95,7,FALSE)</f>
        <v>0</v>
      </c>
      <c r="X103" s="81">
        <f>VLOOKUP($B103,[1]DEN6!$G$2:$T$95,8,FALSE)</f>
        <v>0</v>
      </c>
      <c r="Y103" s="81">
        <f>VLOOKUP($B103,[1]DEN6!$G$2:$T$95,9,FALSE)</f>
        <v>0</v>
      </c>
      <c r="Z103" s="81">
        <f>VLOOKUP($B103,[1]DEN6!$G$2:$T$95,10,FALSE)</f>
        <v>0</v>
      </c>
      <c r="AA103" s="81">
        <f>VLOOKUP($B103,[1]DEN6!$G$2:$T$95,11,FALSE)</f>
        <v>0</v>
      </c>
      <c r="AB103" s="81">
        <f>VLOOKUP($B103,[1]DEN6!$G$2:$T$95,12,FALSE)</f>
        <v>0</v>
      </c>
      <c r="AC103" s="81">
        <f>VLOOKUP($B103,[1]DEN6!$G$2:$T$95,13,FALSE)</f>
        <v>0</v>
      </c>
      <c r="AD103" s="17">
        <f t="shared" si="19"/>
        <v>1</v>
      </c>
    </row>
    <row r="104" spans="1:30" ht="15" thickBot="1" x14ac:dyDescent="0.25">
      <c r="A104" s="105" t="s">
        <v>159</v>
      </c>
      <c r="B104" s="99" t="s">
        <v>157</v>
      </c>
      <c r="C104" s="63"/>
      <c r="D104" s="63"/>
      <c r="E104" s="81">
        <f>VLOOKUP($B104,[1]NUM6!$G$2:$T$95,2,FALSE)</f>
        <v>0</v>
      </c>
      <c r="F104" s="81">
        <f>VLOOKUP($B104,[1]NUM6!$G$2:$T$95,3,FALSE)</f>
        <v>2</v>
      </c>
      <c r="G104" s="81">
        <f>VLOOKUP($B104,[1]NUM6!$G$2:$T$95,4,FALSE)</f>
        <v>1</v>
      </c>
      <c r="H104" s="81">
        <f>VLOOKUP($B104,[1]NUM6!$G$2:$T$95,5,FALSE)</f>
        <v>0</v>
      </c>
      <c r="I104" s="81">
        <f>VLOOKUP($B104,[1]NUM6!$G$2:$T$95,6,FALSE)</f>
        <v>1</v>
      </c>
      <c r="J104" s="81">
        <f>VLOOKUP($B104,[1]NUM6!$G$2:$T$95,7,FALSE)</f>
        <v>1</v>
      </c>
      <c r="K104" s="81">
        <f>VLOOKUP($B104,[1]NUM6!$G$2:$T$95,8,FALSE)</f>
        <v>2</v>
      </c>
      <c r="L104" s="81">
        <f>VLOOKUP($B104,[1]NUM6!$G$2:$T$95,9,FALSE)</f>
        <v>1</v>
      </c>
      <c r="M104" s="81">
        <f>VLOOKUP($B104,[1]NUM6!$G$2:$T$95,10,FALSE)</f>
        <v>1</v>
      </c>
      <c r="N104" s="81">
        <f>VLOOKUP($B104,[1]NUM6!$G$2:$T$95,11,FALSE)</f>
        <v>0</v>
      </c>
      <c r="O104" s="81">
        <f>VLOOKUP($B104,[1]NUM6!$G$2:$T$95,12,FALSE)</f>
        <v>0</v>
      </c>
      <c r="P104" s="81">
        <f>VLOOKUP($B104,[1]NUM6!$G$2:$T$95,13,FALSE)</f>
        <v>0</v>
      </c>
      <c r="Q104" s="17">
        <f t="shared" si="18"/>
        <v>9</v>
      </c>
      <c r="R104" s="81">
        <f>VLOOKUP($B104,[1]DEN6!$G$2:$T$95,2,FALSE)</f>
        <v>0</v>
      </c>
      <c r="S104" s="81">
        <f>VLOOKUP($B104,[1]DEN6!$G$2:$T$95,3,FALSE)</f>
        <v>2</v>
      </c>
      <c r="T104" s="81">
        <f>VLOOKUP($B104,[1]DEN6!$G$2:$T$95,4,FALSE)</f>
        <v>1</v>
      </c>
      <c r="U104" s="81">
        <f>VLOOKUP($B104,[1]DEN6!$G$2:$T$95,5,FALSE)</f>
        <v>0</v>
      </c>
      <c r="V104" s="81">
        <f>VLOOKUP($B104,[1]DEN6!$G$2:$T$95,6,FALSE)</f>
        <v>1</v>
      </c>
      <c r="W104" s="81">
        <f>VLOOKUP($B104,[1]DEN6!$G$2:$T$95,7,FALSE)</f>
        <v>1</v>
      </c>
      <c r="X104" s="81">
        <f>VLOOKUP($B104,[1]DEN6!$G$2:$T$95,8,FALSE)</f>
        <v>2</v>
      </c>
      <c r="Y104" s="81">
        <f>VLOOKUP($B104,[1]DEN6!$G$2:$T$95,9,FALSE)</f>
        <v>1</v>
      </c>
      <c r="Z104" s="81">
        <f>VLOOKUP($B104,[1]DEN6!$G$2:$T$95,10,FALSE)</f>
        <v>1</v>
      </c>
      <c r="AA104" s="81">
        <f>VLOOKUP($B104,[1]DEN6!$G$2:$T$95,11,FALSE)</f>
        <v>0</v>
      </c>
      <c r="AB104" s="81">
        <f>VLOOKUP($B104,[1]DEN6!$G$2:$T$95,12,FALSE)</f>
        <v>0</v>
      </c>
      <c r="AC104" s="81">
        <f>VLOOKUP($B104,[1]DEN6!$G$2:$T$95,13,FALSE)</f>
        <v>0</v>
      </c>
      <c r="AD104" s="17">
        <f t="shared" si="19"/>
        <v>9</v>
      </c>
    </row>
    <row r="105" spans="1:30" ht="15" thickBot="1" x14ac:dyDescent="0.25">
      <c r="A105" s="105" t="s">
        <v>159</v>
      </c>
      <c r="B105" s="99" t="s">
        <v>158</v>
      </c>
      <c r="C105" s="63"/>
      <c r="D105" s="63"/>
      <c r="E105" s="81">
        <f>VLOOKUP($B105,[1]NUM6!$G$2:$T$95,2,FALSE)</f>
        <v>0</v>
      </c>
      <c r="F105" s="81">
        <f>VLOOKUP($B105,[1]NUM6!$G$2:$T$95,3,FALSE)</f>
        <v>0</v>
      </c>
      <c r="G105" s="81">
        <f>VLOOKUP($B105,[1]NUM6!$G$2:$T$95,4,FALSE)</f>
        <v>1</v>
      </c>
      <c r="H105" s="81">
        <f>VLOOKUP($B105,[1]NUM6!$G$2:$T$95,5,FALSE)</f>
        <v>2</v>
      </c>
      <c r="I105" s="81">
        <f>VLOOKUP($B105,[1]NUM6!$G$2:$T$95,6,FALSE)</f>
        <v>0</v>
      </c>
      <c r="J105" s="81">
        <f>VLOOKUP($B105,[1]NUM6!$G$2:$T$95,7,FALSE)</f>
        <v>0</v>
      </c>
      <c r="K105" s="81">
        <f>VLOOKUP($B105,[1]NUM6!$G$2:$T$95,8,FALSE)</f>
        <v>0</v>
      </c>
      <c r="L105" s="81">
        <f>VLOOKUP($B105,[1]NUM6!$G$2:$T$95,9,FALSE)</f>
        <v>0</v>
      </c>
      <c r="M105" s="81">
        <f>VLOOKUP($B105,[1]NUM6!$G$2:$T$95,10,FALSE)</f>
        <v>0</v>
      </c>
      <c r="N105" s="81">
        <f>VLOOKUP($B105,[1]NUM6!$G$2:$T$95,11,FALSE)</f>
        <v>0</v>
      </c>
      <c r="O105" s="81">
        <f>VLOOKUP($B105,[1]NUM6!$G$2:$T$95,12,FALSE)</f>
        <v>2</v>
      </c>
      <c r="P105" s="81">
        <f>VLOOKUP($B105,[1]NUM6!$G$2:$T$95,13,FALSE)</f>
        <v>1</v>
      </c>
      <c r="Q105" s="17">
        <f t="shared" si="18"/>
        <v>6</v>
      </c>
      <c r="R105" s="81">
        <f>VLOOKUP($B105,[1]DEN6!$G$2:$T$95,2,FALSE)</f>
        <v>0</v>
      </c>
      <c r="S105" s="81">
        <f>VLOOKUP($B105,[1]DEN6!$G$2:$T$95,3,FALSE)</f>
        <v>0</v>
      </c>
      <c r="T105" s="81">
        <f>VLOOKUP($B105,[1]DEN6!$G$2:$T$95,4,FALSE)</f>
        <v>1</v>
      </c>
      <c r="U105" s="81">
        <f>VLOOKUP($B105,[1]DEN6!$G$2:$T$95,5,FALSE)</f>
        <v>2</v>
      </c>
      <c r="V105" s="81">
        <f>VLOOKUP($B105,[1]DEN6!$G$2:$T$95,6,FALSE)</f>
        <v>0</v>
      </c>
      <c r="W105" s="81">
        <f>VLOOKUP($B105,[1]DEN6!$G$2:$T$95,7,FALSE)</f>
        <v>0</v>
      </c>
      <c r="X105" s="81">
        <f>VLOOKUP($B105,[1]DEN6!$G$2:$T$95,8,FALSE)</f>
        <v>0</v>
      </c>
      <c r="Y105" s="81">
        <f>VLOOKUP($B105,[1]DEN6!$G$2:$T$95,9,FALSE)</f>
        <v>0</v>
      </c>
      <c r="Z105" s="81">
        <f>VLOOKUP($B105,[1]DEN6!$G$2:$T$95,10,FALSE)</f>
        <v>0</v>
      </c>
      <c r="AA105" s="81">
        <f>VLOOKUP($B105,[1]DEN6!$G$2:$T$95,11,FALSE)</f>
        <v>0</v>
      </c>
      <c r="AB105" s="81">
        <f>VLOOKUP($B105,[1]DEN6!$G$2:$T$95,12,FALSE)</f>
        <v>2</v>
      </c>
      <c r="AC105" s="81">
        <f>VLOOKUP($B105,[1]DEN6!$G$2:$T$95,13,FALSE)</f>
        <v>1</v>
      </c>
      <c r="AD105" s="17">
        <f t="shared" si="19"/>
        <v>6</v>
      </c>
    </row>
    <row r="106" spans="1:30" ht="22.5" customHeight="1" thickBot="1" x14ac:dyDescent="0.25">
      <c r="A106" s="233" t="s">
        <v>206</v>
      </c>
      <c r="B106" s="234"/>
      <c r="C106" s="45">
        <f>+D106/Metas!L113</f>
        <v>1.0204081632653061</v>
      </c>
      <c r="D106" s="19">
        <f>+Q106/AD106</f>
        <v>1</v>
      </c>
      <c r="E106" s="55">
        <f>SUM(E90:E105)</f>
        <v>17</v>
      </c>
      <c r="F106" s="55">
        <f t="shared" ref="F106:P106" si="20">SUM(F90:F105)</f>
        <v>15</v>
      </c>
      <c r="G106" s="55">
        <f t="shared" si="20"/>
        <v>19</v>
      </c>
      <c r="H106" s="55">
        <f t="shared" si="20"/>
        <v>23</v>
      </c>
      <c r="I106" s="55">
        <f t="shared" si="20"/>
        <v>24</v>
      </c>
      <c r="J106" s="55">
        <f t="shared" si="20"/>
        <v>11</v>
      </c>
      <c r="K106" s="55">
        <f t="shared" si="20"/>
        <v>22</v>
      </c>
      <c r="L106" s="55">
        <f t="shared" si="20"/>
        <v>31</v>
      </c>
      <c r="M106" s="55">
        <f t="shared" si="20"/>
        <v>17</v>
      </c>
      <c r="N106" s="55">
        <f t="shared" si="20"/>
        <v>12</v>
      </c>
      <c r="O106" s="55">
        <f t="shared" si="20"/>
        <v>24</v>
      </c>
      <c r="P106" s="55">
        <f t="shared" si="20"/>
        <v>16</v>
      </c>
      <c r="Q106" s="14">
        <f>SUM(Q90:Q105)</f>
        <v>231</v>
      </c>
      <c r="R106" s="55">
        <f t="shared" ref="R106:AC106" si="21">SUM(R90:R105)</f>
        <v>17</v>
      </c>
      <c r="S106" s="55">
        <f t="shared" si="21"/>
        <v>15</v>
      </c>
      <c r="T106" s="55">
        <f t="shared" si="21"/>
        <v>19</v>
      </c>
      <c r="U106" s="55">
        <f t="shared" si="21"/>
        <v>23</v>
      </c>
      <c r="V106" s="55">
        <f t="shared" si="21"/>
        <v>24</v>
      </c>
      <c r="W106" s="55">
        <f t="shared" si="21"/>
        <v>11</v>
      </c>
      <c r="X106" s="55">
        <f t="shared" si="21"/>
        <v>22</v>
      </c>
      <c r="Y106" s="55">
        <f t="shared" si="21"/>
        <v>31</v>
      </c>
      <c r="Z106" s="55">
        <f t="shared" si="21"/>
        <v>17</v>
      </c>
      <c r="AA106" s="55">
        <f t="shared" si="21"/>
        <v>12</v>
      </c>
      <c r="AB106" s="55">
        <f t="shared" si="21"/>
        <v>24</v>
      </c>
      <c r="AC106" s="55">
        <f t="shared" si="21"/>
        <v>16</v>
      </c>
      <c r="AD106" s="14">
        <f>SUM(AD90:AD105)</f>
        <v>231</v>
      </c>
    </row>
    <row r="107" spans="1:30" ht="15" thickBot="1" x14ac:dyDescent="0.25">
      <c r="A107" s="105" t="s">
        <v>172</v>
      </c>
      <c r="B107" s="99" t="s">
        <v>160</v>
      </c>
      <c r="C107" s="63"/>
      <c r="D107" s="63"/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17">
        <f t="shared" ref="Q107:Q118" si="22">SUM(E107:P107)</f>
        <v>0</v>
      </c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  <c r="AD107" s="17">
        <f t="shared" ref="AD107:AD118" si="23">SUM(R107:AC107)</f>
        <v>0</v>
      </c>
    </row>
    <row r="108" spans="1:30" ht="15" thickBot="1" x14ac:dyDescent="0.25">
      <c r="A108" s="105" t="s">
        <v>172</v>
      </c>
      <c r="B108" s="99" t="s">
        <v>161</v>
      </c>
      <c r="C108" s="63"/>
      <c r="D108" s="63"/>
      <c r="E108" s="81">
        <f>VLOOKUP($B108,[1]NUM6!$G$2:$T$95,2,FALSE)</f>
        <v>0</v>
      </c>
      <c r="F108" s="81">
        <f>VLOOKUP($B108,[1]NUM6!$G$2:$T$95,3,FALSE)</f>
        <v>0</v>
      </c>
      <c r="G108" s="81">
        <f>VLOOKUP($B108,[1]NUM6!$G$2:$T$95,4,FALSE)</f>
        <v>2</v>
      </c>
      <c r="H108" s="81">
        <f>VLOOKUP($B108,[1]NUM6!$G$2:$T$95,5,FALSE)</f>
        <v>2</v>
      </c>
      <c r="I108" s="81">
        <f>VLOOKUP($B108,[1]NUM6!$G$2:$T$95,6,FALSE)</f>
        <v>0</v>
      </c>
      <c r="J108" s="81">
        <f>VLOOKUP($B108,[1]NUM6!$G$2:$T$95,7,FALSE)</f>
        <v>0</v>
      </c>
      <c r="K108" s="81">
        <f>VLOOKUP($B108,[1]NUM6!$G$2:$T$95,8,FALSE)</f>
        <v>0</v>
      </c>
      <c r="L108" s="81">
        <f>VLOOKUP($B108,[1]NUM6!$G$2:$T$95,9,FALSE)</f>
        <v>0</v>
      </c>
      <c r="M108" s="81">
        <f>VLOOKUP($B108,[1]NUM6!$G$2:$T$95,10,FALSE)</f>
        <v>0</v>
      </c>
      <c r="N108" s="81">
        <f>VLOOKUP($B108,[1]NUM6!$G$2:$T$95,11,FALSE)</f>
        <v>0</v>
      </c>
      <c r="O108" s="81">
        <f>VLOOKUP($B108,[1]NUM6!$G$2:$T$95,12,FALSE)</f>
        <v>0</v>
      </c>
      <c r="P108" s="81">
        <f>VLOOKUP($B108,[1]NUM6!$G$2:$T$95,13,FALSE)</f>
        <v>0</v>
      </c>
      <c r="Q108" s="17">
        <f t="shared" si="22"/>
        <v>4</v>
      </c>
      <c r="R108" s="81">
        <f>VLOOKUP($B108,[1]DEN6!$G$2:$T$95,2,FALSE)</f>
        <v>0</v>
      </c>
      <c r="S108" s="81">
        <f>VLOOKUP($B108,[1]DEN6!$G$2:$T$95,3,FALSE)</f>
        <v>0</v>
      </c>
      <c r="T108" s="81">
        <f>VLOOKUP($B108,[1]DEN6!$G$2:$T$95,4,FALSE)</f>
        <v>2</v>
      </c>
      <c r="U108" s="81">
        <f>VLOOKUP($B108,[1]DEN6!$G$2:$T$95,5,FALSE)</f>
        <v>2</v>
      </c>
      <c r="V108" s="81">
        <f>VLOOKUP($B108,[1]DEN6!$G$2:$T$95,6,FALSE)</f>
        <v>0</v>
      </c>
      <c r="W108" s="81">
        <f>VLOOKUP($B108,[1]DEN6!$G$2:$T$95,7,FALSE)</f>
        <v>0</v>
      </c>
      <c r="X108" s="81">
        <f>VLOOKUP($B108,[1]DEN6!$G$2:$T$95,8,FALSE)</f>
        <v>0</v>
      </c>
      <c r="Y108" s="81">
        <f>VLOOKUP($B108,[1]DEN6!$G$2:$T$95,9,FALSE)</f>
        <v>0</v>
      </c>
      <c r="Z108" s="81">
        <f>VLOOKUP($B108,[1]DEN6!$G$2:$T$95,10,FALSE)</f>
        <v>0</v>
      </c>
      <c r="AA108" s="81">
        <f>VLOOKUP($B108,[1]DEN6!$G$2:$T$95,11,FALSE)</f>
        <v>0</v>
      </c>
      <c r="AB108" s="81">
        <f>VLOOKUP($B108,[1]DEN6!$G$2:$T$95,12,FALSE)</f>
        <v>0</v>
      </c>
      <c r="AC108" s="81">
        <f>VLOOKUP($B108,[1]DEN6!$G$2:$T$95,13,FALSE)</f>
        <v>0</v>
      </c>
      <c r="AD108" s="17">
        <f t="shared" si="23"/>
        <v>4</v>
      </c>
    </row>
    <row r="109" spans="1:30" ht="15" thickBot="1" x14ac:dyDescent="0.25">
      <c r="A109" s="105" t="s">
        <v>172</v>
      </c>
      <c r="B109" s="99" t="s">
        <v>162</v>
      </c>
      <c r="C109" s="63"/>
      <c r="D109" s="63"/>
      <c r="E109" s="81">
        <f>VLOOKUP($B109,[1]NUM6!$G$2:$T$95,2,FALSE)</f>
        <v>0</v>
      </c>
      <c r="F109" s="81">
        <f>VLOOKUP($B109,[1]NUM6!$G$2:$T$95,3,FALSE)</f>
        <v>0</v>
      </c>
      <c r="G109" s="81">
        <f>VLOOKUP($B109,[1]NUM6!$G$2:$T$95,4,FALSE)</f>
        <v>0</v>
      </c>
      <c r="H109" s="81">
        <f>VLOOKUP($B109,[1]NUM6!$G$2:$T$95,5,FALSE)</f>
        <v>0</v>
      </c>
      <c r="I109" s="81">
        <f>VLOOKUP($B109,[1]NUM6!$G$2:$T$95,6,FALSE)</f>
        <v>0</v>
      </c>
      <c r="J109" s="81">
        <f>VLOOKUP($B109,[1]NUM6!$G$2:$T$95,7,FALSE)</f>
        <v>1</v>
      </c>
      <c r="K109" s="81">
        <f>VLOOKUP($B109,[1]NUM6!$G$2:$T$95,8,FALSE)</f>
        <v>0</v>
      </c>
      <c r="L109" s="81">
        <f>VLOOKUP($B109,[1]NUM6!$G$2:$T$95,9,FALSE)</f>
        <v>0</v>
      </c>
      <c r="M109" s="81">
        <f>VLOOKUP($B109,[1]NUM6!$G$2:$T$95,10,FALSE)</f>
        <v>0</v>
      </c>
      <c r="N109" s="81">
        <f>VLOOKUP($B109,[1]NUM6!$G$2:$T$95,11,FALSE)</f>
        <v>0</v>
      </c>
      <c r="O109" s="81">
        <f>VLOOKUP($B109,[1]NUM6!$G$2:$T$95,12,FALSE)</f>
        <v>0</v>
      </c>
      <c r="P109" s="81">
        <f>VLOOKUP($B109,[1]NUM6!$G$2:$T$95,13,FALSE)</f>
        <v>0</v>
      </c>
      <c r="Q109" s="17">
        <f t="shared" si="22"/>
        <v>1</v>
      </c>
      <c r="R109" s="81">
        <f>VLOOKUP($B109,[1]DEN6!$G$2:$T$95,2,FALSE)</f>
        <v>0</v>
      </c>
      <c r="S109" s="81">
        <f>VLOOKUP($B109,[1]DEN6!$G$2:$T$95,3,FALSE)</f>
        <v>0</v>
      </c>
      <c r="T109" s="81">
        <f>VLOOKUP($B109,[1]DEN6!$G$2:$T$95,4,FALSE)</f>
        <v>0</v>
      </c>
      <c r="U109" s="81">
        <f>VLOOKUP($B109,[1]DEN6!$G$2:$T$95,5,FALSE)</f>
        <v>0</v>
      </c>
      <c r="V109" s="81">
        <f>VLOOKUP($B109,[1]DEN6!$G$2:$T$95,6,FALSE)</f>
        <v>0</v>
      </c>
      <c r="W109" s="81">
        <f>VLOOKUP($B109,[1]DEN6!$G$2:$T$95,7,FALSE)</f>
        <v>1</v>
      </c>
      <c r="X109" s="81">
        <f>VLOOKUP($B109,[1]DEN6!$G$2:$T$95,8,FALSE)</f>
        <v>0</v>
      </c>
      <c r="Y109" s="81">
        <f>VLOOKUP($B109,[1]DEN6!$G$2:$T$95,9,FALSE)</f>
        <v>0</v>
      </c>
      <c r="Z109" s="81">
        <f>VLOOKUP($B109,[1]DEN6!$G$2:$T$95,10,FALSE)</f>
        <v>0</v>
      </c>
      <c r="AA109" s="81">
        <f>VLOOKUP($B109,[1]DEN6!$G$2:$T$95,11,FALSE)</f>
        <v>0</v>
      </c>
      <c r="AB109" s="81">
        <f>VLOOKUP($B109,[1]DEN6!$G$2:$T$95,12,FALSE)</f>
        <v>0</v>
      </c>
      <c r="AC109" s="81">
        <f>VLOOKUP($B109,[1]DEN6!$G$2:$T$95,13,FALSE)</f>
        <v>0</v>
      </c>
      <c r="AD109" s="17">
        <f t="shared" si="23"/>
        <v>1</v>
      </c>
    </row>
    <row r="110" spans="1:30" ht="15" thickBot="1" x14ac:dyDescent="0.25">
      <c r="A110" s="105" t="s">
        <v>172</v>
      </c>
      <c r="B110" s="99" t="s">
        <v>163</v>
      </c>
      <c r="C110" s="63"/>
      <c r="D110" s="63"/>
      <c r="E110" s="81">
        <f>VLOOKUP($B110,[1]NUM6!$G$2:$T$95,2,FALSE)</f>
        <v>0</v>
      </c>
      <c r="F110" s="81">
        <f>VLOOKUP($B110,[1]NUM6!$G$2:$T$95,3,FALSE)</f>
        <v>2</v>
      </c>
      <c r="G110" s="81">
        <f>VLOOKUP($B110,[1]NUM6!$G$2:$T$95,4,FALSE)</f>
        <v>1</v>
      </c>
      <c r="H110" s="81">
        <f>VLOOKUP($B110,[1]NUM6!$G$2:$T$95,5,FALSE)</f>
        <v>1</v>
      </c>
      <c r="I110" s="81">
        <f>VLOOKUP($B110,[1]NUM6!$G$2:$T$95,6,FALSE)</f>
        <v>0</v>
      </c>
      <c r="J110" s="81">
        <f>VLOOKUP($B110,[1]NUM6!$G$2:$T$95,7,FALSE)</f>
        <v>0</v>
      </c>
      <c r="K110" s="81">
        <f>VLOOKUP($B110,[1]NUM6!$G$2:$T$95,8,FALSE)</f>
        <v>0</v>
      </c>
      <c r="L110" s="81">
        <f>VLOOKUP($B110,[1]NUM6!$G$2:$T$95,9,FALSE)</f>
        <v>0</v>
      </c>
      <c r="M110" s="81">
        <f>VLOOKUP($B110,[1]NUM6!$G$2:$T$95,10,FALSE)</f>
        <v>0</v>
      </c>
      <c r="N110" s="81">
        <f>VLOOKUP($B110,[1]NUM6!$G$2:$T$95,11,FALSE)</f>
        <v>0</v>
      </c>
      <c r="O110" s="81">
        <f>VLOOKUP($B110,[1]NUM6!$G$2:$T$95,12,FALSE)</f>
        <v>0</v>
      </c>
      <c r="P110" s="81">
        <f>VLOOKUP($B110,[1]NUM6!$G$2:$T$95,13,FALSE)</f>
        <v>0</v>
      </c>
      <c r="Q110" s="17">
        <f t="shared" si="22"/>
        <v>4</v>
      </c>
      <c r="R110" s="81">
        <f>VLOOKUP($B110,[1]DEN6!$G$2:$T$95,2,FALSE)</f>
        <v>0</v>
      </c>
      <c r="S110" s="81">
        <f>VLOOKUP($B110,[1]DEN6!$G$2:$T$95,3,FALSE)</f>
        <v>2</v>
      </c>
      <c r="T110" s="81">
        <f>VLOOKUP($B110,[1]DEN6!$G$2:$T$95,4,FALSE)</f>
        <v>1</v>
      </c>
      <c r="U110" s="81">
        <f>VLOOKUP($B110,[1]DEN6!$G$2:$T$95,5,FALSE)</f>
        <v>1</v>
      </c>
      <c r="V110" s="81">
        <f>VLOOKUP($B110,[1]DEN6!$G$2:$T$95,6,FALSE)</f>
        <v>0</v>
      </c>
      <c r="W110" s="81">
        <f>VLOOKUP($B110,[1]DEN6!$G$2:$T$95,7,FALSE)</f>
        <v>0</v>
      </c>
      <c r="X110" s="81">
        <f>VLOOKUP($B110,[1]DEN6!$G$2:$T$95,8,FALSE)</f>
        <v>0</v>
      </c>
      <c r="Y110" s="81">
        <f>VLOOKUP($B110,[1]DEN6!$G$2:$T$95,9,FALSE)</f>
        <v>0</v>
      </c>
      <c r="Z110" s="81">
        <f>VLOOKUP($B110,[1]DEN6!$G$2:$T$95,10,FALSE)</f>
        <v>0</v>
      </c>
      <c r="AA110" s="81">
        <f>VLOOKUP($B110,[1]DEN6!$G$2:$T$95,11,FALSE)</f>
        <v>0</v>
      </c>
      <c r="AB110" s="81">
        <f>VLOOKUP($B110,[1]DEN6!$G$2:$T$95,12,FALSE)</f>
        <v>0</v>
      </c>
      <c r="AC110" s="81">
        <f>VLOOKUP($B110,[1]DEN6!$G$2:$T$95,13,FALSE)</f>
        <v>0</v>
      </c>
      <c r="AD110" s="17">
        <f t="shared" si="23"/>
        <v>4</v>
      </c>
    </row>
    <row r="111" spans="1:30" ht="15" thickBot="1" x14ac:dyDescent="0.25">
      <c r="A111" s="105" t="s">
        <v>172</v>
      </c>
      <c r="B111" s="99" t="s">
        <v>164</v>
      </c>
      <c r="C111" s="63"/>
      <c r="D111" s="63"/>
      <c r="E111" s="81">
        <f>VLOOKUP($B111,[1]NUM6!$G$2:$T$95,2,FALSE)</f>
        <v>0</v>
      </c>
      <c r="F111" s="81">
        <f>VLOOKUP($B111,[1]NUM6!$G$2:$T$95,3,FALSE)</f>
        <v>0</v>
      </c>
      <c r="G111" s="81">
        <f>VLOOKUP($B111,[1]NUM6!$G$2:$T$95,4,FALSE)</f>
        <v>0</v>
      </c>
      <c r="H111" s="81">
        <f>VLOOKUP($B111,[1]NUM6!$G$2:$T$95,5,FALSE)</f>
        <v>0</v>
      </c>
      <c r="I111" s="81">
        <f>VLOOKUP($B111,[1]NUM6!$G$2:$T$95,6,FALSE)</f>
        <v>0</v>
      </c>
      <c r="J111" s="81">
        <f>VLOOKUP($B111,[1]NUM6!$G$2:$T$95,7,FALSE)</f>
        <v>1</v>
      </c>
      <c r="K111" s="81">
        <f>VLOOKUP($B111,[1]NUM6!$G$2:$T$95,8,FALSE)</f>
        <v>0</v>
      </c>
      <c r="L111" s="81">
        <f>VLOOKUP($B111,[1]NUM6!$G$2:$T$95,9,FALSE)</f>
        <v>1</v>
      </c>
      <c r="M111" s="81">
        <f>VLOOKUP($B111,[1]NUM6!$G$2:$T$95,10,FALSE)</f>
        <v>2</v>
      </c>
      <c r="N111" s="81">
        <f>VLOOKUP($B111,[1]NUM6!$G$2:$T$95,11,FALSE)</f>
        <v>0</v>
      </c>
      <c r="O111" s="81">
        <f>VLOOKUP($B111,[1]NUM6!$G$2:$T$95,12,FALSE)</f>
        <v>0</v>
      </c>
      <c r="P111" s="81">
        <f>VLOOKUP($B111,[1]NUM6!$G$2:$T$95,13,FALSE)</f>
        <v>0</v>
      </c>
      <c r="Q111" s="17">
        <f t="shared" si="22"/>
        <v>4</v>
      </c>
      <c r="R111" s="81">
        <f>VLOOKUP($B111,[1]DEN6!$G$2:$T$95,2,FALSE)</f>
        <v>0</v>
      </c>
      <c r="S111" s="81">
        <f>VLOOKUP($B111,[1]DEN6!$G$2:$T$95,3,FALSE)</f>
        <v>0</v>
      </c>
      <c r="T111" s="81">
        <f>VLOOKUP($B111,[1]DEN6!$G$2:$T$95,4,FALSE)</f>
        <v>0</v>
      </c>
      <c r="U111" s="81">
        <f>VLOOKUP($B111,[1]DEN6!$G$2:$T$95,5,FALSE)</f>
        <v>0</v>
      </c>
      <c r="V111" s="81">
        <f>VLOOKUP($B111,[1]DEN6!$G$2:$T$95,6,FALSE)</f>
        <v>0</v>
      </c>
      <c r="W111" s="81">
        <f>VLOOKUP($B111,[1]DEN6!$G$2:$T$95,7,FALSE)</f>
        <v>1</v>
      </c>
      <c r="X111" s="81">
        <f>VLOOKUP($B111,[1]DEN6!$G$2:$T$95,8,FALSE)</f>
        <v>0</v>
      </c>
      <c r="Y111" s="81">
        <f>VLOOKUP($B111,[1]DEN6!$G$2:$T$95,9,FALSE)</f>
        <v>1</v>
      </c>
      <c r="Z111" s="81">
        <f>VLOOKUP($B111,[1]DEN6!$G$2:$T$95,10,FALSE)</f>
        <v>2</v>
      </c>
      <c r="AA111" s="81">
        <f>VLOOKUP($B111,[1]DEN6!$G$2:$T$95,11,FALSE)</f>
        <v>0</v>
      </c>
      <c r="AB111" s="81">
        <f>VLOOKUP($B111,[1]DEN6!$G$2:$T$95,12,FALSE)</f>
        <v>0</v>
      </c>
      <c r="AC111" s="81">
        <f>VLOOKUP($B111,[1]DEN6!$G$2:$T$95,13,FALSE)</f>
        <v>0</v>
      </c>
      <c r="AD111" s="17">
        <f t="shared" si="23"/>
        <v>4</v>
      </c>
    </row>
    <row r="112" spans="1:30" ht="15" thickBot="1" x14ac:dyDescent="0.25">
      <c r="A112" s="105" t="s">
        <v>172</v>
      </c>
      <c r="B112" s="99" t="s">
        <v>165</v>
      </c>
      <c r="C112" s="63"/>
      <c r="D112" s="63"/>
      <c r="E112" s="81"/>
      <c r="F112" s="81"/>
      <c r="G112" s="81"/>
      <c r="H112" s="81"/>
      <c r="I112" s="81"/>
      <c r="J112" s="81"/>
      <c r="K112" s="81"/>
      <c r="L112" s="81"/>
      <c r="M112" s="81"/>
      <c r="N112" s="81"/>
      <c r="O112" s="81"/>
      <c r="P112" s="81"/>
      <c r="Q112" s="17">
        <f t="shared" si="22"/>
        <v>0</v>
      </c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  <c r="AD112" s="17">
        <f t="shared" si="23"/>
        <v>0</v>
      </c>
    </row>
    <row r="113" spans="1:30" ht="15" thickBot="1" x14ac:dyDescent="0.25">
      <c r="A113" s="105" t="s">
        <v>172</v>
      </c>
      <c r="B113" s="99" t="s">
        <v>166</v>
      </c>
      <c r="C113" s="63"/>
      <c r="D113" s="63"/>
      <c r="E113" s="81">
        <f>VLOOKUP($B113,[1]NUM6!$G$2:$T$95,2,FALSE)</f>
        <v>0</v>
      </c>
      <c r="F113" s="81">
        <f>VLOOKUP($B113,[1]NUM6!$G$2:$T$95,3,FALSE)</f>
        <v>0</v>
      </c>
      <c r="G113" s="81">
        <f>VLOOKUP($B113,[1]NUM6!$G$2:$T$95,4,FALSE)</f>
        <v>1</v>
      </c>
      <c r="H113" s="81">
        <f>VLOOKUP($B113,[1]NUM6!$G$2:$T$95,5,FALSE)</f>
        <v>0</v>
      </c>
      <c r="I113" s="81">
        <f>VLOOKUP($B113,[1]NUM6!$G$2:$T$95,6,FALSE)</f>
        <v>0</v>
      </c>
      <c r="J113" s="81">
        <f>VLOOKUP($B113,[1]NUM6!$G$2:$T$95,7,FALSE)</f>
        <v>1</v>
      </c>
      <c r="K113" s="81">
        <f>VLOOKUP($B113,[1]NUM6!$G$2:$T$95,8,FALSE)</f>
        <v>0</v>
      </c>
      <c r="L113" s="81">
        <f>VLOOKUP($B113,[1]NUM6!$G$2:$T$95,9,FALSE)</f>
        <v>0</v>
      </c>
      <c r="M113" s="81">
        <f>VLOOKUP($B113,[1]NUM6!$G$2:$T$95,10,FALSE)</f>
        <v>0</v>
      </c>
      <c r="N113" s="81">
        <f>VLOOKUP($B113,[1]NUM6!$G$2:$T$95,11,FALSE)</f>
        <v>0</v>
      </c>
      <c r="O113" s="81">
        <f>VLOOKUP($B113,[1]NUM6!$G$2:$T$95,12,FALSE)</f>
        <v>0</v>
      </c>
      <c r="P113" s="81">
        <f>VLOOKUP($B113,[1]NUM6!$G$2:$T$95,13,FALSE)</f>
        <v>0</v>
      </c>
      <c r="Q113" s="17">
        <f t="shared" si="22"/>
        <v>2</v>
      </c>
      <c r="R113" s="81">
        <f>VLOOKUP($B113,[1]DEN6!$G$2:$T$95,2,FALSE)</f>
        <v>0</v>
      </c>
      <c r="S113" s="81">
        <f>VLOOKUP($B113,[1]DEN6!$G$2:$T$95,3,FALSE)</f>
        <v>0</v>
      </c>
      <c r="T113" s="81">
        <f>VLOOKUP($B113,[1]DEN6!$G$2:$T$95,4,FALSE)</f>
        <v>1</v>
      </c>
      <c r="U113" s="81">
        <f>VLOOKUP($B113,[1]DEN6!$G$2:$T$95,5,FALSE)</f>
        <v>0</v>
      </c>
      <c r="V113" s="81">
        <f>VLOOKUP($B113,[1]DEN6!$G$2:$T$95,6,FALSE)</f>
        <v>0</v>
      </c>
      <c r="W113" s="81">
        <f>VLOOKUP($B113,[1]DEN6!$G$2:$T$95,7,FALSE)</f>
        <v>1</v>
      </c>
      <c r="X113" s="81">
        <f>VLOOKUP($B113,[1]DEN6!$G$2:$T$95,8,FALSE)</f>
        <v>0</v>
      </c>
      <c r="Y113" s="81">
        <f>VLOOKUP($B113,[1]DEN6!$G$2:$T$95,9,FALSE)</f>
        <v>0</v>
      </c>
      <c r="Z113" s="81">
        <f>VLOOKUP($B113,[1]DEN6!$G$2:$T$95,10,FALSE)</f>
        <v>0</v>
      </c>
      <c r="AA113" s="81">
        <f>VLOOKUP($B113,[1]DEN6!$G$2:$T$95,11,FALSE)</f>
        <v>0</v>
      </c>
      <c r="AB113" s="81">
        <f>VLOOKUP($B113,[1]DEN6!$G$2:$T$95,12,FALSE)</f>
        <v>0</v>
      </c>
      <c r="AC113" s="81">
        <f>VLOOKUP($B113,[1]DEN6!$G$2:$T$95,13,FALSE)</f>
        <v>0</v>
      </c>
      <c r="AD113" s="17">
        <f t="shared" si="23"/>
        <v>2</v>
      </c>
    </row>
    <row r="114" spans="1:30" ht="15" thickBot="1" x14ac:dyDescent="0.25">
      <c r="A114" s="105" t="s">
        <v>172</v>
      </c>
      <c r="B114" s="99" t="s">
        <v>167</v>
      </c>
      <c r="C114" s="63"/>
      <c r="D114" s="63"/>
      <c r="E114" s="81">
        <f>VLOOKUP($B114,[1]NUM6!$G$2:$T$95,2,FALSE)</f>
        <v>0</v>
      </c>
      <c r="F114" s="81">
        <f>VLOOKUP($B114,[1]NUM6!$G$2:$T$95,3,FALSE)</f>
        <v>0</v>
      </c>
      <c r="G114" s="81">
        <f>VLOOKUP($B114,[1]NUM6!$G$2:$T$95,4,FALSE)</f>
        <v>0</v>
      </c>
      <c r="H114" s="81">
        <f>VLOOKUP($B114,[1]NUM6!$G$2:$T$95,5,FALSE)</f>
        <v>0</v>
      </c>
      <c r="I114" s="81">
        <f>VLOOKUP($B114,[1]NUM6!$G$2:$T$95,6,FALSE)</f>
        <v>0</v>
      </c>
      <c r="J114" s="81">
        <f>VLOOKUP($B114,[1]NUM6!$G$2:$T$95,7,FALSE)</f>
        <v>0</v>
      </c>
      <c r="K114" s="81">
        <f>VLOOKUP($B114,[1]NUM6!$G$2:$T$95,8,FALSE)</f>
        <v>0</v>
      </c>
      <c r="L114" s="81">
        <f>VLOOKUP($B114,[1]NUM6!$G$2:$T$95,9,FALSE)</f>
        <v>1</v>
      </c>
      <c r="M114" s="81">
        <f>VLOOKUP($B114,[1]NUM6!$G$2:$T$95,10,FALSE)</f>
        <v>2</v>
      </c>
      <c r="N114" s="81">
        <f>VLOOKUP($B114,[1]NUM6!$G$2:$T$95,11,FALSE)</f>
        <v>0</v>
      </c>
      <c r="O114" s="81">
        <f>VLOOKUP($B114,[1]NUM6!$G$2:$T$95,12,FALSE)</f>
        <v>0</v>
      </c>
      <c r="P114" s="81">
        <f>VLOOKUP($B114,[1]NUM6!$G$2:$T$95,13,FALSE)</f>
        <v>0</v>
      </c>
      <c r="Q114" s="17">
        <f t="shared" si="22"/>
        <v>3</v>
      </c>
      <c r="R114" s="81">
        <f>VLOOKUP($B114,[1]DEN6!$G$2:$T$95,2,FALSE)</f>
        <v>0</v>
      </c>
      <c r="S114" s="81">
        <f>VLOOKUP($B114,[1]DEN6!$G$2:$T$95,3,FALSE)</f>
        <v>0</v>
      </c>
      <c r="T114" s="81">
        <f>VLOOKUP($B114,[1]DEN6!$G$2:$T$95,4,FALSE)</f>
        <v>0</v>
      </c>
      <c r="U114" s="81">
        <f>VLOOKUP($B114,[1]DEN6!$G$2:$T$95,5,FALSE)</f>
        <v>0</v>
      </c>
      <c r="V114" s="81">
        <f>VLOOKUP($B114,[1]DEN6!$G$2:$T$95,6,FALSE)</f>
        <v>0</v>
      </c>
      <c r="W114" s="81">
        <f>VLOOKUP($B114,[1]DEN6!$G$2:$T$95,7,FALSE)</f>
        <v>0</v>
      </c>
      <c r="X114" s="81">
        <f>VLOOKUP($B114,[1]DEN6!$G$2:$T$95,8,FALSE)</f>
        <v>0</v>
      </c>
      <c r="Y114" s="81">
        <f>VLOOKUP($B114,[1]DEN6!$G$2:$T$95,9,FALSE)</f>
        <v>1</v>
      </c>
      <c r="Z114" s="81">
        <f>VLOOKUP($B114,[1]DEN6!$G$2:$T$95,10,FALSE)</f>
        <v>2</v>
      </c>
      <c r="AA114" s="81">
        <f>VLOOKUP($B114,[1]DEN6!$G$2:$T$95,11,FALSE)</f>
        <v>0</v>
      </c>
      <c r="AB114" s="81">
        <f>VLOOKUP($B114,[1]DEN6!$G$2:$T$95,12,FALSE)</f>
        <v>0</v>
      </c>
      <c r="AC114" s="81">
        <f>VLOOKUP($B114,[1]DEN6!$G$2:$T$95,13,FALSE)</f>
        <v>0</v>
      </c>
      <c r="AD114" s="17">
        <f t="shared" si="23"/>
        <v>3</v>
      </c>
    </row>
    <row r="115" spans="1:30" ht="15" thickBot="1" x14ac:dyDescent="0.25">
      <c r="A115" s="105" t="s">
        <v>172</v>
      </c>
      <c r="B115" s="99" t="s">
        <v>168</v>
      </c>
      <c r="C115" s="63"/>
      <c r="D115" s="63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17">
        <f t="shared" si="22"/>
        <v>0</v>
      </c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17">
        <f t="shared" si="23"/>
        <v>0</v>
      </c>
    </row>
    <row r="116" spans="1:30" ht="15" thickBot="1" x14ac:dyDescent="0.25">
      <c r="A116" s="105" t="s">
        <v>172</v>
      </c>
      <c r="B116" s="99" t="s">
        <v>169</v>
      </c>
      <c r="C116" s="63"/>
      <c r="D116" s="63"/>
      <c r="E116" s="81">
        <f>VLOOKUP($B116,[1]NUM6!$G$2:$T$95,2,FALSE)</f>
        <v>0</v>
      </c>
      <c r="F116" s="81">
        <f>VLOOKUP($B116,[1]NUM6!$G$2:$T$95,3,FALSE)</f>
        <v>0</v>
      </c>
      <c r="G116" s="81">
        <f>VLOOKUP($B116,[1]NUM6!$G$2:$T$95,4,FALSE)</f>
        <v>0</v>
      </c>
      <c r="H116" s="81">
        <f>VLOOKUP($B116,[1]NUM6!$G$2:$T$95,5,FALSE)</f>
        <v>0</v>
      </c>
      <c r="I116" s="81">
        <f>VLOOKUP($B116,[1]NUM6!$G$2:$T$95,6,FALSE)</f>
        <v>0</v>
      </c>
      <c r="J116" s="81">
        <f>VLOOKUP($B116,[1]NUM6!$G$2:$T$95,7,FALSE)</f>
        <v>0</v>
      </c>
      <c r="K116" s="81">
        <f>VLOOKUP($B116,[1]NUM6!$G$2:$T$95,8,FALSE)</f>
        <v>1</v>
      </c>
      <c r="L116" s="81">
        <f>VLOOKUP($B116,[1]NUM6!$G$2:$T$95,9,FALSE)</f>
        <v>0</v>
      </c>
      <c r="M116" s="81">
        <f>VLOOKUP($B116,[1]NUM6!$G$2:$T$95,10,FALSE)</f>
        <v>0</v>
      </c>
      <c r="N116" s="81">
        <f>VLOOKUP($B116,[1]NUM6!$G$2:$T$95,11,FALSE)</f>
        <v>0</v>
      </c>
      <c r="O116" s="81">
        <f>VLOOKUP($B116,[1]NUM6!$G$2:$T$95,12,FALSE)</f>
        <v>0</v>
      </c>
      <c r="P116" s="81">
        <f>VLOOKUP($B116,[1]NUM6!$G$2:$T$95,13,FALSE)</f>
        <v>0</v>
      </c>
      <c r="Q116" s="17">
        <f t="shared" si="22"/>
        <v>1</v>
      </c>
      <c r="R116" s="81">
        <f>VLOOKUP($B116,[1]DEN6!$G$2:$T$95,2,FALSE)</f>
        <v>0</v>
      </c>
      <c r="S116" s="81">
        <f>VLOOKUP($B116,[1]DEN6!$G$2:$T$95,3,FALSE)</f>
        <v>0</v>
      </c>
      <c r="T116" s="81">
        <f>VLOOKUP($B116,[1]DEN6!$G$2:$T$95,4,FALSE)</f>
        <v>0</v>
      </c>
      <c r="U116" s="81">
        <f>VLOOKUP($B116,[1]DEN6!$G$2:$T$95,5,FALSE)</f>
        <v>0</v>
      </c>
      <c r="V116" s="81">
        <f>VLOOKUP($B116,[1]DEN6!$G$2:$T$95,6,FALSE)</f>
        <v>0</v>
      </c>
      <c r="W116" s="81">
        <f>VLOOKUP($B116,[1]DEN6!$G$2:$T$95,7,FALSE)</f>
        <v>0</v>
      </c>
      <c r="X116" s="81">
        <f>VLOOKUP($B116,[1]DEN6!$G$2:$T$95,8,FALSE)</f>
        <v>1</v>
      </c>
      <c r="Y116" s="81">
        <f>VLOOKUP($B116,[1]DEN6!$G$2:$T$95,9,FALSE)</f>
        <v>0</v>
      </c>
      <c r="Z116" s="81">
        <f>VLOOKUP($B116,[1]DEN6!$G$2:$T$95,10,FALSE)</f>
        <v>0</v>
      </c>
      <c r="AA116" s="81">
        <f>VLOOKUP($B116,[1]DEN6!$G$2:$T$95,11,FALSE)</f>
        <v>0</v>
      </c>
      <c r="AB116" s="81">
        <f>VLOOKUP($B116,[1]DEN6!$G$2:$T$95,12,FALSE)</f>
        <v>0</v>
      </c>
      <c r="AC116" s="81">
        <f>VLOOKUP($B116,[1]DEN6!$G$2:$T$95,13,FALSE)</f>
        <v>0</v>
      </c>
      <c r="AD116" s="17">
        <f t="shared" si="23"/>
        <v>1</v>
      </c>
    </row>
    <row r="117" spans="1:30" ht="15" thickBot="1" x14ac:dyDescent="0.25">
      <c r="A117" s="105" t="s">
        <v>172</v>
      </c>
      <c r="B117" s="99" t="s">
        <v>170</v>
      </c>
      <c r="C117" s="63"/>
      <c r="D117" s="63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17">
        <f t="shared" si="22"/>
        <v>0</v>
      </c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  <c r="AD117" s="17">
        <f t="shared" si="23"/>
        <v>0</v>
      </c>
    </row>
    <row r="118" spans="1:30" ht="15" thickBot="1" x14ac:dyDescent="0.25">
      <c r="A118" s="105" t="s">
        <v>172</v>
      </c>
      <c r="B118" s="99" t="s">
        <v>171</v>
      </c>
      <c r="C118" s="63"/>
      <c r="D118" s="63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17">
        <f t="shared" si="22"/>
        <v>0</v>
      </c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  <c r="AD118" s="17">
        <f t="shared" si="23"/>
        <v>0</v>
      </c>
    </row>
    <row r="119" spans="1:30" ht="15" thickBot="1" x14ac:dyDescent="0.25">
      <c r="A119" s="233" t="s">
        <v>207</v>
      </c>
      <c r="B119" s="234"/>
      <c r="C119" s="45">
        <f>+D119/Metas!L107</f>
        <v>1.0204081632653061</v>
      </c>
      <c r="D119" s="19">
        <f>+Q119/AD119</f>
        <v>1</v>
      </c>
      <c r="E119" s="55">
        <f>SUM(E107:E118)</f>
        <v>0</v>
      </c>
      <c r="F119" s="55">
        <f t="shared" ref="F119:P119" si="24">SUM(F107:F118)</f>
        <v>2</v>
      </c>
      <c r="G119" s="55">
        <f t="shared" si="24"/>
        <v>4</v>
      </c>
      <c r="H119" s="55">
        <f t="shared" si="24"/>
        <v>3</v>
      </c>
      <c r="I119" s="55">
        <f t="shared" si="24"/>
        <v>0</v>
      </c>
      <c r="J119" s="55">
        <f t="shared" si="24"/>
        <v>3</v>
      </c>
      <c r="K119" s="55">
        <f t="shared" si="24"/>
        <v>1</v>
      </c>
      <c r="L119" s="55">
        <f t="shared" si="24"/>
        <v>2</v>
      </c>
      <c r="M119" s="55">
        <f t="shared" si="24"/>
        <v>4</v>
      </c>
      <c r="N119" s="55">
        <f t="shared" si="24"/>
        <v>0</v>
      </c>
      <c r="O119" s="55">
        <f t="shared" si="24"/>
        <v>0</v>
      </c>
      <c r="P119" s="55">
        <f t="shared" si="24"/>
        <v>0</v>
      </c>
      <c r="Q119" s="14">
        <f>SUM(Q107:Q118)</f>
        <v>19</v>
      </c>
      <c r="R119" s="55">
        <f t="shared" ref="R119:AC119" si="25">SUM(R107:R118)</f>
        <v>0</v>
      </c>
      <c r="S119" s="55">
        <f t="shared" si="25"/>
        <v>2</v>
      </c>
      <c r="T119" s="55">
        <f t="shared" si="25"/>
        <v>4</v>
      </c>
      <c r="U119" s="55">
        <f t="shared" si="25"/>
        <v>3</v>
      </c>
      <c r="V119" s="55">
        <f t="shared" si="25"/>
        <v>0</v>
      </c>
      <c r="W119" s="55">
        <f t="shared" si="25"/>
        <v>3</v>
      </c>
      <c r="X119" s="55">
        <f t="shared" si="25"/>
        <v>1</v>
      </c>
      <c r="Y119" s="55">
        <f t="shared" si="25"/>
        <v>2</v>
      </c>
      <c r="Z119" s="55">
        <f t="shared" si="25"/>
        <v>4</v>
      </c>
      <c r="AA119" s="55">
        <f t="shared" si="25"/>
        <v>0</v>
      </c>
      <c r="AB119" s="55">
        <f t="shared" si="25"/>
        <v>0</v>
      </c>
      <c r="AC119" s="55">
        <f t="shared" si="25"/>
        <v>0</v>
      </c>
      <c r="AD119" s="14">
        <f>SUM(AD107:AD118)</f>
        <v>19</v>
      </c>
    </row>
    <row r="120" spans="1:30" ht="15" thickBot="1" x14ac:dyDescent="0.25">
      <c r="A120" s="105" t="s">
        <v>186</v>
      </c>
      <c r="B120" s="99" t="s">
        <v>173</v>
      </c>
      <c r="C120" s="63"/>
      <c r="D120" s="63"/>
      <c r="E120" s="81">
        <f>VLOOKUP($B120,[1]NUM6!$G$2:$T$95,2,FALSE)</f>
        <v>2</v>
      </c>
      <c r="F120" s="81">
        <f>VLOOKUP($B120,[1]NUM6!$G$2:$T$95,3,FALSE)</f>
        <v>2</v>
      </c>
      <c r="G120" s="81">
        <f>VLOOKUP($B120,[1]NUM6!$G$2:$T$95,4,FALSE)</f>
        <v>3</v>
      </c>
      <c r="H120" s="81">
        <f>VLOOKUP($B120,[1]NUM6!$G$2:$T$95,5,FALSE)</f>
        <v>4</v>
      </c>
      <c r="I120" s="81">
        <f>VLOOKUP($B120,[1]NUM6!$G$2:$T$95,6,FALSE)</f>
        <v>1</v>
      </c>
      <c r="J120" s="81">
        <f>VLOOKUP($B120,[1]NUM6!$G$2:$T$95,7,FALSE)</f>
        <v>3</v>
      </c>
      <c r="K120" s="81">
        <f>VLOOKUP($B120,[1]NUM6!$G$2:$T$95,8,FALSE)</f>
        <v>3</v>
      </c>
      <c r="L120" s="81">
        <f>VLOOKUP($B120,[1]NUM6!$G$2:$T$95,9,FALSE)</f>
        <v>2</v>
      </c>
      <c r="M120" s="81">
        <f>VLOOKUP($B120,[1]NUM6!$G$2:$T$95,10,FALSE)</f>
        <v>7</v>
      </c>
      <c r="N120" s="81">
        <f>VLOOKUP($B120,[1]NUM6!$G$2:$T$95,11,FALSE)</f>
        <v>1</v>
      </c>
      <c r="O120" s="81">
        <f>VLOOKUP($B120,[1]NUM6!$G$2:$T$95,12,FALSE)</f>
        <v>3</v>
      </c>
      <c r="P120" s="81">
        <f>VLOOKUP($B120,[1]NUM6!$G$2:$T$95,13,FALSE)</f>
        <v>3</v>
      </c>
      <c r="Q120" s="17">
        <f t="shared" ref="Q120:Q132" si="26">SUM(E120:P120)</f>
        <v>34</v>
      </c>
      <c r="R120" s="81">
        <f>VLOOKUP($B120,[1]DEN6!$G$2:$T$95,2,FALSE)</f>
        <v>2</v>
      </c>
      <c r="S120" s="81">
        <f>VLOOKUP($B120,[1]DEN6!$G$2:$T$95,3,FALSE)</f>
        <v>2</v>
      </c>
      <c r="T120" s="81">
        <f>VLOOKUP($B120,[1]DEN6!$G$2:$T$95,4,FALSE)</f>
        <v>3</v>
      </c>
      <c r="U120" s="81">
        <f>VLOOKUP($B120,[1]DEN6!$G$2:$T$95,5,FALSE)</f>
        <v>4</v>
      </c>
      <c r="V120" s="81">
        <f>VLOOKUP($B120,[1]DEN6!$G$2:$T$95,6,FALSE)</f>
        <v>1</v>
      </c>
      <c r="W120" s="81">
        <f>VLOOKUP($B120,[1]DEN6!$G$2:$T$95,7,FALSE)</f>
        <v>3</v>
      </c>
      <c r="X120" s="81">
        <f>VLOOKUP($B120,[1]DEN6!$G$2:$T$95,8,FALSE)</f>
        <v>3</v>
      </c>
      <c r="Y120" s="81">
        <f>VLOOKUP($B120,[1]DEN6!$G$2:$T$95,9,FALSE)</f>
        <v>2</v>
      </c>
      <c r="Z120" s="81">
        <f>VLOOKUP($B120,[1]DEN6!$G$2:$T$95,10,FALSE)</f>
        <v>7</v>
      </c>
      <c r="AA120" s="81">
        <f>VLOOKUP($B120,[1]DEN6!$G$2:$T$95,11,FALSE)</f>
        <v>1</v>
      </c>
      <c r="AB120" s="81">
        <f>VLOOKUP($B120,[1]DEN6!$G$2:$T$95,12,FALSE)</f>
        <v>3</v>
      </c>
      <c r="AC120" s="81">
        <f>VLOOKUP($B120,[1]DEN6!$G$2:$T$95,13,FALSE)</f>
        <v>3</v>
      </c>
      <c r="AD120" s="17">
        <f t="shared" ref="AD120:AD132" si="27">SUM(R120:AC120)</f>
        <v>34</v>
      </c>
    </row>
    <row r="121" spans="1:30" ht="15" thickBot="1" x14ac:dyDescent="0.25">
      <c r="A121" s="105" t="s">
        <v>186</v>
      </c>
      <c r="B121" s="99" t="s">
        <v>174</v>
      </c>
      <c r="C121" s="63"/>
      <c r="D121" s="63"/>
      <c r="E121" s="81">
        <f>VLOOKUP($B121,[1]NUM6!$G$2:$T$95,2,FALSE)</f>
        <v>0</v>
      </c>
      <c r="F121" s="81">
        <f>VLOOKUP($B121,[1]NUM6!$G$2:$T$95,3,FALSE)</f>
        <v>0</v>
      </c>
      <c r="G121" s="81">
        <f>VLOOKUP($B121,[1]NUM6!$G$2:$T$95,4,FALSE)</f>
        <v>0</v>
      </c>
      <c r="H121" s="81">
        <f>VLOOKUP($B121,[1]NUM6!$G$2:$T$95,5,FALSE)</f>
        <v>0</v>
      </c>
      <c r="I121" s="81">
        <f>VLOOKUP($B121,[1]NUM6!$G$2:$T$95,6,FALSE)</f>
        <v>2</v>
      </c>
      <c r="J121" s="81">
        <f>VLOOKUP($B121,[1]NUM6!$G$2:$T$95,7,FALSE)</f>
        <v>0</v>
      </c>
      <c r="K121" s="81">
        <f>VLOOKUP($B121,[1]NUM6!$G$2:$T$95,8,FALSE)</f>
        <v>1</v>
      </c>
      <c r="L121" s="81">
        <f>VLOOKUP($B121,[1]NUM6!$G$2:$T$95,9,FALSE)</f>
        <v>0</v>
      </c>
      <c r="M121" s="81">
        <f>VLOOKUP($B121,[1]NUM6!$G$2:$T$95,10,FALSE)</f>
        <v>0</v>
      </c>
      <c r="N121" s="81">
        <f>VLOOKUP($B121,[1]NUM6!$G$2:$T$95,11,FALSE)</f>
        <v>0</v>
      </c>
      <c r="O121" s="81">
        <f>VLOOKUP($B121,[1]NUM6!$G$2:$T$95,12,FALSE)</f>
        <v>0</v>
      </c>
      <c r="P121" s="81">
        <f>VLOOKUP($B121,[1]NUM6!$G$2:$T$95,13,FALSE)</f>
        <v>0</v>
      </c>
      <c r="Q121" s="17">
        <f t="shared" si="26"/>
        <v>3</v>
      </c>
      <c r="R121" s="81">
        <f>VLOOKUP($B121,[1]DEN6!$G$2:$T$95,2,FALSE)</f>
        <v>0</v>
      </c>
      <c r="S121" s="81">
        <f>VLOOKUP($B121,[1]DEN6!$G$2:$T$95,3,FALSE)</f>
        <v>0</v>
      </c>
      <c r="T121" s="81">
        <f>VLOOKUP($B121,[1]DEN6!$G$2:$T$95,4,FALSE)</f>
        <v>0</v>
      </c>
      <c r="U121" s="81">
        <f>VLOOKUP($B121,[1]DEN6!$G$2:$T$95,5,FALSE)</f>
        <v>0</v>
      </c>
      <c r="V121" s="81">
        <f>VLOOKUP($B121,[1]DEN6!$G$2:$T$95,6,FALSE)</f>
        <v>2</v>
      </c>
      <c r="W121" s="81">
        <f>VLOOKUP($B121,[1]DEN6!$G$2:$T$95,7,FALSE)</f>
        <v>0</v>
      </c>
      <c r="X121" s="81">
        <f>VLOOKUP($B121,[1]DEN6!$G$2:$T$95,8,FALSE)</f>
        <v>1</v>
      </c>
      <c r="Y121" s="81">
        <f>VLOOKUP($B121,[1]DEN6!$G$2:$T$95,9,FALSE)</f>
        <v>0</v>
      </c>
      <c r="Z121" s="81">
        <f>VLOOKUP($B121,[1]DEN6!$G$2:$T$95,10,FALSE)</f>
        <v>0</v>
      </c>
      <c r="AA121" s="81">
        <f>VLOOKUP($B121,[1]DEN6!$G$2:$T$95,11,FALSE)</f>
        <v>0</v>
      </c>
      <c r="AB121" s="81">
        <f>VLOOKUP($B121,[1]DEN6!$G$2:$T$95,12,FALSE)</f>
        <v>0</v>
      </c>
      <c r="AC121" s="81">
        <f>VLOOKUP($B121,[1]DEN6!$G$2:$T$95,13,FALSE)</f>
        <v>0</v>
      </c>
      <c r="AD121" s="17">
        <f t="shared" si="27"/>
        <v>3</v>
      </c>
    </row>
    <row r="122" spans="1:30" ht="15" thickBot="1" x14ac:dyDescent="0.25">
      <c r="A122" s="105" t="s">
        <v>186</v>
      </c>
      <c r="B122" s="99" t="s">
        <v>175</v>
      </c>
      <c r="C122" s="63"/>
      <c r="D122" s="63"/>
      <c r="E122" s="81">
        <f>VLOOKUP($B122,[1]NUM6!$G$2:$T$95,2,FALSE)</f>
        <v>0</v>
      </c>
      <c r="F122" s="81">
        <f>VLOOKUP($B122,[1]NUM6!$G$2:$T$95,3,FALSE)</f>
        <v>0</v>
      </c>
      <c r="G122" s="81">
        <f>VLOOKUP($B122,[1]NUM6!$G$2:$T$95,4,FALSE)</f>
        <v>4</v>
      </c>
      <c r="H122" s="81">
        <f>VLOOKUP($B122,[1]NUM6!$G$2:$T$95,5,FALSE)</f>
        <v>2</v>
      </c>
      <c r="I122" s="81">
        <f>VLOOKUP($B122,[1]NUM6!$G$2:$T$95,6,FALSE)</f>
        <v>0</v>
      </c>
      <c r="J122" s="81">
        <f>VLOOKUP($B122,[1]NUM6!$G$2:$T$95,7,FALSE)</f>
        <v>0</v>
      </c>
      <c r="K122" s="81">
        <f>VLOOKUP($B122,[1]NUM6!$G$2:$T$95,8,FALSE)</f>
        <v>0</v>
      </c>
      <c r="L122" s="81">
        <f>VLOOKUP($B122,[1]NUM6!$G$2:$T$95,9,FALSE)</f>
        <v>1</v>
      </c>
      <c r="M122" s="81">
        <f>VLOOKUP($B122,[1]NUM6!$G$2:$T$95,10,FALSE)</f>
        <v>0</v>
      </c>
      <c r="N122" s="81">
        <f>VLOOKUP($B122,[1]NUM6!$G$2:$T$95,11,FALSE)</f>
        <v>2</v>
      </c>
      <c r="O122" s="81">
        <f>VLOOKUP($B122,[1]NUM6!$G$2:$T$95,12,FALSE)</f>
        <v>0</v>
      </c>
      <c r="P122" s="81">
        <f>VLOOKUP($B122,[1]NUM6!$G$2:$T$95,13,FALSE)</f>
        <v>0</v>
      </c>
      <c r="Q122" s="17">
        <f t="shared" si="26"/>
        <v>9</v>
      </c>
      <c r="R122" s="81">
        <f>VLOOKUP($B122,[1]DEN6!$G$2:$T$95,2,FALSE)</f>
        <v>0</v>
      </c>
      <c r="S122" s="81">
        <f>VLOOKUP($B122,[1]DEN6!$G$2:$T$95,3,FALSE)</f>
        <v>0</v>
      </c>
      <c r="T122" s="81">
        <f>VLOOKUP($B122,[1]DEN6!$G$2:$T$95,4,FALSE)</f>
        <v>4</v>
      </c>
      <c r="U122" s="81">
        <f>VLOOKUP($B122,[1]DEN6!$G$2:$T$95,5,FALSE)</f>
        <v>2</v>
      </c>
      <c r="V122" s="81">
        <f>VLOOKUP($B122,[1]DEN6!$G$2:$T$95,6,FALSE)</f>
        <v>0</v>
      </c>
      <c r="W122" s="81">
        <f>VLOOKUP($B122,[1]DEN6!$G$2:$T$95,7,FALSE)</f>
        <v>0</v>
      </c>
      <c r="X122" s="81">
        <f>VLOOKUP($B122,[1]DEN6!$G$2:$T$95,8,FALSE)</f>
        <v>0</v>
      </c>
      <c r="Y122" s="81">
        <f>VLOOKUP($B122,[1]DEN6!$G$2:$T$95,9,FALSE)</f>
        <v>1</v>
      </c>
      <c r="Z122" s="81">
        <f>VLOOKUP($B122,[1]DEN6!$G$2:$T$95,10,FALSE)</f>
        <v>0</v>
      </c>
      <c r="AA122" s="81">
        <f>VLOOKUP($B122,[1]DEN6!$G$2:$T$95,11,FALSE)</f>
        <v>2</v>
      </c>
      <c r="AB122" s="81">
        <f>VLOOKUP($B122,[1]DEN6!$G$2:$T$95,12,FALSE)</f>
        <v>0</v>
      </c>
      <c r="AC122" s="81">
        <f>VLOOKUP($B122,[1]DEN6!$G$2:$T$95,13,FALSE)</f>
        <v>0</v>
      </c>
      <c r="AD122" s="17">
        <f t="shared" si="27"/>
        <v>9</v>
      </c>
    </row>
    <row r="123" spans="1:30" ht="15" thickBot="1" x14ac:dyDescent="0.25">
      <c r="A123" s="105" t="s">
        <v>186</v>
      </c>
      <c r="B123" s="99" t="s">
        <v>176</v>
      </c>
      <c r="C123" s="63"/>
      <c r="D123" s="63"/>
      <c r="E123" s="81">
        <f>VLOOKUP($B123,[1]NUM6!$G$2:$T$95,2,FALSE)</f>
        <v>0</v>
      </c>
      <c r="F123" s="81">
        <f>VLOOKUP($B123,[1]NUM6!$G$2:$T$95,3,FALSE)</f>
        <v>0</v>
      </c>
      <c r="G123" s="81">
        <f>VLOOKUP($B123,[1]NUM6!$G$2:$T$95,4,FALSE)</f>
        <v>3</v>
      </c>
      <c r="H123" s="81">
        <f>VLOOKUP($B123,[1]NUM6!$G$2:$T$95,5,FALSE)</f>
        <v>1</v>
      </c>
      <c r="I123" s="81">
        <f>VLOOKUP($B123,[1]NUM6!$G$2:$T$95,6,FALSE)</f>
        <v>1</v>
      </c>
      <c r="J123" s="81">
        <f>VLOOKUP($B123,[1]NUM6!$G$2:$T$95,7,FALSE)</f>
        <v>1</v>
      </c>
      <c r="K123" s="81">
        <f>VLOOKUP($B123,[1]NUM6!$G$2:$T$95,8,FALSE)</f>
        <v>2</v>
      </c>
      <c r="L123" s="81">
        <f>VLOOKUP($B123,[1]NUM6!$G$2:$T$95,9,FALSE)</f>
        <v>4</v>
      </c>
      <c r="M123" s="81">
        <f>VLOOKUP($B123,[1]NUM6!$G$2:$T$95,10,FALSE)</f>
        <v>0</v>
      </c>
      <c r="N123" s="81">
        <f>VLOOKUP($B123,[1]NUM6!$G$2:$T$95,11,FALSE)</f>
        <v>0</v>
      </c>
      <c r="O123" s="81">
        <f>VLOOKUP($B123,[1]NUM6!$G$2:$T$95,12,FALSE)</f>
        <v>1</v>
      </c>
      <c r="P123" s="81">
        <f>VLOOKUP($B123,[1]NUM6!$G$2:$T$95,13,FALSE)</f>
        <v>0</v>
      </c>
      <c r="Q123" s="17">
        <f t="shared" si="26"/>
        <v>13</v>
      </c>
      <c r="R123" s="81">
        <f>VLOOKUP($B123,[1]DEN6!$G$2:$T$95,2,FALSE)</f>
        <v>0</v>
      </c>
      <c r="S123" s="81">
        <f>VLOOKUP($B123,[1]DEN6!$G$2:$T$95,3,FALSE)</f>
        <v>0</v>
      </c>
      <c r="T123" s="81">
        <f>VLOOKUP($B123,[1]DEN6!$G$2:$T$95,4,FALSE)</f>
        <v>3</v>
      </c>
      <c r="U123" s="81">
        <f>VLOOKUP($B123,[1]DEN6!$G$2:$T$95,5,FALSE)</f>
        <v>1</v>
      </c>
      <c r="V123" s="81">
        <f>VLOOKUP($B123,[1]DEN6!$G$2:$T$95,6,FALSE)</f>
        <v>1</v>
      </c>
      <c r="W123" s="81">
        <f>VLOOKUP($B123,[1]DEN6!$G$2:$T$95,7,FALSE)</f>
        <v>1</v>
      </c>
      <c r="X123" s="81">
        <f>VLOOKUP($B123,[1]DEN6!$G$2:$T$95,8,FALSE)</f>
        <v>2</v>
      </c>
      <c r="Y123" s="81">
        <f>VLOOKUP($B123,[1]DEN6!$G$2:$T$95,9,FALSE)</f>
        <v>4</v>
      </c>
      <c r="Z123" s="81">
        <f>VLOOKUP($B123,[1]DEN6!$G$2:$T$95,10,FALSE)</f>
        <v>0</v>
      </c>
      <c r="AA123" s="81">
        <f>VLOOKUP($B123,[1]DEN6!$G$2:$T$95,11,FALSE)</f>
        <v>0</v>
      </c>
      <c r="AB123" s="81">
        <f>VLOOKUP($B123,[1]DEN6!$G$2:$T$95,12,FALSE)</f>
        <v>1</v>
      </c>
      <c r="AC123" s="81">
        <f>VLOOKUP($B123,[1]DEN6!$G$2:$T$95,13,FALSE)</f>
        <v>0</v>
      </c>
      <c r="AD123" s="17">
        <f t="shared" si="27"/>
        <v>13</v>
      </c>
    </row>
    <row r="124" spans="1:30" ht="15" thickBot="1" x14ac:dyDescent="0.25">
      <c r="A124" s="105" t="s">
        <v>186</v>
      </c>
      <c r="B124" s="99" t="s">
        <v>177</v>
      </c>
      <c r="C124" s="63"/>
      <c r="D124" s="63"/>
      <c r="E124" s="81"/>
      <c r="F124" s="81"/>
      <c r="G124" s="81"/>
      <c r="H124" s="81"/>
      <c r="I124" s="81"/>
      <c r="J124" s="81"/>
      <c r="K124" s="81"/>
      <c r="L124" s="81"/>
      <c r="M124" s="81"/>
      <c r="N124" s="81"/>
      <c r="O124" s="81"/>
      <c r="P124" s="81"/>
      <c r="Q124" s="17">
        <f t="shared" si="26"/>
        <v>0</v>
      </c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  <c r="AD124" s="17">
        <f t="shared" si="27"/>
        <v>0</v>
      </c>
    </row>
    <row r="125" spans="1:30" ht="15" thickBot="1" x14ac:dyDescent="0.25">
      <c r="A125" s="105" t="s">
        <v>186</v>
      </c>
      <c r="B125" s="99" t="s">
        <v>178</v>
      </c>
      <c r="C125" s="63"/>
      <c r="D125" s="63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17">
        <f t="shared" si="26"/>
        <v>0</v>
      </c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  <c r="AD125" s="17">
        <f t="shared" si="27"/>
        <v>0</v>
      </c>
    </row>
    <row r="126" spans="1:30" ht="15" thickBot="1" x14ac:dyDescent="0.25">
      <c r="A126" s="105" t="s">
        <v>186</v>
      </c>
      <c r="B126" s="99" t="s">
        <v>179</v>
      </c>
      <c r="C126" s="63"/>
      <c r="D126" s="63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17">
        <f t="shared" si="26"/>
        <v>0</v>
      </c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  <c r="AD126" s="17">
        <f t="shared" si="27"/>
        <v>0</v>
      </c>
    </row>
    <row r="127" spans="1:30" ht="15" thickBot="1" x14ac:dyDescent="0.25">
      <c r="A127" s="105" t="s">
        <v>186</v>
      </c>
      <c r="B127" s="99" t="s">
        <v>180</v>
      </c>
      <c r="C127" s="63"/>
      <c r="D127" s="63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17">
        <f t="shared" si="26"/>
        <v>0</v>
      </c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1"/>
      <c r="AC127" s="81"/>
      <c r="AD127" s="17">
        <f t="shared" si="27"/>
        <v>0</v>
      </c>
    </row>
    <row r="128" spans="1:30" ht="15" thickBot="1" x14ac:dyDescent="0.25">
      <c r="A128" s="105" t="s">
        <v>186</v>
      </c>
      <c r="B128" s="99" t="s">
        <v>181</v>
      </c>
      <c r="C128" s="63"/>
      <c r="D128" s="63"/>
      <c r="E128" s="81"/>
      <c r="F128" s="81"/>
      <c r="G128" s="81"/>
      <c r="H128" s="81"/>
      <c r="I128" s="81"/>
      <c r="J128" s="81"/>
      <c r="K128" s="81"/>
      <c r="L128" s="81"/>
      <c r="M128" s="81"/>
      <c r="N128" s="81"/>
      <c r="O128" s="81"/>
      <c r="P128" s="81"/>
      <c r="Q128" s="17">
        <f t="shared" si="26"/>
        <v>0</v>
      </c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1"/>
      <c r="AC128" s="81"/>
      <c r="AD128" s="17">
        <f t="shared" si="27"/>
        <v>0</v>
      </c>
    </row>
    <row r="129" spans="1:30" ht="15" thickBot="1" x14ac:dyDescent="0.25">
      <c r="A129" s="105" t="s">
        <v>186</v>
      </c>
      <c r="B129" s="99" t="s">
        <v>182</v>
      </c>
      <c r="C129" s="63"/>
      <c r="D129" s="63"/>
      <c r="E129" s="81"/>
      <c r="F129" s="81"/>
      <c r="G129" s="81"/>
      <c r="H129" s="81"/>
      <c r="I129" s="81"/>
      <c r="J129" s="81"/>
      <c r="K129" s="81"/>
      <c r="L129" s="81"/>
      <c r="M129" s="81"/>
      <c r="N129" s="81"/>
      <c r="O129" s="81"/>
      <c r="P129" s="81"/>
      <c r="Q129" s="17">
        <f t="shared" si="26"/>
        <v>0</v>
      </c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1"/>
      <c r="AC129" s="81"/>
      <c r="AD129" s="17">
        <f t="shared" si="27"/>
        <v>0</v>
      </c>
    </row>
    <row r="130" spans="1:30" ht="15" thickBot="1" x14ac:dyDescent="0.25">
      <c r="A130" s="105" t="s">
        <v>186</v>
      </c>
      <c r="B130" s="99" t="s">
        <v>183</v>
      </c>
      <c r="C130" s="63"/>
      <c r="D130" s="63"/>
      <c r="E130" s="81"/>
      <c r="F130" s="81"/>
      <c r="G130" s="81"/>
      <c r="H130" s="81"/>
      <c r="I130" s="81"/>
      <c r="J130" s="81"/>
      <c r="K130" s="81"/>
      <c r="L130" s="81"/>
      <c r="M130" s="81"/>
      <c r="N130" s="81"/>
      <c r="O130" s="81"/>
      <c r="P130" s="81"/>
      <c r="Q130" s="17">
        <f t="shared" si="26"/>
        <v>0</v>
      </c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1"/>
      <c r="AC130" s="81"/>
      <c r="AD130" s="17">
        <f t="shared" si="27"/>
        <v>0</v>
      </c>
    </row>
    <row r="131" spans="1:30" ht="15" thickBot="1" x14ac:dyDescent="0.25">
      <c r="A131" s="105" t="s">
        <v>186</v>
      </c>
      <c r="B131" s="99" t="s">
        <v>184</v>
      </c>
      <c r="C131" s="63"/>
      <c r="D131" s="63"/>
      <c r="E131" s="81"/>
      <c r="F131" s="81"/>
      <c r="G131" s="81"/>
      <c r="H131" s="81"/>
      <c r="I131" s="81"/>
      <c r="J131" s="81"/>
      <c r="K131" s="81"/>
      <c r="L131" s="81"/>
      <c r="M131" s="81"/>
      <c r="N131" s="81"/>
      <c r="O131" s="81"/>
      <c r="P131" s="81"/>
      <c r="Q131" s="17">
        <f t="shared" si="26"/>
        <v>0</v>
      </c>
      <c r="R131" s="81"/>
      <c r="S131" s="81"/>
      <c r="T131" s="81"/>
      <c r="U131" s="81"/>
      <c r="V131" s="81"/>
      <c r="W131" s="81"/>
      <c r="X131" s="81"/>
      <c r="Y131" s="81"/>
      <c r="Z131" s="81"/>
      <c r="AA131" s="81"/>
      <c r="AB131" s="81"/>
      <c r="AC131" s="81"/>
      <c r="AD131" s="17">
        <f t="shared" si="27"/>
        <v>0</v>
      </c>
    </row>
    <row r="132" spans="1:30" ht="15" thickBot="1" x14ac:dyDescent="0.25">
      <c r="A132" s="105" t="s">
        <v>186</v>
      </c>
      <c r="B132" s="99" t="s">
        <v>185</v>
      </c>
      <c r="C132" s="63"/>
      <c r="D132" s="63"/>
      <c r="E132" s="81"/>
      <c r="F132" s="81"/>
      <c r="G132" s="81"/>
      <c r="H132" s="81"/>
      <c r="I132" s="81"/>
      <c r="J132" s="81"/>
      <c r="K132" s="81"/>
      <c r="L132" s="81"/>
      <c r="M132" s="81"/>
      <c r="N132" s="81"/>
      <c r="O132" s="81"/>
      <c r="P132" s="81"/>
      <c r="Q132" s="17">
        <f t="shared" si="26"/>
        <v>0</v>
      </c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1"/>
      <c r="AC132" s="81"/>
      <c r="AD132" s="17">
        <f t="shared" si="27"/>
        <v>0</v>
      </c>
    </row>
    <row r="133" spans="1:30" ht="24" customHeight="1" thickBot="1" x14ac:dyDescent="0.25">
      <c r="A133" s="233" t="s">
        <v>208</v>
      </c>
      <c r="B133" s="234"/>
      <c r="C133" s="45">
        <f>+D133/Metas!L112</f>
        <v>1.0204081632653061</v>
      </c>
      <c r="D133" s="19">
        <f>+Q133/AD133</f>
        <v>1</v>
      </c>
      <c r="E133" s="55">
        <f>SUM(E120:E132)</f>
        <v>2</v>
      </c>
      <c r="F133" s="55">
        <f t="shared" ref="F133:P133" si="28">SUM(F120:F132)</f>
        <v>2</v>
      </c>
      <c r="G133" s="55">
        <f t="shared" si="28"/>
        <v>10</v>
      </c>
      <c r="H133" s="55">
        <f t="shared" si="28"/>
        <v>7</v>
      </c>
      <c r="I133" s="55">
        <f t="shared" si="28"/>
        <v>4</v>
      </c>
      <c r="J133" s="55">
        <f t="shared" si="28"/>
        <v>4</v>
      </c>
      <c r="K133" s="55">
        <f t="shared" si="28"/>
        <v>6</v>
      </c>
      <c r="L133" s="55">
        <f t="shared" si="28"/>
        <v>7</v>
      </c>
      <c r="M133" s="55">
        <f t="shared" si="28"/>
        <v>7</v>
      </c>
      <c r="N133" s="55">
        <f t="shared" si="28"/>
        <v>3</v>
      </c>
      <c r="O133" s="55">
        <f t="shared" si="28"/>
        <v>4</v>
      </c>
      <c r="P133" s="55">
        <f t="shared" si="28"/>
        <v>3</v>
      </c>
      <c r="Q133" s="14">
        <f>SUM(Q120:Q132)</f>
        <v>59</v>
      </c>
      <c r="R133" s="55">
        <f t="shared" ref="R133:AC133" si="29">SUM(R120:R132)</f>
        <v>2</v>
      </c>
      <c r="S133" s="55">
        <f t="shared" si="29"/>
        <v>2</v>
      </c>
      <c r="T133" s="55">
        <f t="shared" si="29"/>
        <v>10</v>
      </c>
      <c r="U133" s="55">
        <f t="shared" si="29"/>
        <v>7</v>
      </c>
      <c r="V133" s="55">
        <f t="shared" si="29"/>
        <v>4</v>
      </c>
      <c r="W133" s="55">
        <f t="shared" si="29"/>
        <v>4</v>
      </c>
      <c r="X133" s="55">
        <f t="shared" si="29"/>
        <v>6</v>
      </c>
      <c r="Y133" s="55">
        <f t="shared" si="29"/>
        <v>7</v>
      </c>
      <c r="Z133" s="55">
        <f t="shared" si="29"/>
        <v>7</v>
      </c>
      <c r="AA133" s="55">
        <f t="shared" si="29"/>
        <v>3</v>
      </c>
      <c r="AB133" s="55">
        <f t="shared" si="29"/>
        <v>4</v>
      </c>
      <c r="AC133" s="55">
        <f t="shared" si="29"/>
        <v>3</v>
      </c>
      <c r="AD133" s="14">
        <f>SUM(AD120:AD132)</f>
        <v>59</v>
      </c>
    </row>
    <row r="134" spans="1:30" ht="15" thickBot="1" x14ac:dyDescent="0.25">
      <c r="A134" s="105" t="s">
        <v>191</v>
      </c>
      <c r="B134" s="99" t="s">
        <v>187</v>
      </c>
      <c r="C134" s="63"/>
      <c r="D134" s="63"/>
      <c r="E134" s="81">
        <f>VLOOKUP($B134,[1]NUM6!$G$2:$T$95,2,FALSE)</f>
        <v>1</v>
      </c>
      <c r="F134" s="81">
        <f>VLOOKUP($B134,[1]NUM6!$G$2:$T$95,3,FALSE)</f>
        <v>2</v>
      </c>
      <c r="G134" s="81">
        <f>VLOOKUP($B134,[1]NUM6!$G$2:$T$95,4,FALSE)</f>
        <v>4</v>
      </c>
      <c r="H134" s="81">
        <f>VLOOKUP($B134,[1]NUM6!$G$2:$T$95,5,FALSE)</f>
        <v>4</v>
      </c>
      <c r="I134" s="81">
        <f>VLOOKUP($B134,[1]NUM6!$G$2:$T$95,6,FALSE)</f>
        <v>3</v>
      </c>
      <c r="J134" s="81">
        <f>VLOOKUP($B134,[1]NUM6!$G$2:$T$95,7,FALSE)</f>
        <v>2</v>
      </c>
      <c r="K134" s="81">
        <f>VLOOKUP($B134,[1]NUM6!$G$2:$T$95,8,FALSE)</f>
        <v>2</v>
      </c>
      <c r="L134" s="81">
        <f>VLOOKUP($B134,[1]NUM6!$G$2:$T$95,9,FALSE)</f>
        <v>6</v>
      </c>
      <c r="M134" s="81">
        <f>VLOOKUP($B134,[1]NUM6!$G$2:$T$95,10,FALSE)</f>
        <v>0</v>
      </c>
      <c r="N134" s="81">
        <f>VLOOKUP($B134,[1]NUM6!$G$2:$T$95,11,FALSE)</f>
        <v>6</v>
      </c>
      <c r="O134" s="81">
        <f>VLOOKUP($B134,[1]NUM6!$G$2:$T$95,12,FALSE)</f>
        <v>4</v>
      </c>
      <c r="P134" s="81">
        <f>VLOOKUP($B134,[1]NUM6!$G$2:$T$95,13,FALSE)</f>
        <v>3</v>
      </c>
      <c r="Q134" s="17">
        <f>SUM(E134:P134)</f>
        <v>37</v>
      </c>
      <c r="R134" s="81">
        <f>VLOOKUP($B134,[1]DEN6!$G$2:$T$95,2,FALSE)</f>
        <v>1</v>
      </c>
      <c r="S134" s="81">
        <f>VLOOKUP($B134,[1]DEN6!$G$2:$T$95,3,FALSE)</f>
        <v>2</v>
      </c>
      <c r="T134" s="81">
        <f>VLOOKUP($B134,[1]DEN6!$G$2:$T$95,4,FALSE)</f>
        <v>4</v>
      </c>
      <c r="U134" s="81">
        <f>VLOOKUP($B134,[1]DEN6!$G$2:$T$95,5,FALSE)</f>
        <v>4</v>
      </c>
      <c r="V134" s="81">
        <f>VLOOKUP($B134,[1]DEN6!$G$2:$T$95,6,FALSE)</f>
        <v>3</v>
      </c>
      <c r="W134" s="81">
        <f>VLOOKUP($B134,[1]DEN6!$G$2:$T$95,7,FALSE)</f>
        <v>2</v>
      </c>
      <c r="X134" s="81">
        <f>VLOOKUP($B134,[1]DEN6!$G$2:$T$95,8,FALSE)</f>
        <v>2</v>
      </c>
      <c r="Y134" s="81">
        <f>VLOOKUP($B134,[1]DEN6!$G$2:$T$95,9,FALSE)</f>
        <v>6</v>
      </c>
      <c r="Z134" s="81">
        <f>VLOOKUP($B134,[1]DEN6!$G$2:$T$95,10,FALSE)</f>
        <v>0</v>
      </c>
      <c r="AA134" s="81">
        <f>VLOOKUP($B134,[1]DEN6!$G$2:$T$95,11,FALSE)</f>
        <v>6</v>
      </c>
      <c r="AB134" s="81">
        <f>VLOOKUP($B134,[1]DEN6!$G$2:$T$95,12,FALSE)</f>
        <v>4</v>
      </c>
      <c r="AC134" s="81">
        <f>VLOOKUP($B134,[1]DEN6!$G$2:$T$95,13,FALSE)</f>
        <v>3</v>
      </c>
      <c r="AD134" s="17">
        <f>SUM(R134:AC134)</f>
        <v>37</v>
      </c>
    </row>
    <row r="135" spans="1:30" ht="15" thickBot="1" x14ac:dyDescent="0.25">
      <c r="A135" s="105" t="s">
        <v>191</v>
      </c>
      <c r="B135" s="99" t="s">
        <v>188</v>
      </c>
      <c r="C135" s="63"/>
      <c r="D135" s="63"/>
      <c r="E135" s="81"/>
      <c r="F135" s="81"/>
      <c r="G135" s="81"/>
      <c r="H135" s="81"/>
      <c r="I135" s="81"/>
      <c r="J135" s="81"/>
      <c r="K135" s="81"/>
      <c r="L135" s="81"/>
      <c r="M135" s="81"/>
      <c r="N135" s="81"/>
      <c r="O135" s="81"/>
      <c r="P135" s="81"/>
      <c r="Q135" s="17">
        <f>SUM(E135:P135)</f>
        <v>0</v>
      </c>
      <c r="R135" s="81"/>
      <c r="S135" s="81"/>
      <c r="T135" s="81"/>
      <c r="U135" s="81"/>
      <c r="V135" s="81"/>
      <c r="W135" s="81"/>
      <c r="X135" s="81"/>
      <c r="Y135" s="81"/>
      <c r="Z135" s="81"/>
      <c r="AA135" s="81"/>
      <c r="AB135" s="81"/>
      <c r="AC135" s="81"/>
      <c r="AD135" s="17">
        <f>SUM(R135:AC135)</f>
        <v>0</v>
      </c>
    </row>
    <row r="136" spans="1:30" ht="15" thickBot="1" x14ac:dyDescent="0.25">
      <c r="A136" s="105" t="s">
        <v>191</v>
      </c>
      <c r="B136" s="99" t="s">
        <v>189</v>
      </c>
      <c r="C136" s="63"/>
      <c r="D136" s="63"/>
      <c r="E136" s="81"/>
      <c r="F136" s="81"/>
      <c r="G136" s="81"/>
      <c r="H136" s="81"/>
      <c r="I136" s="81"/>
      <c r="J136" s="81"/>
      <c r="K136" s="81"/>
      <c r="L136" s="81"/>
      <c r="M136" s="81"/>
      <c r="N136" s="81"/>
      <c r="O136" s="81"/>
      <c r="P136" s="81"/>
      <c r="Q136" s="17">
        <f>SUM(E136:P136)</f>
        <v>0</v>
      </c>
      <c r="R136" s="81"/>
      <c r="S136" s="81"/>
      <c r="T136" s="81"/>
      <c r="U136" s="81"/>
      <c r="V136" s="81"/>
      <c r="W136" s="81"/>
      <c r="X136" s="81"/>
      <c r="Y136" s="81"/>
      <c r="Z136" s="81"/>
      <c r="AA136" s="81"/>
      <c r="AB136" s="81"/>
      <c r="AC136" s="81"/>
      <c r="AD136" s="17">
        <f>SUM(R136:AC136)</f>
        <v>0</v>
      </c>
    </row>
    <row r="137" spans="1:30" ht="15" thickBot="1" x14ac:dyDescent="0.25">
      <c r="A137" s="105" t="s">
        <v>191</v>
      </c>
      <c r="B137" s="99" t="s">
        <v>190</v>
      </c>
      <c r="C137" s="63"/>
      <c r="D137" s="63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17">
        <f>SUM(E137:P137)</f>
        <v>0</v>
      </c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1"/>
      <c r="AC137" s="81"/>
      <c r="AD137" s="17">
        <f>SUM(R137:AC137)</f>
        <v>0</v>
      </c>
    </row>
    <row r="138" spans="1:30" ht="15" thickBot="1" x14ac:dyDescent="0.25">
      <c r="A138" s="233" t="s">
        <v>209</v>
      </c>
      <c r="B138" s="234"/>
      <c r="C138" s="45">
        <f>+D138/Metas!L114</f>
        <v>1.0204081632653061</v>
      </c>
      <c r="D138" s="19">
        <f>+Q138/AD138</f>
        <v>1</v>
      </c>
      <c r="E138" s="55">
        <f>SUM(E134:E137)</f>
        <v>1</v>
      </c>
      <c r="F138" s="55">
        <f t="shared" ref="F138:P138" si="30">SUM(F134:F137)</f>
        <v>2</v>
      </c>
      <c r="G138" s="55">
        <f t="shared" si="30"/>
        <v>4</v>
      </c>
      <c r="H138" s="55">
        <f t="shared" si="30"/>
        <v>4</v>
      </c>
      <c r="I138" s="55">
        <f t="shared" si="30"/>
        <v>3</v>
      </c>
      <c r="J138" s="55">
        <f t="shared" si="30"/>
        <v>2</v>
      </c>
      <c r="K138" s="55">
        <f t="shared" si="30"/>
        <v>2</v>
      </c>
      <c r="L138" s="55">
        <f t="shared" si="30"/>
        <v>6</v>
      </c>
      <c r="M138" s="55">
        <f t="shared" si="30"/>
        <v>0</v>
      </c>
      <c r="N138" s="55">
        <f t="shared" si="30"/>
        <v>6</v>
      </c>
      <c r="O138" s="55">
        <f t="shared" si="30"/>
        <v>4</v>
      </c>
      <c r="P138" s="55">
        <f t="shared" si="30"/>
        <v>3</v>
      </c>
      <c r="Q138" s="14">
        <f>SUM(Q134:Q137)</f>
        <v>37</v>
      </c>
      <c r="R138" s="55">
        <f t="shared" ref="R138:AC138" si="31">SUM(R134:R137)</f>
        <v>1</v>
      </c>
      <c r="S138" s="55">
        <f t="shared" si="31"/>
        <v>2</v>
      </c>
      <c r="T138" s="55">
        <f t="shared" si="31"/>
        <v>4</v>
      </c>
      <c r="U138" s="55">
        <f t="shared" si="31"/>
        <v>4</v>
      </c>
      <c r="V138" s="55">
        <f t="shared" si="31"/>
        <v>3</v>
      </c>
      <c r="W138" s="55">
        <f t="shared" si="31"/>
        <v>2</v>
      </c>
      <c r="X138" s="55">
        <f t="shared" si="31"/>
        <v>2</v>
      </c>
      <c r="Y138" s="55">
        <f t="shared" si="31"/>
        <v>6</v>
      </c>
      <c r="Z138" s="55">
        <f t="shared" si="31"/>
        <v>0</v>
      </c>
      <c r="AA138" s="55">
        <f t="shared" si="31"/>
        <v>6</v>
      </c>
      <c r="AB138" s="55">
        <f t="shared" si="31"/>
        <v>4</v>
      </c>
      <c r="AC138" s="55">
        <f t="shared" si="31"/>
        <v>3</v>
      </c>
      <c r="AD138" s="14">
        <f>SUM(AD134:AD137)</f>
        <v>37</v>
      </c>
    </row>
    <row r="139" spans="1:30" ht="15" thickBot="1" x14ac:dyDescent="0.25">
      <c r="A139" s="105" t="s">
        <v>199</v>
      </c>
      <c r="B139" s="99" t="s">
        <v>192</v>
      </c>
      <c r="C139" s="63"/>
      <c r="D139" s="63"/>
      <c r="E139" s="81">
        <f>VLOOKUP($B139,[1]NUM6!$G$2:$T$95,2,FALSE)</f>
        <v>0</v>
      </c>
      <c r="F139" s="81">
        <f>VLOOKUP($B139,[1]NUM6!$G$2:$T$95,3,FALSE)</f>
        <v>1</v>
      </c>
      <c r="G139" s="81">
        <f>VLOOKUP($B139,[1]NUM6!$G$2:$T$95,4,FALSE)</f>
        <v>1</v>
      </c>
      <c r="H139" s="81">
        <f>VLOOKUP($B139,[1]NUM6!$G$2:$T$95,5,FALSE)</f>
        <v>0</v>
      </c>
      <c r="I139" s="81">
        <f>VLOOKUP($B139,[1]NUM6!$G$2:$T$95,6,FALSE)</f>
        <v>0</v>
      </c>
      <c r="J139" s="81">
        <f>VLOOKUP($B139,[1]NUM6!$G$2:$T$95,7,FALSE)</f>
        <v>0</v>
      </c>
      <c r="K139" s="81">
        <f>VLOOKUP($B139,[1]NUM6!$G$2:$T$95,8,FALSE)</f>
        <v>0</v>
      </c>
      <c r="L139" s="81">
        <f>VLOOKUP($B139,[1]NUM6!$G$2:$T$95,9,FALSE)</f>
        <v>3</v>
      </c>
      <c r="M139" s="81">
        <f>VLOOKUP($B139,[1]NUM6!$G$2:$T$95,10,FALSE)</f>
        <v>7</v>
      </c>
      <c r="N139" s="81">
        <f>VLOOKUP($B139,[1]NUM6!$G$2:$T$95,11,FALSE)</f>
        <v>0</v>
      </c>
      <c r="O139" s="81">
        <f>VLOOKUP($B139,[1]NUM6!$G$2:$T$95,12,FALSE)</f>
        <v>0</v>
      </c>
      <c r="P139" s="81">
        <f>VLOOKUP($B139,[1]NUM6!$G$2:$T$95,13,FALSE)</f>
        <v>1</v>
      </c>
      <c r="Q139" s="17">
        <f t="shared" ref="Q139:Q144" si="32">SUM(E139:P139)</f>
        <v>13</v>
      </c>
      <c r="R139" s="81">
        <f>VLOOKUP($B139,[1]DEN6!$G$2:$T$95,2,FALSE)</f>
        <v>0</v>
      </c>
      <c r="S139" s="81">
        <f>VLOOKUP($B139,[1]DEN6!$G$2:$T$95,3,FALSE)</f>
        <v>1</v>
      </c>
      <c r="T139" s="81">
        <f>VLOOKUP($B139,[1]DEN6!$G$2:$T$95,4,FALSE)</f>
        <v>1</v>
      </c>
      <c r="U139" s="81">
        <f>VLOOKUP($B139,[1]DEN6!$G$2:$T$95,5,FALSE)</f>
        <v>0</v>
      </c>
      <c r="V139" s="81">
        <f>VLOOKUP($B139,[1]DEN6!$G$2:$T$95,6,FALSE)</f>
        <v>0</v>
      </c>
      <c r="W139" s="81">
        <f>VLOOKUP($B139,[1]DEN6!$G$2:$T$95,7,FALSE)</f>
        <v>0</v>
      </c>
      <c r="X139" s="81">
        <f>VLOOKUP($B139,[1]DEN6!$G$2:$T$95,8,FALSE)</f>
        <v>0</v>
      </c>
      <c r="Y139" s="81">
        <f>VLOOKUP($B139,[1]DEN6!$G$2:$T$95,9,FALSE)</f>
        <v>3</v>
      </c>
      <c r="Z139" s="81">
        <f>VLOOKUP($B139,[1]DEN6!$G$2:$T$95,10,FALSE)</f>
        <v>7</v>
      </c>
      <c r="AA139" s="81">
        <f>VLOOKUP($B139,[1]DEN6!$G$2:$T$95,11,FALSE)</f>
        <v>0</v>
      </c>
      <c r="AB139" s="81">
        <f>VLOOKUP($B139,[1]DEN6!$G$2:$T$95,12,FALSE)</f>
        <v>0</v>
      </c>
      <c r="AC139" s="81">
        <f>VLOOKUP($B139,[1]DEN6!$G$2:$T$95,13,FALSE)</f>
        <v>1</v>
      </c>
      <c r="AD139" s="17">
        <f t="shared" ref="AD139:AD145" si="33">SUM(R139:AC139)</f>
        <v>13</v>
      </c>
    </row>
    <row r="140" spans="1:30" ht="15" thickBot="1" x14ac:dyDescent="0.25">
      <c r="A140" s="105" t="s">
        <v>199</v>
      </c>
      <c r="B140" s="99" t="s">
        <v>193</v>
      </c>
      <c r="C140" s="63"/>
      <c r="D140" s="63"/>
      <c r="E140" s="81">
        <f>VLOOKUP($B140,[1]NUM6!$G$2:$T$95,2,FALSE)</f>
        <v>0</v>
      </c>
      <c r="F140" s="81">
        <f>VLOOKUP($B140,[1]NUM6!$G$2:$T$95,3,FALSE)</f>
        <v>0</v>
      </c>
      <c r="G140" s="81">
        <f>VLOOKUP($B140,[1]NUM6!$G$2:$T$95,4,FALSE)</f>
        <v>0</v>
      </c>
      <c r="H140" s="81">
        <f>VLOOKUP($B140,[1]NUM6!$G$2:$T$95,5,FALSE)</f>
        <v>0</v>
      </c>
      <c r="I140" s="81">
        <f>VLOOKUP($B140,[1]NUM6!$G$2:$T$95,6,FALSE)</f>
        <v>0</v>
      </c>
      <c r="J140" s="81">
        <f>VLOOKUP($B140,[1]NUM6!$G$2:$T$95,7,FALSE)</f>
        <v>0</v>
      </c>
      <c r="K140" s="81">
        <f>VLOOKUP($B140,[1]NUM6!$G$2:$T$95,8,FALSE)</f>
        <v>0</v>
      </c>
      <c r="L140" s="81">
        <f>VLOOKUP($B140,[1]NUM6!$G$2:$T$95,9,FALSE)</f>
        <v>0</v>
      </c>
      <c r="M140" s="81">
        <f>VLOOKUP($B140,[1]NUM6!$G$2:$T$95,10,FALSE)</f>
        <v>0</v>
      </c>
      <c r="N140" s="81">
        <f>VLOOKUP($B140,[1]NUM6!$G$2:$T$95,11,FALSE)</f>
        <v>2</v>
      </c>
      <c r="O140" s="81">
        <f>VLOOKUP($B140,[1]NUM6!$G$2:$T$95,12,FALSE)</f>
        <v>0</v>
      </c>
      <c r="P140" s="81">
        <f>VLOOKUP($B140,[1]NUM6!$G$2:$T$95,13,FALSE)</f>
        <v>0</v>
      </c>
      <c r="Q140" s="17">
        <f t="shared" si="32"/>
        <v>2</v>
      </c>
      <c r="R140" s="81">
        <f>VLOOKUP($B140,[1]DEN6!$G$2:$T$95,2,FALSE)</f>
        <v>0</v>
      </c>
      <c r="S140" s="81">
        <f>VLOOKUP($B140,[1]DEN6!$G$2:$T$95,3,FALSE)</f>
        <v>0</v>
      </c>
      <c r="T140" s="81">
        <f>VLOOKUP($B140,[1]DEN6!$G$2:$T$95,4,FALSE)</f>
        <v>0</v>
      </c>
      <c r="U140" s="81">
        <f>VLOOKUP($B140,[1]DEN6!$G$2:$T$95,5,FALSE)</f>
        <v>0</v>
      </c>
      <c r="V140" s="81">
        <f>VLOOKUP($B140,[1]DEN6!$G$2:$T$95,6,FALSE)</f>
        <v>0</v>
      </c>
      <c r="W140" s="81">
        <f>VLOOKUP($B140,[1]DEN6!$G$2:$T$95,7,FALSE)</f>
        <v>0</v>
      </c>
      <c r="X140" s="81">
        <f>VLOOKUP($B140,[1]DEN6!$G$2:$T$95,8,FALSE)</f>
        <v>0</v>
      </c>
      <c r="Y140" s="81">
        <f>VLOOKUP($B140,[1]DEN6!$G$2:$T$95,9,FALSE)</f>
        <v>0</v>
      </c>
      <c r="Z140" s="81">
        <f>VLOOKUP($B140,[1]DEN6!$G$2:$T$95,10,FALSE)</f>
        <v>0</v>
      </c>
      <c r="AA140" s="81">
        <f>VLOOKUP($B140,[1]DEN6!$G$2:$T$95,11,FALSE)</f>
        <v>2</v>
      </c>
      <c r="AB140" s="81">
        <f>VLOOKUP($B140,[1]DEN6!$G$2:$T$95,12,FALSE)</f>
        <v>0</v>
      </c>
      <c r="AC140" s="81">
        <f>VLOOKUP($B140,[1]DEN6!$G$2:$T$95,13,FALSE)</f>
        <v>0</v>
      </c>
      <c r="AD140" s="17">
        <f t="shared" si="33"/>
        <v>2</v>
      </c>
    </row>
    <row r="141" spans="1:30" ht="15" thickBot="1" x14ac:dyDescent="0.25">
      <c r="A141" s="105" t="s">
        <v>199</v>
      </c>
      <c r="B141" s="99" t="s">
        <v>194</v>
      </c>
      <c r="C141" s="63"/>
      <c r="D141" s="63"/>
      <c r="E141" s="81"/>
      <c r="F141" s="81"/>
      <c r="G141" s="81"/>
      <c r="H141" s="81"/>
      <c r="I141" s="81"/>
      <c r="J141" s="81"/>
      <c r="K141" s="81"/>
      <c r="L141" s="81"/>
      <c r="M141" s="81"/>
      <c r="N141" s="81"/>
      <c r="O141" s="81"/>
      <c r="P141" s="81"/>
      <c r="Q141" s="17">
        <f t="shared" si="32"/>
        <v>0</v>
      </c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1"/>
      <c r="AC141" s="81"/>
      <c r="AD141" s="17">
        <f t="shared" si="33"/>
        <v>0</v>
      </c>
    </row>
    <row r="142" spans="1:30" ht="15" thickBot="1" x14ac:dyDescent="0.25">
      <c r="A142" s="105" t="s">
        <v>199</v>
      </c>
      <c r="B142" s="99" t="s">
        <v>195</v>
      </c>
      <c r="C142" s="63"/>
      <c r="D142" s="63"/>
      <c r="E142" s="81"/>
      <c r="F142" s="81"/>
      <c r="G142" s="81"/>
      <c r="H142" s="81"/>
      <c r="I142" s="81"/>
      <c r="J142" s="81"/>
      <c r="K142" s="81"/>
      <c r="L142" s="81"/>
      <c r="M142" s="81"/>
      <c r="N142" s="81"/>
      <c r="O142" s="81"/>
      <c r="P142" s="81"/>
      <c r="Q142" s="17">
        <f t="shared" si="32"/>
        <v>0</v>
      </c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1"/>
      <c r="AC142" s="81"/>
      <c r="AD142" s="17">
        <f t="shared" si="33"/>
        <v>0</v>
      </c>
    </row>
    <row r="143" spans="1:30" ht="15" thickBot="1" x14ac:dyDescent="0.25">
      <c r="A143" s="105" t="s">
        <v>199</v>
      </c>
      <c r="B143" s="99" t="s">
        <v>196</v>
      </c>
      <c r="C143" s="63"/>
      <c r="D143" s="63"/>
      <c r="E143" s="81">
        <f>VLOOKUP($B143,[1]NUM6!$G$2:$T$95,2,FALSE)</f>
        <v>2</v>
      </c>
      <c r="F143" s="81">
        <f>VLOOKUP($B143,[1]NUM6!$G$2:$T$95,3,FALSE)</f>
        <v>3</v>
      </c>
      <c r="G143" s="81">
        <f>VLOOKUP($B143,[1]NUM6!$G$2:$T$95,4,FALSE)</f>
        <v>2</v>
      </c>
      <c r="H143" s="81">
        <f>VLOOKUP($B143,[1]NUM6!$G$2:$T$95,5,FALSE)</f>
        <v>0</v>
      </c>
      <c r="I143" s="81">
        <f>VLOOKUP($B143,[1]NUM6!$G$2:$T$95,6,FALSE)</f>
        <v>0</v>
      </c>
      <c r="J143" s="81">
        <f>VLOOKUP($B143,[1]NUM6!$G$2:$T$95,7,FALSE)</f>
        <v>0</v>
      </c>
      <c r="K143" s="81">
        <f>VLOOKUP($B143,[1]NUM6!$G$2:$T$95,8,FALSE)</f>
        <v>0</v>
      </c>
      <c r="L143" s="81">
        <f>VLOOKUP($B143,[1]NUM6!$G$2:$T$95,9,FALSE)</f>
        <v>0</v>
      </c>
      <c r="M143" s="81">
        <f>VLOOKUP($B143,[1]NUM6!$G$2:$T$95,10,FALSE)</f>
        <v>0</v>
      </c>
      <c r="N143" s="81">
        <f>VLOOKUP($B143,[1]NUM6!$G$2:$T$95,11,FALSE)</f>
        <v>0</v>
      </c>
      <c r="O143" s="81">
        <f>VLOOKUP($B143,[1]NUM6!$G$2:$T$95,12,FALSE)</f>
        <v>0</v>
      </c>
      <c r="P143" s="81">
        <f>VLOOKUP($B143,[1]NUM6!$G$2:$T$95,13,FALSE)</f>
        <v>0</v>
      </c>
      <c r="Q143" s="17">
        <f t="shared" si="32"/>
        <v>7</v>
      </c>
      <c r="R143" s="81">
        <f>VLOOKUP($B143,[1]DEN6!$G$2:$T$95,2,FALSE)</f>
        <v>2</v>
      </c>
      <c r="S143" s="81">
        <f>VLOOKUP($B143,[1]DEN6!$G$2:$T$95,3,FALSE)</f>
        <v>3</v>
      </c>
      <c r="T143" s="81">
        <f>VLOOKUP($B143,[1]DEN6!$G$2:$T$95,4,FALSE)</f>
        <v>2</v>
      </c>
      <c r="U143" s="81">
        <f>VLOOKUP($B143,[1]DEN6!$G$2:$T$95,5,FALSE)</f>
        <v>0</v>
      </c>
      <c r="V143" s="81">
        <f>VLOOKUP($B143,[1]DEN6!$G$2:$T$95,6,FALSE)</f>
        <v>0</v>
      </c>
      <c r="W143" s="81">
        <f>VLOOKUP($B143,[1]DEN6!$G$2:$T$95,7,FALSE)</f>
        <v>0</v>
      </c>
      <c r="X143" s="81">
        <f>VLOOKUP($B143,[1]DEN6!$G$2:$T$95,8,FALSE)</f>
        <v>0</v>
      </c>
      <c r="Y143" s="81">
        <f>VLOOKUP($B143,[1]DEN6!$G$2:$T$95,9,FALSE)</f>
        <v>0</v>
      </c>
      <c r="Z143" s="81">
        <f>VLOOKUP($B143,[1]DEN6!$G$2:$T$95,10,FALSE)</f>
        <v>0</v>
      </c>
      <c r="AA143" s="81">
        <f>VLOOKUP($B143,[1]DEN6!$G$2:$T$95,11,FALSE)</f>
        <v>0</v>
      </c>
      <c r="AB143" s="81">
        <f>VLOOKUP($B143,[1]DEN6!$G$2:$T$95,12,FALSE)</f>
        <v>0</v>
      </c>
      <c r="AC143" s="81">
        <f>VLOOKUP($B143,[1]DEN6!$G$2:$T$95,13,FALSE)</f>
        <v>0</v>
      </c>
      <c r="AD143" s="17">
        <f t="shared" si="33"/>
        <v>7</v>
      </c>
    </row>
    <row r="144" spans="1:30" ht="15" thickBot="1" x14ac:dyDescent="0.25">
      <c r="A144" s="105" t="s">
        <v>199</v>
      </c>
      <c r="B144" s="99" t="s">
        <v>197</v>
      </c>
      <c r="C144" s="63"/>
      <c r="D144" s="63"/>
      <c r="E144" s="81"/>
      <c r="F144" s="81"/>
      <c r="G144" s="81"/>
      <c r="H144" s="81"/>
      <c r="I144" s="81"/>
      <c r="J144" s="81"/>
      <c r="K144" s="81"/>
      <c r="L144" s="81"/>
      <c r="M144" s="81"/>
      <c r="N144" s="81"/>
      <c r="O144" s="81"/>
      <c r="P144" s="81"/>
      <c r="Q144" s="17">
        <f t="shared" si="32"/>
        <v>0</v>
      </c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1"/>
      <c r="AC144" s="81"/>
      <c r="AD144" s="17">
        <f t="shared" si="33"/>
        <v>0</v>
      </c>
    </row>
    <row r="145" spans="1:30" ht="15" thickBot="1" x14ac:dyDescent="0.25">
      <c r="A145" s="105" t="s">
        <v>199</v>
      </c>
      <c r="B145" s="99" t="s">
        <v>198</v>
      </c>
      <c r="C145" s="63"/>
      <c r="D145" s="63"/>
      <c r="E145" s="81">
        <f>VLOOKUP($B145,[1]NUM6!$G$2:$T$95,2,FALSE)</f>
        <v>3</v>
      </c>
      <c r="F145" s="81">
        <f>VLOOKUP($B145,[1]NUM6!$G$2:$T$95,3,FALSE)</f>
        <v>3</v>
      </c>
      <c r="G145" s="81">
        <f>VLOOKUP($B145,[1]NUM6!$G$2:$T$95,4,FALSE)</f>
        <v>0</v>
      </c>
      <c r="H145" s="81">
        <f>VLOOKUP($B145,[1]NUM6!$G$2:$T$95,5,FALSE)</f>
        <v>0</v>
      </c>
      <c r="I145" s="81">
        <f>VLOOKUP($B145,[1]NUM6!$G$2:$T$95,6,FALSE)</f>
        <v>0</v>
      </c>
      <c r="J145" s="81">
        <f>VLOOKUP($B145,[1]NUM6!$G$2:$T$95,7,FALSE)</f>
        <v>0</v>
      </c>
      <c r="K145" s="81">
        <f>VLOOKUP($B145,[1]NUM6!$G$2:$T$95,8,FALSE)</f>
        <v>0</v>
      </c>
      <c r="L145" s="81">
        <f>VLOOKUP($B145,[1]NUM6!$G$2:$T$95,9,FALSE)</f>
        <v>0</v>
      </c>
      <c r="M145" s="81">
        <f>VLOOKUP($B145,[1]NUM6!$G$2:$T$95,10,FALSE)</f>
        <v>0</v>
      </c>
      <c r="N145" s="81">
        <f>VLOOKUP($B145,[1]NUM6!$G$2:$T$95,11,FALSE)</f>
        <v>0</v>
      </c>
      <c r="O145" s="81">
        <f>VLOOKUP($B145,[1]NUM6!$G$2:$T$95,12,FALSE)</f>
        <v>0</v>
      </c>
      <c r="P145" s="81">
        <f>VLOOKUP($B145,[1]NUM6!$G$2:$T$95,13,FALSE)</f>
        <v>0</v>
      </c>
      <c r="Q145" s="17">
        <f>SUM(E145:P145)</f>
        <v>6</v>
      </c>
      <c r="R145" s="81">
        <f>VLOOKUP($B145,[1]DEN6!$G$2:$T$95,2,FALSE)</f>
        <v>3</v>
      </c>
      <c r="S145" s="81">
        <f>VLOOKUP($B145,[1]DEN6!$G$2:$T$95,3,FALSE)</f>
        <v>3</v>
      </c>
      <c r="T145" s="81">
        <f>VLOOKUP($B145,[1]DEN6!$G$2:$T$95,4,FALSE)</f>
        <v>0</v>
      </c>
      <c r="U145" s="81">
        <f>VLOOKUP($B145,[1]DEN6!$G$2:$T$95,5,FALSE)</f>
        <v>0</v>
      </c>
      <c r="V145" s="81">
        <f>VLOOKUP($B145,[1]DEN6!$G$2:$T$95,6,FALSE)</f>
        <v>0</v>
      </c>
      <c r="W145" s="81">
        <f>VLOOKUP($B145,[1]DEN6!$G$2:$T$95,7,FALSE)</f>
        <v>0</v>
      </c>
      <c r="X145" s="81">
        <f>VLOOKUP($B145,[1]DEN6!$G$2:$T$95,8,FALSE)</f>
        <v>0</v>
      </c>
      <c r="Y145" s="81">
        <f>VLOOKUP($B145,[1]DEN6!$G$2:$T$95,9,FALSE)</f>
        <v>0</v>
      </c>
      <c r="Z145" s="81">
        <f>VLOOKUP($B145,[1]DEN6!$G$2:$T$95,10,FALSE)</f>
        <v>0</v>
      </c>
      <c r="AA145" s="81">
        <f>VLOOKUP($B145,[1]DEN6!$G$2:$T$95,11,FALSE)</f>
        <v>0</v>
      </c>
      <c r="AB145" s="81">
        <f>VLOOKUP($B145,[1]DEN6!$G$2:$T$95,12,FALSE)</f>
        <v>0</v>
      </c>
      <c r="AC145" s="81">
        <f>VLOOKUP($B145,[1]DEN6!$G$2:$T$95,13,FALSE)</f>
        <v>0</v>
      </c>
      <c r="AD145" s="17">
        <f t="shared" si="33"/>
        <v>6</v>
      </c>
    </row>
    <row r="146" spans="1:30" ht="15" thickBot="1" x14ac:dyDescent="0.25">
      <c r="A146" s="233" t="s">
        <v>210</v>
      </c>
      <c r="B146" s="234"/>
      <c r="C146" s="45">
        <f>+D146/Metas!L115</f>
        <v>1.0204081632653061</v>
      </c>
      <c r="D146" s="19">
        <f>+Q146/AD146</f>
        <v>1</v>
      </c>
      <c r="E146" s="55">
        <f>SUM(E139:E145)</f>
        <v>5</v>
      </c>
      <c r="F146" s="55">
        <f t="shared" ref="F146:P146" si="34">SUM(F139:F145)</f>
        <v>7</v>
      </c>
      <c r="G146" s="55">
        <f t="shared" si="34"/>
        <v>3</v>
      </c>
      <c r="H146" s="55">
        <f t="shared" si="34"/>
        <v>0</v>
      </c>
      <c r="I146" s="55">
        <f t="shared" si="34"/>
        <v>0</v>
      </c>
      <c r="J146" s="55">
        <f t="shared" si="34"/>
        <v>0</v>
      </c>
      <c r="K146" s="55">
        <f t="shared" si="34"/>
        <v>0</v>
      </c>
      <c r="L146" s="55">
        <f t="shared" si="34"/>
        <v>3</v>
      </c>
      <c r="M146" s="55">
        <f t="shared" si="34"/>
        <v>7</v>
      </c>
      <c r="N146" s="55">
        <f t="shared" si="34"/>
        <v>2</v>
      </c>
      <c r="O146" s="55">
        <f t="shared" si="34"/>
        <v>0</v>
      </c>
      <c r="P146" s="55">
        <f t="shared" si="34"/>
        <v>1</v>
      </c>
      <c r="Q146" s="14">
        <f>SUM(Q139:Q145)</f>
        <v>28</v>
      </c>
      <c r="R146" s="55">
        <f t="shared" ref="R146:AC146" si="35">SUM(R139:R145)</f>
        <v>5</v>
      </c>
      <c r="S146" s="55">
        <f t="shared" si="35"/>
        <v>7</v>
      </c>
      <c r="T146" s="55">
        <f t="shared" si="35"/>
        <v>3</v>
      </c>
      <c r="U146" s="55">
        <f t="shared" si="35"/>
        <v>0</v>
      </c>
      <c r="V146" s="55">
        <f t="shared" si="35"/>
        <v>0</v>
      </c>
      <c r="W146" s="55">
        <f t="shared" si="35"/>
        <v>0</v>
      </c>
      <c r="X146" s="55">
        <f t="shared" si="35"/>
        <v>0</v>
      </c>
      <c r="Y146" s="55">
        <f t="shared" si="35"/>
        <v>3</v>
      </c>
      <c r="Z146" s="55">
        <f t="shared" si="35"/>
        <v>7</v>
      </c>
      <c r="AA146" s="55">
        <f t="shared" si="35"/>
        <v>2</v>
      </c>
      <c r="AB146" s="55">
        <f t="shared" si="35"/>
        <v>0</v>
      </c>
      <c r="AC146" s="55">
        <f t="shared" si="35"/>
        <v>1</v>
      </c>
      <c r="AD146" s="14">
        <f>SUM(AD139:AD145)</f>
        <v>28</v>
      </c>
    </row>
    <row r="147" spans="1:30" x14ac:dyDescent="0.2">
      <c r="B147" s="140" t="s">
        <v>215</v>
      </c>
      <c r="C147" s="72"/>
      <c r="D147" s="179">
        <f>+D25+D36+D47+D61+D72+D78+D89+D106+D119+D133+D138+D146</f>
        <v>11.994869761332374</v>
      </c>
      <c r="E147" s="81">
        <f t="shared" ref="E147:AD147" si="36">+E25+E36+E47+E61+E72+E78+E89+E106+E119+E133+E138+E146</f>
        <v>136</v>
      </c>
      <c r="F147" s="81">
        <f t="shared" si="36"/>
        <v>148</v>
      </c>
      <c r="G147" s="81">
        <f t="shared" si="36"/>
        <v>180</v>
      </c>
      <c r="H147" s="81">
        <f t="shared" si="36"/>
        <v>157</v>
      </c>
      <c r="I147" s="81">
        <f t="shared" si="36"/>
        <v>142</v>
      </c>
      <c r="J147" s="81">
        <f t="shared" si="36"/>
        <v>171</v>
      </c>
      <c r="K147" s="81">
        <f t="shared" si="36"/>
        <v>207</v>
      </c>
      <c r="L147" s="81">
        <f t="shared" si="36"/>
        <v>272</v>
      </c>
      <c r="M147" s="81">
        <f t="shared" si="36"/>
        <v>232</v>
      </c>
      <c r="N147" s="81">
        <f t="shared" si="36"/>
        <v>144</v>
      </c>
      <c r="O147" s="81">
        <f t="shared" si="36"/>
        <v>163</v>
      </c>
      <c r="P147" s="81">
        <f t="shared" si="36"/>
        <v>182</v>
      </c>
      <c r="Q147" s="75">
        <f t="shared" si="36"/>
        <v>2134</v>
      </c>
      <c r="R147" s="81">
        <f t="shared" si="36"/>
        <v>136</v>
      </c>
      <c r="S147" s="81">
        <f t="shared" si="36"/>
        <v>148</v>
      </c>
      <c r="T147" s="81">
        <f t="shared" si="36"/>
        <v>180</v>
      </c>
      <c r="U147" s="81">
        <f t="shared" si="36"/>
        <v>157</v>
      </c>
      <c r="V147" s="81">
        <f t="shared" si="36"/>
        <v>142</v>
      </c>
      <c r="W147" s="81">
        <f t="shared" si="36"/>
        <v>171</v>
      </c>
      <c r="X147" s="81">
        <f t="shared" si="36"/>
        <v>210</v>
      </c>
      <c r="Y147" s="81">
        <f t="shared" si="36"/>
        <v>272</v>
      </c>
      <c r="Z147" s="81">
        <f t="shared" si="36"/>
        <v>232</v>
      </c>
      <c r="AA147" s="81">
        <f t="shared" si="36"/>
        <v>145</v>
      </c>
      <c r="AB147" s="81">
        <f t="shared" si="36"/>
        <v>163</v>
      </c>
      <c r="AC147" s="81">
        <f t="shared" si="36"/>
        <v>182</v>
      </c>
      <c r="AD147" s="75">
        <f t="shared" si="36"/>
        <v>2138</v>
      </c>
    </row>
    <row r="148" spans="1:30" x14ac:dyDescent="0.2">
      <c r="C148" s="73"/>
      <c r="D148" s="94"/>
    </row>
  </sheetData>
  <mergeCells count="21">
    <mergeCell ref="C1:C11"/>
    <mergeCell ref="E1:AD1"/>
    <mergeCell ref="E2:Q9"/>
    <mergeCell ref="R2:AD9"/>
    <mergeCell ref="E10:Q10"/>
    <mergeCell ref="R10:AD10"/>
    <mergeCell ref="D1:D10"/>
    <mergeCell ref="A25:B25"/>
    <mergeCell ref="A36:B36"/>
    <mergeCell ref="A1:A10"/>
    <mergeCell ref="A119:B119"/>
    <mergeCell ref="B1:B10"/>
    <mergeCell ref="A133:B133"/>
    <mergeCell ref="A138:B138"/>
    <mergeCell ref="A146:B146"/>
    <mergeCell ref="A47:B47"/>
    <mergeCell ref="A61:B61"/>
    <mergeCell ref="A72:B72"/>
    <mergeCell ref="A78:B78"/>
    <mergeCell ref="A89:B89"/>
    <mergeCell ref="A106:B10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bestFit="1" customWidth="1"/>
    <col min="2" max="2" width="36.7109375" style="105" bestFit="1" customWidth="1"/>
    <col min="3" max="3" width="14.42578125" style="62" customWidth="1"/>
    <col min="4" max="4" width="21.7109375" style="62" customWidth="1"/>
    <col min="5" max="10" width="11.140625" style="75" bestFit="1" customWidth="1"/>
    <col min="11" max="11" width="9.7109375" style="75" bestFit="1" customWidth="1"/>
    <col min="12" max="12" width="8.42578125" style="75" bestFit="1" customWidth="1"/>
    <col min="13" max="17" width="7.5703125" style="75" bestFit="1" customWidth="1"/>
    <col min="18" max="18" width="8.42578125" style="75" bestFit="1" customWidth="1"/>
    <col min="19" max="19" width="7.85546875" style="75" customWidth="1"/>
    <col min="20" max="20" width="7.85546875" style="75" bestFit="1" customWidth="1"/>
    <col min="21" max="21" width="7.7109375" style="75" bestFit="1" customWidth="1"/>
    <col min="22" max="22" width="7.140625" style="75" bestFit="1" customWidth="1"/>
    <col min="23" max="24" width="9.7109375" style="75" bestFit="1" customWidth="1"/>
    <col min="25" max="25" width="8.42578125" style="75" bestFit="1" customWidth="1"/>
    <col min="26" max="26" width="7.140625" style="75" customWidth="1"/>
    <col min="27" max="28" width="7.140625" style="75" bestFit="1" customWidth="1"/>
    <col min="29" max="30" width="7.5703125" style="75" bestFit="1" customWidth="1"/>
    <col min="31" max="31" width="8.140625" style="75" customWidth="1"/>
    <col min="32" max="32" width="7.140625" style="75" bestFit="1" customWidth="1"/>
    <col min="33" max="34" width="8.140625" style="75" customWidth="1"/>
    <col min="35" max="35" width="7.140625" style="75" bestFit="1" customWidth="1"/>
    <col min="36" max="36" width="9.7109375" style="75" bestFit="1" customWidth="1"/>
    <col min="37" max="37" width="13.140625" style="75" customWidth="1"/>
    <col min="38" max="39" width="16.85546875" style="75" bestFit="1" customWidth="1"/>
    <col min="40" max="43" width="11.42578125" style="75"/>
    <col min="44" max="16384" width="11.42578125" style="62"/>
  </cols>
  <sheetData>
    <row r="1" spans="1:39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72" t="s">
        <v>48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4"/>
    </row>
    <row r="2" spans="1:39" ht="15" customHeight="1" thickTop="1" x14ac:dyDescent="0.2">
      <c r="A2" s="216"/>
      <c r="B2" s="219"/>
      <c r="C2" s="236"/>
      <c r="D2" s="242"/>
      <c r="E2" s="275" t="s">
        <v>3</v>
      </c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7"/>
      <c r="AK2" s="278" t="s">
        <v>4</v>
      </c>
      <c r="AL2" s="261"/>
      <c r="AM2" s="261"/>
    </row>
    <row r="3" spans="1:39" ht="15" customHeight="1" x14ac:dyDescent="0.2">
      <c r="A3" s="216"/>
      <c r="B3" s="219"/>
      <c r="C3" s="236"/>
      <c r="D3" s="242"/>
      <c r="E3" s="278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79"/>
      <c r="AK3" s="278"/>
      <c r="AL3" s="261"/>
      <c r="AM3" s="261"/>
    </row>
    <row r="4" spans="1:39" ht="15" customHeight="1" x14ac:dyDescent="0.2">
      <c r="A4" s="216"/>
      <c r="B4" s="219"/>
      <c r="C4" s="236"/>
      <c r="D4" s="242"/>
      <c r="E4" s="278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  <c r="AE4" s="261"/>
      <c r="AF4" s="261"/>
      <c r="AG4" s="261"/>
      <c r="AH4" s="261"/>
      <c r="AI4" s="261"/>
      <c r="AJ4" s="279"/>
      <c r="AK4" s="278"/>
      <c r="AL4" s="261"/>
      <c r="AM4" s="261"/>
    </row>
    <row r="5" spans="1:39" ht="15" customHeight="1" x14ac:dyDescent="0.2">
      <c r="A5" s="216"/>
      <c r="B5" s="219"/>
      <c r="C5" s="236"/>
      <c r="D5" s="242"/>
      <c r="E5" s="278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1"/>
      <c r="AE5" s="261"/>
      <c r="AF5" s="261"/>
      <c r="AG5" s="261"/>
      <c r="AH5" s="261"/>
      <c r="AI5" s="261"/>
      <c r="AJ5" s="279"/>
      <c r="AK5" s="278"/>
      <c r="AL5" s="261"/>
      <c r="AM5" s="261"/>
    </row>
    <row r="6" spans="1:39" ht="15" customHeight="1" x14ac:dyDescent="0.2">
      <c r="A6" s="216"/>
      <c r="B6" s="219"/>
      <c r="C6" s="236"/>
      <c r="D6" s="242"/>
      <c r="E6" s="278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1"/>
      <c r="AG6" s="261"/>
      <c r="AH6" s="261"/>
      <c r="AI6" s="261"/>
      <c r="AJ6" s="279"/>
      <c r="AK6" s="278"/>
      <c r="AL6" s="261"/>
      <c r="AM6" s="261"/>
    </row>
    <row r="7" spans="1:39" ht="15" customHeight="1" x14ac:dyDescent="0.2">
      <c r="A7" s="216"/>
      <c r="B7" s="219"/>
      <c r="C7" s="236"/>
      <c r="D7" s="242"/>
      <c r="E7" s="278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1"/>
      <c r="AE7" s="261"/>
      <c r="AF7" s="261"/>
      <c r="AG7" s="261"/>
      <c r="AH7" s="261"/>
      <c r="AI7" s="261"/>
      <c r="AJ7" s="279"/>
      <c r="AK7" s="278"/>
      <c r="AL7" s="261"/>
      <c r="AM7" s="261"/>
    </row>
    <row r="8" spans="1:39" ht="15" customHeight="1" x14ac:dyDescent="0.2">
      <c r="A8" s="216"/>
      <c r="B8" s="219"/>
      <c r="C8" s="236"/>
      <c r="D8" s="242"/>
      <c r="E8" s="278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61"/>
      <c r="AC8" s="261"/>
      <c r="AD8" s="261"/>
      <c r="AE8" s="261"/>
      <c r="AF8" s="261"/>
      <c r="AG8" s="261"/>
      <c r="AH8" s="261"/>
      <c r="AI8" s="261"/>
      <c r="AJ8" s="279"/>
      <c r="AK8" s="278"/>
      <c r="AL8" s="261"/>
      <c r="AM8" s="261"/>
    </row>
    <row r="9" spans="1:39" ht="15.75" customHeight="1" thickBot="1" x14ac:dyDescent="0.25">
      <c r="A9" s="216"/>
      <c r="B9" s="219"/>
      <c r="C9" s="236"/>
      <c r="D9" s="242"/>
      <c r="E9" s="280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1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2"/>
      <c r="AK9" s="280"/>
      <c r="AL9" s="281"/>
      <c r="AM9" s="281"/>
    </row>
    <row r="10" spans="1:39" ht="57.75" customHeight="1" thickTop="1" thickBot="1" x14ac:dyDescent="0.25">
      <c r="A10" s="217"/>
      <c r="B10" s="237"/>
      <c r="C10" s="236"/>
      <c r="D10" s="243"/>
      <c r="E10" s="270" t="s">
        <v>49</v>
      </c>
      <c r="F10" s="271"/>
      <c r="G10" s="271"/>
      <c r="H10" s="271"/>
      <c r="I10" s="271"/>
      <c r="J10" s="271"/>
      <c r="K10" s="270" t="s">
        <v>52</v>
      </c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85"/>
      <c r="X10" s="267" t="s">
        <v>53</v>
      </c>
      <c r="Y10" s="267"/>
      <c r="Z10" s="267"/>
      <c r="AA10" s="267"/>
      <c r="AB10" s="267"/>
      <c r="AC10" s="267"/>
      <c r="AD10" s="267"/>
      <c r="AE10" s="267"/>
      <c r="AF10" s="267"/>
      <c r="AG10" s="267"/>
      <c r="AH10" s="267"/>
      <c r="AI10" s="267"/>
      <c r="AJ10" s="267"/>
      <c r="AK10" s="286" t="s">
        <v>211</v>
      </c>
      <c r="AL10" s="288" t="s">
        <v>50</v>
      </c>
      <c r="AM10" s="283" t="s">
        <v>51</v>
      </c>
    </row>
    <row r="11" spans="1:39" ht="33" thickBot="1" x14ac:dyDescent="0.25">
      <c r="A11" s="141"/>
      <c r="B11" s="141"/>
      <c r="C11" s="237"/>
      <c r="D11" s="132" t="s">
        <v>214</v>
      </c>
      <c r="E11" s="136" t="s">
        <v>292</v>
      </c>
      <c r="F11" s="137" t="s">
        <v>274</v>
      </c>
      <c r="G11" s="136" t="s">
        <v>22</v>
      </c>
      <c r="H11" s="137" t="s">
        <v>26</v>
      </c>
      <c r="I11" s="137" t="s">
        <v>28</v>
      </c>
      <c r="J11" s="137" t="s">
        <v>27</v>
      </c>
      <c r="K11" s="136" t="s">
        <v>9</v>
      </c>
      <c r="L11" s="136" t="s">
        <v>10</v>
      </c>
      <c r="M11" s="136" t="s">
        <v>11</v>
      </c>
      <c r="N11" s="136" t="s">
        <v>12</v>
      </c>
      <c r="O11" s="136" t="s">
        <v>13</v>
      </c>
      <c r="P11" s="136" t="s">
        <v>14</v>
      </c>
      <c r="Q11" s="136" t="s">
        <v>15</v>
      </c>
      <c r="R11" s="136" t="s">
        <v>16</v>
      </c>
      <c r="S11" s="136" t="s">
        <v>17</v>
      </c>
      <c r="T11" s="136" t="s">
        <v>18</v>
      </c>
      <c r="U11" s="136" t="s">
        <v>19</v>
      </c>
      <c r="V11" s="136" t="s">
        <v>20</v>
      </c>
      <c r="W11" s="136" t="s">
        <v>21</v>
      </c>
      <c r="X11" s="136" t="s">
        <v>9</v>
      </c>
      <c r="Y11" s="136" t="s">
        <v>10</v>
      </c>
      <c r="Z11" s="136" t="s">
        <v>11</v>
      </c>
      <c r="AA11" s="136" t="s">
        <v>12</v>
      </c>
      <c r="AB11" s="136" t="s">
        <v>13</v>
      </c>
      <c r="AC11" s="136" t="s">
        <v>14</v>
      </c>
      <c r="AD11" s="136" t="s">
        <v>15</v>
      </c>
      <c r="AE11" s="136" t="s">
        <v>16</v>
      </c>
      <c r="AF11" s="136" t="s">
        <v>17</v>
      </c>
      <c r="AG11" s="136" t="s">
        <v>18</v>
      </c>
      <c r="AH11" s="136" t="s">
        <v>19</v>
      </c>
      <c r="AI11" s="136" t="s">
        <v>20</v>
      </c>
      <c r="AJ11" s="137" t="s">
        <v>21</v>
      </c>
      <c r="AK11" s="287"/>
      <c r="AL11" s="289"/>
      <c r="AM11" s="284"/>
    </row>
    <row r="12" spans="1:39" ht="15" thickBot="1" x14ac:dyDescent="0.25">
      <c r="A12" s="105" t="s">
        <v>78</v>
      </c>
      <c r="B12" s="99" t="s">
        <v>65</v>
      </c>
      <c r="C12" s="63"/>
      <c r="D12" s="63"/>
      <c r="E12" s="17">
        <v>1588</v>
      </c>
      <c r="F12" s="49">
        <f>+E12+(K12+L12+M12)-(X12+Y12+Z12)</f>
        <v>1584</v>
      </c>
      <c r="G12" s="173">
        <f>VLOOKUP($B12,[2]NUM7!$G$2:$I$156,2,FALSE)</f>
        <v>1556</v>
      </c>
      <c r="H12" s="61">
        <f>+G12+(Q12+R12)-(AD12+AE12)</f>
        <v>1554</v>
      </c>
      <c r="I12" s="61">
        <f>+G12+(Q12+R12+S12+T12)-(AD12+AE12+AF12+AG12)</f>
        <v>1571</v>
      </c>
      <c r="J12" s="173">
        <f>VLOOKUP($B12,[1]NUM7!$G$2:$I$158,2,FALSE)</f>
        <v>1603</v>
      </c>
      <c r="K12" s="97">
        <f>VLOOKUP($B12,'[3]ACT NUM7'!$G$2:$S$124,2,FALSE)</f>
        <v>0</v>
      </c>
      <c r="L12" s="97">
        <f>VLOOKUP($B12,'[3]ACT NUM7'!$G$2:$S$124,3,FALSE)</f>
        <v>2</v>
      </c>
      <c r="M12" s="97">
        <f>VLOOKUP($B12,'[3]ACT NUM7'!$G$2:$S$124,4,FALSE)</f>
        <v>6</v>
      </c>
      <c r="N12" s="97">
        <f>VLOOKUP($B12,'[3]ACT NUM7'!$G$2:$S$124,5,FALSE)</f>
        <v>23</v>
      </c>
      <c r="O12" s="97">
        <f>VLOOKUP($B12,'[3]ACT NUM7'!$G$2:$S$124,6,FALSE)</f>
        <v>8</v>
      </c>
      <c r="P12" s="97">
        <f>VLOOKUP($B12,'[3]ACT NUM7'!$G$2:$S$124,7,FALSE)</f>
        <v>5</v>
      </c>
      <c r="Q12" s="97">
        <f>VLOOKUP($B12,'[3]ACT NUM7'!$G$2:$S$124,8,FALSE)</f>
        <v>8</v>
      </c>
      <c r="R12" s="97">
        <f>VLOOKUP($B12,'[3]ACT NUM7'!$G$2:$S$124,9,FALSE)</f>
        <v>5</v>
      </c>
      <c r="S12" s="97">
        <f>VLOOKUP($B12,'[3]ACT NUM7'!$G$2:$S$124,10,FALSE)</f>
        <v>26</v>
      </c>
      <c r="T12" s="97">
        <f>VLOOKUP($B12,'[3]ACT NUM7'!$G$2:$S$124,11,FALSE)</f>
        <v>0</v>
      </c>
      <c r="U12" s="97">
        <f>VLOOKUP($B12,'[3]ACT NUM7'!$G$2:$S$124,12,FALSE)</f>
        <v>0</v>
      </c>
      <c r="V12" s="52"/>
      <c r="W12" s="17">
        <f>SUM(K12:V12)</f>
        <v>83</v>
      </c>
      <c r="X12" s="97">
        <f>VLOOKUP($B12,'[3]ACT NUM7'!$AB$2:$AN$100,2,FALSE)</f>
        <v>2</v>
      </c>
      <c r="Y12" s="97">
        <f>VLOOKUP($B12,'[3]ACT NUM7'!$AB$2:$AN$100,3,FALSE)</f>
        <v>4</v>
      </c>
      <c r="Z12" s="97">
        <f>VLOOKUP($B12,'[3]ACT NUM7'!$AB$2:$AN$100,4,FALSE)</f>
        <v>6</v>
      </c>
      <c r="AA12" s="97">
        <f>VLOOKUP($B12,'[3]ACT NUM7'!$AB$2:$AN$100,5,FALSE)</f>
        <v>13</v>
      </c>
      <c r="AB12" s="97">
        <f>VLOOKUP($B12,'[3]ACT NUM7'!$AB$2:$AN$100,6,FALSE)</f>
        <v>3</v>
      </c>
      <c r="AC12" s="97">
        <f>VLOOKUP($B12,'[3]ACT NUM7'!$AB$2:$AN$100,7,FALSE)</f>
        <v>4</v>
      </c>
      <c r="AD12" s="97">
        <f>VLOOKUP($B12,'[3]ACT NUM7'!$AB$2:$AN$100,8,FALSE)</f>
        <v>5</v>
      </c>
      <c r="AE12" s="97">
        <f>VLOOKUP($B12,'[3]ACT NUM7'!$AB$2:$AN$100,9,FALSE)</f>
        <v>10</v>
      </c>
      <c r="AF12" s="97">
        <f>VLOOKUP($B12,'[3]ACT NUM7'!$AB$2:$AN$100,10,FALSE)</f>
        <v>7</v>
      </c>
      <c r="AG12" s="97">
        <f>VLOOKUP($B12,'[3]ACT NUM7'!$AB$2:$AN$100,11,FALSE)</f>
        <v>2</v>
      </c>
      <c r="AH12" s="97">
        <f>VLOOKUP($B12,'[3]ACT NUM7'!$AB$2:$AN$100,12,FALSE)</f>
        <v>2</v>
      </c>
      <c r="AI12" s="119"/>
      <c r="AJ12" s="17">
        <f>SUM(X12:AI12)</f>
        <v>58</v>
      </c>
    </row>
    <row r="13" spans="1:39" ht="15" thickBot="1" x14ac:dyDescent="0.25">
      <c r="A13" s="105" t="s">
        <v>78</v>
      </c>
      <c r="B13" s="99" t="s">
        <v>66</v>
      </c>
      <c r="C13" s="63"/>
      <c r="D13" s="63"/>
      <c r="E13" s="17">
        <v>1111</v>
      </c>
      <c r="F13" s="49">
        <f t="shared" ref="F13:F24" si="0">+E13+(K13+L13+M13)-(X13+Y13+Z13)</f>
        <v>1116</v>
      </c>
      <c r="G13" s="17">
        <f>VLOOKUP($B13,[2]NUM7!$G$2:$I$156,2,FALSE)</f>
        <v>1074</v>
      </c>
      <c r="H13" s="61">
        <f t="shared" ref="H13:H24" si="1">+G13+(Q13+R13)-(AD13+AE13)</f>
        <v>1078</v>
      </c>
      <c r="I13" s="50">
        <f t="shared" ref="I13:I24" si="2">+G13+(Q13+R13+S13+T13)-(AD13+AE13+AF13+AG13)</f>
        <v>1084</v>
      </c>
      <c r="J13" s="180">
        <f>VLOOKUP($B13,[1]NUM7!$G$2:$I$158,2,FALSE)</f>
        <v>1240</v>
      </c>
      <c r="K13" s="97">
        <f>VLOOKUP($B13,'[3]ACT NUM7'!$G$2:$S$124,2,FALSE)</f>
        <v>15</v>
      </c>
      <c r="L13" s="97">
        <f>VLOOKUP($B13,'[3]ACT NUM7'!$G$2:$S$124,3,FALSE)</f>
        <v>17</v>
      </c>
      <c r="M13" s="97">
        <f>VLOOKUP($B13,'[3]ACT NUM7'!$G$2:$S$124,4,FALSE)</f>
        <v>18</v>
      </c>
      <c r="N13" s="97">
        <f>VLOOKUP($B13,'[3]ACT NUM7'!$G$2:$S$124,5,FALSE)</f>
        <v>16</v>
      </c>
      <c r="O13" s="97">
        <f>VLOOKUP($B13,'[3]ACT NUM7'!$G$2:$S$124,6,FALSE)</f>
        <v>21</v>
      </c>
      <c r="P13" s="97">
        <f>VLOOKUP($B13,'[3]ACT NUM7'!$G$2:$S$124,7,FALSE)</f>
        <v>16</v>
      </c>
      <c r="Q13" s="97">
        <f>VLOOKUP($B13,'[3]ACT NUM7'!$G$2:$S$124,8,FALSE)</f>
        <v>16</v>
      </c>
      <c r="R13" s="97">
        <f>VLOOKUP($B13,'[3]ACT NUM7'!$G$2:$S$124,9,FALSE)</f>
        <v>11</v>
      </c>
      <c r="S13" s="97">
        <f>VLOOKUP($B13,'[3]ACT NUM7'!$G$2:$S$124,10,FALSE)</f>
        <v>14</v>
      </c>
      <c r="T13" s="120">
        <f>VLOOKUP($B13,'[3]ACT NUM7'!$G$2:$S$124,11,FALSE)</f>
        <v>14</v>
      </c>
      <c r="U13" s="119">
        <f>VLOOKUP($B13,'[3]ACT NUM7'!$G$2:$S$124,12,FALSE)</f>
        <v>9</v>
      </c>
      <c r="V13" s="52"/>
      <c r="W13" s="17">
        <f t="shared" ref="W13:W24" si="3">SUM(K13:V13)</f>
        <v>167</v>
      </c>
      <c r="X13" s="97">
        <f>VLOOKUP($B13,'[3]ACT NUM7'!$AB$2:$AN$100,2,FALSE)</f>
        <v>9</v>
      </c>
      <c r="Y13" s="97">
        <f>VLOOKUP($B13,'[3]ACT NUM7'!$AB$2:$AN$100,3,FALSE)</f>
        <v>17</v>
      </c>
      <c r="Z13" s="97">
        <f>VLOOKUP($B13,'[3]ACT NUM7'!$AB$2:$AN$100,4,FALSE)</f>
        <v>19</v>
      </c>
      <c r="AA13" s="97">
        <f>VLOOKUP($B13,'[3]ACT NUM7'!$AB$2:$AN$100,5,FALSE)</f>
        <v>7</v>
      </c>
      <c r="AB13" s="97">
        <f>VLOOKUP($B13,'[3]ACT NUM7'!$AB$2:$AN$100,6,FALSE)</f>
        <v>12</v>
      </c>
      <c r="AC13" s="97">
        <f>VLOOKUP($B13,'[3]ACT NUM7'!$AB$2:$AN$100,7,FALSE)</f>
        <v>23</v>
      </c>
      <c r="AD13" s="97">
        <f>VLOOKUP($B13,'[3]ACT NUM7'!$AB$2:$AN$100,8,FALSE)</f>
        <v>15</v>
      </c>
      <c r="AE13" s="97">
        <f>VLOOKUP($B13,'[3]ACT NUM7'!$AB$2:$AN$100,9,FALSE)</f>
        <v>8</v>
      </c>
      <c r="AF13" s="119">
        <f>VLOOKUP($B13,'[3]ACT NUM7'!$AB$2:$AN$100,10,FALSE)</f>
        <v>8</v>
      </c>
      <c r="AG13" s="119">
        <f>VLOOKUP($B13,'[3]ACT NUM7'!$AB$2:$AN$100,11,FALSE)</f>
        <v>14</v>
      </c>
      <c r="AH13" s="119">
        <f>VLOOKUP($B13,'[3]ACT NUM7'!$AB$2:$AN$100,12,FALSE)</f>
        <v>5</v>
      </c>
      <c r="AI13" s="119"/>
      <c r="AJ13" s="17">
        <f t="shared" ref="AJ13:AJ23" si="4">SUM(X13:AI13)</f>
        <v>137</v>
      </c>
    </row>
    <row r="14" spans="1:39" ht="15" thickBot="1" x14ac:dyDescent="0.25">
      <c r="A14" s="105" t="s">
        <v>78</v>
      </c>
      <c r="B14" s="99" t="s">
        <v>67</v>
      </c>
      <c r="C14" s="63"/>
      <c r="D14" s="63"/>
      <c r="E14" s="17">
        <v>1438</v>
      </c>
      <c r="F14" s="49">
        <f t="shared" si="0"/>
        <v>1474</v>
      </c>
      <c r="G14" s="17">
        <f>VLOOKUP($B14,[2]NUM7!$G$2:$I$156,2,FALSE)</f>
        <v>1425</v>
      </c>
      <c r="H14" s="61">
        <f t="shared" si="1"/>
        <v>1436</v>
      </c>
      <c r="I14" s="50">
        <f t="shared" si="2"/>
        <v>1448</v>
      </c>
      <c r="J14" s="180">
        <f>VLOOKUP($B14,[1]NUM7!$G$2:$I$158,2,FALSE)</f>
        <v>1437</v>
      </c>
      <c r="K14" s="97">
        <f>VLOOKUP($B14,'[3]ACT NUM7'!$G$2:$S$124,2,FALSE)</f>
        <v>9</v>
      </c>
      <c r="L14" s="97">
        <f>VLOOKUP($B14,'[3]ACT NUM7'!$G$2:$S$124,3,FALSE)</f>
        <v>17</v>
      </c>
      <c r="M14" s="97">
        <f>VLOOKUP($B14,'[3]ACT NUM7'!$G$2:$S$124,4,FALSE)</f>
        <v>18</v>
      </c>
      <c r="N14" s="97">
        <f>VLOOKUP($B14,'[3]ACT NUM7'!$G$2:$S$124,5,FALSE)</f>
        <v>15</v>
      </c>
      <c r="O14" s="97">
        <f>VLOOKUP($B14,'[3]ACT NUM7'!$G$2:$S$124,6,FALSE)</f>
        <v>18</v>
      </c>
      <c r="P14" s="97">
        <f>VLOOKUP($B14,'[3]ACT NUM7'!$G$2:$S$124,7,FALSE)</f>
        <v>5</v>
      </c>
      <c r="Q14" s="97">
        <f>VLOOKUP($B14,'[3]ACT NUM7'!$G$2:$S$124,8,FALSE)</f>
        <v>12</v>
      </c>
      <c r="R14" s="97">
        <f>VLOOKUP($B14,'[3]ACT NUM7'!$G$2:$S$124,9,FALSE)</f>
        <v>9</v>
      </c>
      <c r="S14" s="97">
        <f>VLOOKUP($B14,'[3]ACT NUM7'!$G$2:$S$124,10,FALSE)</f>
        <v>16</v>
      </c>
      <c r="T14" s="120">
        <f>VLOOKUP($B14,'[3]ACT NUM7'!$G$2:$S$124,11,FALSE)</f>
        <v>11</v>
      </c>
      <c r="U14" s="119">
        <f>VLOOKUP($B14,'[3]ACT NUM7'!$G$2:$S$124,12,FALSE)</f>
        <v>3</v>
      </c>
      <c r="V14" s="52"/>
      <c r="W14" s="17">
        <f t="shared" si="3"/>
        <v>133</v>
      </c>
      <c r="X14" s="97">
        <f>VLOOKUP($B14,'[3]ACT NUM7'!$AB$2:$AN$100,2,FALSE)</f>
        <v>4</v>
      </c>
      <c r="Y14" s="97">
        <f>VLOOKUP($B14,'[3]ACT NUM7'!$AB$2:$AN$100,3,FALSE)</f>
        <v>1</v>
      </c>
      <c r="Z14" s="97">
        <f>VLOOKUP($B14,'[3]ACT NUM7'!$AB$2:$AN$100,4,FALSE)</f>
        <v>3</v>
      </c>
      <c r="AA14" s="97">
        <f>VLOOKUP($B14,'[3]ACT NUM7'!$AB$2:$AN$100,5,FALSE)</f>
        <v>12</v>
      </c>
      <c r="AB14" s="97">
        <f>VLOOKUP($B14,'[3]ACT NUM7'!$AB$2:$AN$100,6,FALSE)</f>
        <v>8</v>
      </c>
      <c r="AC14" s="97">
        <f>VLOOKUP($B14,'[3]ACT NUM7'!$AB$2:$AN$100,7,FALSE)</f>
        <v>32</v>
      </c>
      <c r="AD14" s="97">
        <f>VLOOKUP($B14,'[3]ACT NUM7'!$AB$2:$AN$100,8,FALSE)</f>
        <v>7</v>
      </c>
      <c r="AE14" s="97">
        <f>VLOOKUP($B14,'[3]ACT NUM7'!$AB$2:$AN$100,9,FALSE)</f>
        <v>3</v>
      </c>
      <c r="AF14" s="119">
        <f>VLOOKUP($B14,'[3]ACT NUM7'!$AB$2:$AN$100,10,FALSE)</f>
        <v>5</v>
      </c>
      <c r="AG14" s="119">
        <f>VLOOKUP($B14,'[3]ACT NUM7'!$AB$2:$AN$100,11,FALSE)</f>
        <v>10</v>
      </c>
      <c r="AH14" s="119">
        <f>VLOOKUP($B14,'[3]ACT NUM7'!$AB$2:$AN$100,12,FALSE)</f>
        <v>4</v>
      </c>
      <c r="AI14" s="119"/>
      <c r="AJ14" s="17">
        <f t="shared" si="4"/>
        <v>89</v>
      </c>
    </row>
    <row r="15" spans="1:39" ht="15" thickBot="1" x14ac:dyDescent="0.25">
      <c r="A15" s="105" t="s">
        <v>78</v>
      </c>
      <c r="B15" s="99" t="s">
        <v>68</v>
      </c>
      <c r="C15" s="63"/>
      <c r="D15" s="63"/>
      <c r="E15" s="17">
        <v>1611</v>
      </c>
      <c r="F15" s="49">
        <f t="shared" si="0"/>
        <v>1647</v>
      </c>
      <c r="G15" s="17">
        <f>VLOOKUP($B15,[2]NUM7!$G$2:$I$156,2,FALSE)</f>
        <v>1601</v>
      </c>
      <c r="H15" s="61">
        <f t="shared" si="1"/>
        <v>1618</v>
      </c>
      <c r="I15" s="50">
        <f t="shared" si="2"/>
        <v>1623</v>
      </c>
      <c r="J15" s="180">
        <f>VLOOKUP($B15,[1]NUM7!$G$2:$I$158,2,FALSE)</f>
        <v>1508</v>
      </c>
      <c r="K15" s="97">
        <f>VLOOKUP($B15,'[3]ACT NUM7'!$G$2:$S$124,2,FALSE)</f>
        <v>15</v>
      </c>
      <c r="L15" s="97">
        <f>VLOOKUP($B15,'[3]ACT NUM7'!$G$2:$S$124,3,FALSE)</f>
        <v>6</v>
      </c>
      <c r="M15" s="97">
        <f>VLOOKUP($B15,'[3]ACT NUM7'!$G$2:$S$124,4,FALSE)</f>
        <v>15</v>
      </c>
      <c r="N15" s="97">
        <f>VLOOKUP($B15,'[3]ACT NUM7'!$G$2:$S$124,5,FALSE)</f>
        <v>7</v>
      </c>
      <c r="O15" s="97">
        <f>VLOOKUP($B15,'[3]ACT NUM7'!$G$2:$S$124,6,FALSE)</f>
        <v>2</v>
      </c>
      <c r="P15" s="97">
        <f>VLOOKUP($B15,'[3]ACT NUM7'!$G$2:$S$124,7,FALSE)</f>
        <v>6</v>
      </c>
      <c r="Q15" s="97">
        <f>VLOOKUP($B15,'[3]ACT NUM7'!$G$2:$S$124,8,FALSE)</f>
        <v>3</v>
      </c>
      <c r="R15" s="97">
        <f>VLOOKUP($B15,'[3]ACT NUM7'!$G$2:$S$124,9,FALSE)</f>
        <v>14</v>
      </c>
      <c r="S15" s="97">
        <f>VLOOKUP($B15,'[3]ACT NUM7'!$G$2:$S$124,10,FALSE)</f>
        <v>2</v>
      </c>
      <c r="T15" s="120">
        <f>VLOOKUP($B15,'[3]ACT NUM7'!$G$2:$S$124,11,FALSE)</f>
        <v>3</v>
      </c>
      <c r="U15" s="119">
        <f>VLOOKUP($B15,'[3]ACT NUM7'!$G$2:$S$124,12,FALSE)</f>
        <v>1</v>
      </c>
      <c r="V15" s="52"/>
      <c r="W15" s="17">
        <f t="shared" si="3"/>
        <v>74</v>
      </c>
      <c r="X15" s="97">
        <f>VLOOKUP($B15,'[3]ACT NUM7'!$AB$2:$AN$100,2,FALSE)</f>
        <v>0</v>
      </c>
      <c r="Y15" s="97">
        <f>VLOOKUP($B15,'[3]ACT NUM7'!$AB$2:$AN$100,3,FALSE)</f>
        <v>0</v>
      </c>
      <c r="Z15" s="97">
        <f>VLOOKUP($B15,'[3]ACT NUM7'!$AB$2:$AN$100,4,FALSE)</f>
        <v>0</v>
      </c>
      <c r="AA15" s="97">
        <f>VLOOKUP($B15,'[3]ACT NUM7'!$AB$2:$AN$100,5,FALSE)</f>
        <v>0</v>
      </c>
      <c r="AB15" s="97">
        <f>VLOOKUP($B15,'[3]ACT NUM7'!$AB$2:$AN$100,6,FALSE)</f>
        <v>0</v>
      </c>
      <c r="AC15" s="97">
        <f>VLOOKUP($B15,'[3]ACT NUM7'!$AB$2:$AN$100,7,FALSE)</f>
        <v>16</v>
      </c>
      <c r="AD15" s="97">
        <f>VLOOKUP($B15,'[3]ACT NUM7'!$AB$2:$AN$100,8,FALSE)</f>
        <v>0</v>
      </c>
      <c r="AE15" s="97">
        <f>VLOOKUP($B15,'[3]ACT NUM7'!$AB$2:$AN$100,9,FALSE)</f>
        <v>0</v>
      </c>
      <c r="AF15" s="119">
        <f>VLOOKUP($B15,'[3]ACT NUM7'!$AB$2:$AN$100,10,FALSE)</f>
        <v>0</v>
      </c>
      <c r="AG15" s="119">
        <f>VLOOKUP($B15,'[3]ACT NUM7'!$AB$2:$AN$100,11,FALSE)</f>
        <v>0</v>
      </c>
      <c r="AH15" s="119">
        <f>VLOOKUP($B15,'[3]ACT NUM7'!$AB$2:$AN$100,12,FALSE)</f>
        <v>0</v>
      </c>
      <c r="AI15" s="119"/>
      <c r="AJ15" s="17">
        <f t="shared" si="4"/>
        <v>16</v>
      </c>
    </row>
    <row r="16" spans="1:39" ht="15" thickBot="1" x14ac:dyDescent="0.25">
      <c r="A16" s="105" t="s">
        <v>78</v>
      </c>
      <c r="B16" s="99" t="s">
        <v>69</v>
      </c>
      <c r="C16" s="66"/>
      <c r="D16" s="63"/>
      <c r="E16" s="17">
        <v>1139</v>
      </c>
      <c r="F16" s="49">
        <f t="shared" si="0"/>
        <v>1176</v>
      </c>
      <c r="G16" s="17">
        <f>VLOOKUP($B16,[2]NUM7!$G$2:$I$156,2,FALSE)</f>
        <v>1122</v>
      </c>
      <c r="H16" s="61">
        <f t="shared" si="1"/>
        <v>1159</v>
      </c>
      <c r="I16" s="50">
        <f t="shared" si="2"/>
        <v>1187</v>
      </c>
      <c r="J16" s="180">
        <f>VLOOKUP($B16,[1]NUM7!$G$2:$I$158,2,FALSE)</f>
        <v>1116</v>
      </c>
      <c r="K16" s="97">
        <f>VLOOKUP($B16,'[3]ACT NUM7'!$G$2:$S$124,2,FALSE)</f>
        <v>10</v>
      </c>
      <c r="L16" s="97">
        <f>VLOOKUP($B16,'[3]ACT NUM7'!$G$2:$S$124,3,FALSE)</f>
        <v>7</v>
      </c>
      <c r="M16" s="97">
        <f>VLOOKUP($B16,'[3]ACT NUM7'!$G$2:$S$124,4,FALSE)</f>
        <v>20</v>
      </c>
      <c r="N16" s="97">
        <f>VLOOKUP($B16,'[3]ACT NUM7'!$G$2:$S$124,5,FALSE)</f>
        <v>21</v>
      </c>
      <c r="O16" s="97">
        <f>VLOOKUP($B16,'[3]ACT NUM7'!$G$2:$S$124,6,FALSE)</f>
        <v>15</v>
      </c>
      <c r="P16" s="97">
        <f>VLOOKUP($B16,'[3]ACT NUM7'!$G$2:$S$124,7,FALSE)</f>
        <v>24</v>
      </c>
      <c r="Q16" s="97">
        <f>VLOOKUP($B16,'[3]ACT NUM7'!$G$2:$S$124,8,FALSE)</f>
        <v>17</v>
      </c>
      <c r="R16" s="97">
        <f>VLOOKUP($B16,'[3]ACT NUM7'!$G$2:$S$124,9,FALSE)</f>
        <v>24</v>
      </c>
      <c r="S16" s="97">
        <f>VLOOKUP($B16,'[3]ACT NUM7'!$G$2:$S$124,10,FALSE)</f>
        <v>14</v>
      </c>
      <c r="T16" s="120">
        <f>VLOOKUP($B16,'[3]ACT NUM7'!$G$2:$S$124,11,FALSE)</f>
        <v>16</v>
      </c>
      <c r="U16" s="119">
        <f>VLOOKUP($B16,'[3]ACT NUM7'!$G$2:$S$124,12,FALSE)</f>
        <v>9</v>
      </c>
      <c r="V16" s="52"/>
      <c r="W16" s="17">
        <f t="shared" si="3"/>
        <v>177</v>
      </c>
      <c r="X16" s="97">
        <f>VLOOKUP($B16,'[3]ACT NUM7'!$AB$2:$AN$100,2,FALSE)</f>
        <v>0</v>
      </c>
      <c r="Y16" s="97">
        <f>VLOOKUP($B16,'[3]ACT NUM7'!$AB$2:$AN$100,3,FALSE)</f>
        <v>0</v>
      </c>
      <c r="Z16" s="97">
        <f>VLOOKUP($B16,'[3]ACT NUM7'!$AB$2:$AN$100,4,FALSE)</f>
        <v>0</v>
      </c>
      <c r="AA16" s="97">
        <f>VLOOKUP($B16,'[3]ACT NUM7'!$AB$2:$AN$100,5,FALSE)</f>
        <v>0</v>
      </c>
      <c r="AB16" s="97">
        <f>VLOOKUP($B16,'[3]ACT NUM7'!$AB$2:$AN$100,6,FALSE)</f>
        <v>0</v>
      </c>
      <c r="AC16" s="97">
        <f>VLOOKUP($B16,'[3]ACT NUM7'!$AB$2:$AN$100,7,FALSE)</f>
        <v>83</v>
      </c>
      <c r="AD16" s="97">
        <f>VLOOKUP($B16,'[3]ACT NUM7'!$AB$2:$AN$100,8,FALSE)</f>
        <v>3</v>
      </c>
      <c r="AE16" s="97">
        <f>VLOOKUP($B16,'[3]ACT NUM7'!$AB$2:$AN$100,9,FALSE)</f>
        <v>1</v>
      </c>
      <c r="AF16" s="119">
        <f>VLOOKUP($B16,'[3]ACT NUM7'!$AB$2:$AN$100,10,FALSE)</f>
        <v>2</v>
      </c>
      <c r="AG16" s="119">
        <f>VLOOKUP($B16,'[3]ACT NUM7'!$AB$2:$AN$100,11,FALSE)</f>
        <v>0</v>
      </c>
      <c r="AH16" s="119">
        <f>VLOOKUP($B16,'[3]ACT NUM7'!$AB$2:$AN$100,12,FALSE)</f>
        <v>0</v>
      </c>
      <c r="AI16" s="119"/>
      <c r="AJ16" s="17">
        <f t="shared" si="4"/>
        <v>89</v>
      </c>
    </row>
    <row r="17" spans="1:39" ht="15" thickBot="1" x14ac:dyDescent="0.25">
      <c r="A17" s="105" t="s">
        <v>78</v>
      </c>
      <c r="B17" s="99" t="s">
        <v>70</v>
      </c>
      <c r="C17" s="63"/>
      <c r="D17" s="63"/>
      <c r="E17" s="17">
        <v>752</v>
      </c>
      <c r="F17" s="49">
        <f t="shared" si="0"/>
        <v>778</v>
      </c>
      <c r="G17" s="17">
        <f>VLOOKUP($B17,[2]NUM7!$G$2:$I$156,2,FALSE)</f>
        <v>776</v>
      </c>
      <c r="H17" s="61">
        <f t="shared" si="1"/>
        <v>784</v>
      </c>
      <c r="I17" s="50">
        <f t="shared" si="2"/>
        <v>797</v>
      </c>
      <c r="J17" s="180">
        <f>VLOOKUP($B17,[1]NUM7!$G$2:$I$158,2,FALSE)</f>
        <v>804</v>
      </c>
      <c r="K17" s="97">
        <f>VLOOKUP($B17,'[3]ACT NUM7'!$G$2:$S$124,2,FALSE)</f>
        <v>0</v>
      </c>
      <c r="L17" s="97">
        <f>VLOOKUP($B17,'[3]ACT NUM7'!$G$2:$S$124,3,FALSE)</f>
        <v>8</v>
      </c>
      <c r="M17" s="97">
        <f>VLOOKUP($B17,'[3]ACT NUM7'!$G$2:$S$124,4,FALSE)</f>
        <v>42</v>
      </c>
      <c r="N17" s="97">
        <f>VLOOKUP($B17,'[3]ACT NUM7'!$G$2:$S$124,5,FALSE)</f>
        <v>0</v>
      </c>
      <c r="O17" s="97">
        <f>VLOOKUP($B17,'[3]ACT NUM7'!$G$2:$S$124,6,FALSE)</f>
        <v>0</v>
      </c>
      <c r="P17" s="97">
        <f>VLOOKUP($B17,'[3]ACT NUM7'!$G$2:$S$124,7,FALSE)</f>
        <v>23</v>
      </c>
      <c r="Q17" s="97">
        <f>VLOOKUP($B17,'[3]ACT NUM7'!$G$2:$S$124,8,FALSE)</f>
        <v>0</v>
      </c>
      <c r="R17" s="97">
        <f>VLOOKUP($B17,'[3]ACT NUM7'!$G$2:$S$124,9,FALSE)</f>
        <v>18</v>
      </c>
      <c r="S17" s="97">
        <f>VLOOKUP($B17,'[3]ACT NUM7'!$G$2:$S$124,10,FALSE)</f>
        <v>3</v>
      </c>
      <c r="T17" s="120">
        <f>VLOOKUP($B17,'[3]ACT NUM7'!$G$2:$S$124,11,FALSE)</f>
        <v>10</v>
      </c>
      <c r="U17" s="119">
        <f>VLOOKUP($B17,'[3]ACT NUM7'!$G$2:$S$124,12,FALSE)</f>
        <v>4</v>
      </c>
      <c r="V17" s="52"/>
      <c r="W17" s="17">
        <f t="shared" si="3"/>
        <v>108</v>
      </c>
      <c r="X17" s="97">
        <f>VLOOKUP($B17,'[3]ACT NUM7'!$AB$2:$AN$100,2,FALSE)</f>
        <v>0</v>
      </c>
      <c r="Y17" s="97">
        <f>VLOOKUP($B17,'[3]ACT NUM7'!$AB$2:$AN$100,3,FALSE)</f>
        <v>23</v>
      </c>
      <c r="Z17" s="97">
        <f>VLOOKUP($B17,'[3]ACT NUM7'!$AB$2:$AN$100,4,FALSE)</f>
        <v>1</v>
      </c>
      <c r="AA17" s="97">
        <f>VLOOKUP($B17,'[3]ACT NUM7'!$AB$2:$AN$100,5,FALSE)</f>
        <v>0</v>
      </c>
      <c r="AB17" s="97">
        <f>VLOOKUP($B17,'[3]ACT NUM7'!$AB$2:$AN$100,6,FALSE)</f>
        <v>0</v>
      </c>
      <c r="AC17" s="97">
        <f>VLOOKUP($B17,'[3]ACT NUM7'!$AB$2:$AN$100,7,FALSE)</f>
        <v>0</v>
      </c>
      <c r="AD17" s="97">
        <f>VLOOKUP($B17,'[3]ACT NUM7'!$AB$2:$AN$100,8,FALSE)</f>
        <v>0</v>
      </c>
      <c r="AE17" s="97">
        <f>VLOOKUP($B17,'[3]ACT NUM7'!$AB$2:$AN$100,9,FALSE)</f>
        <v>10</v>
      </c>
      <c r="AF17" s="119">
        <f>VLOOKUP($B17,'[3]ACT NUM7'!$AB$2:$AN$100,10,FALSE)</f>
        <v>0</v>
      </c>
      <c r="AG17" s="119">
        <f>VLOOKUP($B17,'[3]ACT NUM7'!$AB$2:$AN$100,11,FALSE)</f>
        <v>0</v>
      </c>
      <c r="AH17" s="119">
        <f>VLOOKUP($B17,'[3]ACT NUM7'!$AB$2:$AN$100,12,FALSE)</f>
        <v>0</v>
      </c>
      <c r="AI17" s="119"/>
      <c r="AJ17" s="17">
        <f t="shared" si="4"/>
        <v>34</v>
      </c>
    </row>
    <row r="18" spans="1:39" ht="15" thickBot="1" x14ac:dyDescent="0.25">
      <c r="A18" s="105" t="s">
        <v>78</v>
      </c>
      <c r="B18" s="99" t="s">
        <v>71</v>
      </c>
      <c r="C18" s="63"/>
      <c r="D18" s="63"/>
      <c r="E18" s="17">
        <v>201</v>
      </c>
      <c r="F18" s="49">
        <f t="shared" si="0"/>
        <v>208</v>
      </c>
      <c r="G18" s="17">
        <f>VLOOKUP($B18,[2]NUM7!$G$2:$I$156,2,FALSE)</f>
        <v>205</v>
      </c>
      <c r="H18" s="61">
        <f t="shared" si="1"/>
        <v>213</v>
      </c>
      <c r="I18" s="50">
        <f t="shared" si="2"/>
        <v>218</v>
      </c>
      <c r="J18" s="180">
        <f>VLOOKUP($B18,[1]NUM7!$G$2:$I$158,2,FALSE)</f>
        <v>201</v>
      </c>
      <c r="K18" s="97">
        <f>VLOOKUP($B18,'[3]ACT NUM7'!$G$2:$S$124,2,FALSE)</f>
        <v>1</v>
      </c>
      <c r="L18" s="97">
        <f>VLOOKUP($B18,'[3]ACT NUM7'!$G$2:$S$124,3,FALSE)</f>
        <v>2</v>
      </c>
      <c r="M18" s="97">
        <f>VLOOKUP($B18,'[3]ACT NUM7'!$G$2:$S$124,4,FALSE)</f>
        <v>4</v>
      </c>
      <c r="N18" s="97">
        <f>VLOOKUP($B18,'[3]ACT NUM7'!$G$2:$S$124,5,FALSE)</f>
        <v>2</v>
      </c>
      <c r="O18" s="97">
        <f>VLOOKUP($B18,'[3]ACT NUM7'!$G$2:$S$124,6,FALSE)</f>
        <v>2</v>
      </c>
      <c r="P18" s="97">
        <f>VLOOKUP($B18,'[3]ACT NUM7'!$G$2:$S$124,7,FALSE)</f>
        <v>2</v>
      </c>
      <c r="Q18" s="97">
        <f>VLOOKUP($B18,'[3]ACT NUM7'!$G$2:$S$124,8,FALSE)</f>
        <v>4</v>
      </c>
      <c r="R18" s="97">
        <f>VLOOKUP($B18,'[3]ACT NUM7'!$G$2:$S$124,9,FALSE)</f>
        <v>4</v>
      </c>
      <c r="S18" s="97">
        <f>VLOOKUP($B18,'[3]ACT NUM7'!$G$2:$S$124,10,FALSE)</f>
        <v>4</v>
      </c>
      <c r="T18" s="120">
        <f>VLOOKUP($B18,'[3]ACT NUM7'!$G$2:$S$124,11,FALSE)</f>
        <v>1</v>
      </c>
      <c r="U18" s="119">
        <f>VLOOKUP($B18,'[3]ACT NUM7'!$G$2:$S$124,12,FALSE)</f>
        <v>0</v>
      </c>
      <c r="V18" s="52"/>
      <c r="W18" s="17">
        <f t="shared" si="3"/>
        <v>26</v>
      </c>
      <c r="X18" s="97"/>
      <c r="Y18" s="97"/>
      <c r="Z18" s="97"/>
      <c r="AA18" s="97"/>
      <c r="AB18" s="97"/>
      <c r="AC18" s="97"/>
      <c r="AD18" s="97"/>
      <c r="AE18" s="97"/>
      <c r="AF18" s="119"/>
      <c r="AG18" s="119"/>
      <c r="AH18" s="119"/>
      <c r="AI18" s="119"/>
      <c r="AJ18" s="17">
        <f t="shared" si="4"/>
        <v>0</v>
      </c>
    </row>
    <row r="19" spans="1:39" ht="15" thickBot="1" x14ac:dyDescent="0.25">
      <c r="A19" s="105" t="s">
        <v>78</v>
      </c>
      <c r="B19" s="99" t="s">
        <v>72</v>
      </c>
      <c r="C19" s="63"/>
      <c r="D19" s="63"/>
      <c r="E19" s="17">
        <v>28</v>
      </c>
      <c r="F19" s="49">
        <f t="shared" si="0"/>
        <v>28</v>
      </c>
      <c r="G19" s="17">
        <f>VLOOKUP($B19,[2]NUM7!$G$2:$I$156,2,FALSE)</f>
        <v>30</v>
      </c>
      <c r="H19" s="61">
        <f t="shared" si="1"/>
        <v>30</v>
      </c>
      <c r="I19" s="50">
        <f t="shared" si="2"/>
        <v>30</v>
      </c>
      <c r="J19" s="180">
        <f>VLOOKUP($B19,[1]NUM7!$G$2:$I$158,2,FALSE)</f>
        <v>25</v>
      </c>
      <c r="K19" s="97"/>
      <c r="L19" s="97"/>
      <c r="M19" s="97"/>
      <c r="N19" s="97"/>
      <c r="O19" s="97"/>
      <c r="P19" s="97"/>
      <c r="Q19" s="97"/>
      <c r="R19" s="97"/>
      <c r="S19" s="97"/>
      <c r="T19" s="120"/>
      <c r="U19" s="119"/>
      <c r="V19" s="52"/>
      <c r="W19" s="17">
        <f t="shared" si="3"/>
        <v>0</v>
      </c>
      <c r="X19" s="97"/>
      <c r="Y19" s="97"/>
      <c r="Z19" s="97"/>
      <c r="AA19" s="97"/>
      <c r="AB19" s="97"/>
      <c r="AC19" s="97"/>
      <c r="AD19" s="97"/>
      <c r="AE19" s="97"/>
      <c r="AF19" s="119"/>
      <c r="AG19" s="119"/>
      <c r="AH19" s="119"/>
      <c r="AI19" s="119"/>
      <c r="AJ19" s="17">
        <f t="shared" si="4"/>
        <v>0</v>
      </c>
    </row>
    <row r="20" spans="1:39" ht="15" thickBot="1" x14ac:dyDescent="0.25">
      <c r="A20" s="105" t="s">
        <v>78</v>
      </c>
      <c r="B20" s="99" t="s">
        <v>73</v>
      </c>
      <c r="C20" s="63"/>
      <c r="D20" s="63"/>
      <c r="E20" s="17">
        <v>35</v>
      </c>
      <c r="F20" s="49">
        <f t="shared" si="0"/>
        <v>36</v>
      </c>
      <c r="G20" s="17">
        <f>VLOOKUP($B20,[2]NUM7!$G$2:$I$156,2,FALSE)</f>
        <v>32</v>
      </c>
      <c r="H20" s="61">
        <f t="shared" si="1"/>
        <v>32</v>
      </c>
      <c r="I20" s="50">
        <f t="shared" si="2"/>
        <v>32</v>
      </c>
      <c r="J20" s="180">
        <f>VLOOKUP($B20,[1]NUM7!$G$2:$I$158,2,FALSE)</f>
        <v>38</v>
      </c>
      <c r="K20" s="97">
        <f>VLOOKUP($B20,'[3]ACT NUM7'!$G$2:$S$124,2,FALSE)</f>
        <v>0</v>
      </c>
      <c r="L20" s="97">
        <f>VLOOKUP($B20,'[3]ACT NUM7'!$G$2:$S$124,3,FALSE)</f>
        <v>0</v>
      </c>
      <c r="M20" s="97">
        <f>VLOOKUP($B20,'[3]ACT NUM7'!$G$2:$S$124,4,FALSE)</f>
        <v>1</v>
      </c>
      <c r="N20" s="97">
        <f>VLOOKUP($B20,'[3]ACT NUM7'!$G$2:$S$124,5,FALSE)</f>
        <v>0</v>
      </c>
      <c r="O20" s="97">
        <f>VLOOKUP($B20,'[3]ACT NUM7'!$G$2:$S$124,6,FALSE)</f>
        <v>0</v>
      </c>
      <c r="P20" s="97">
        <f>VLOOKUP($B20,'[3]ACT NUM7'!$G$2:$S$124,7,FALSE)</f>
        <v>0</v>
      </c>
      <c r="Q20" s="97">
        <f>VLOOKUP($B20,'[3]ACT NUM7'!$G$2:$S$124,8,FALSE)</f>
        <v>0</v>
      </c>
      <c r="R20" s="97">
        <f>VLOOKUP($B20,'[3]ACT NUM7'!$G$2:$S$124,9,FALSE)</f>
        <v>0</v>
      </c>
      <c r="S20" s="97">
        <f>VLOOKUP($B20,'[3]ACT NUM7'!$G$2:$S$124,10,FALSE)</f>
        <v>0</v>
      </c>
      <c r="T20" s="120">
        <f>VLOOKUP($B20,'[3]ACT NUM7'!$G$2:$S$124,11,FALSE)</f>
        <v>0</v>
      </c>
      <c r="U20" s="119">
        <f>VLOOKUP($B20,'[3]ACT NUM7'!$G$2:$S$124,12,FALSE)</f>
        <v>0</v>
      </c>
      <c r="V20" s="52"/>
      <c r="W20" s="17">
        <f t="shared" si="3"/>
        <v>1</v>
      </c>
      <c r="X20" s="97"/>
      <c r="Y20" s="97"/>
      <c r="Z20" s="97"/>
      <c r="AA20" s="97"/>
      <c r="AB20" s="97"/>
      <c r="AC20" s="97"/>
      <c r="AD20" s="97"/>
      <c r="AE20" s="97"/>
      <c r="AF20" s="119"/>
      <c r="AG20" s="119"/>
      <c r="AH20" s="119"/>
      <c r="AI20" s="119"/>
      <c r="AJ20" s="17">
        <f t="shared" si="4"/>
        <v>0</v>
      </c>
    </row>
    <row r="21" spans="1:39" ht="15" thickBot="1" x14ac:dyDescent="0.25">
      <c r="A21" s="105" t="s">
        <v>78</v>
      </c>
      <c r="B21" s="99" t="s">
        <v>74</v>
      </c>
      <c r="C21" s="67"/>
      <c r="D21" s="63"/>
      <c r="E21" s="17">
        <v>34</v>
      </c>
      <c r="F21" s="49">
        <f t="shared" si="0"/>
        <v>35</v>
      </c>
      <c r="G21" s="17">
        <f>VLOOKUP($B21,[2]NUM7!$G$2:$I$156,2,FALSE)</f>
        <v>33</v>
      </c>
      <c r="H21" s="61">
        <f t="shared" si="1"/>
        <v>35</v>
      </c>
      <c r="I21" s="50">
        <f t="shared" si="2"/>
        <v>36</v>
      </c>
      <c r="J21" s="180">
        <f>VLOOKUP($B21,[1]NUM7!$G$2:$I$158,2,FALSE)</f>
        <v>34</v>
      </c>
      <c r="K21" s="97">
        <f>VLOOKUP($B21,'[3]ACT NUM7'!$G$2:$S$124,2,FALSE)</f>
        <v>0</v>
      </c>
      <c r="L21" s="97">
        <f>VLOOKUP($B21,'[3]ACT NUM7'!$G$2:$S$124,3,FALSE)</f>
        <v>1</v>
      </c>
      <c r="M21" s="97">
        <f>VLOOKUP($B21,'[3]ACT NUM7'!$G$2:$S$124,4,FALSE)</f>
        <v>0</v>
      </c>
      <c r="N21" s="97">
        <f>VLOOKUP($B21,'[3]ACT NUM7'!$G$2:$S$124,5,FALSE)</f>
        <v>0</v>
      </c>
      <c r="O21" s="97">
        <f>VLOOKUP($B21,'[3]ACT NUM7'!$G$2:$S$124,6,FALSE)</f>
        <v>0</v>
      </c>
      <c r="P21" s="97">
        <f>VLOOKUP($B21,'[3]ACT NUM7'!$G$2:$S$124,7,FALSE)</f>
        <v>0</v>
      </c>
      <c r="Q21" s="97">
        <f>VLOOKUP($B21,'[3]ACT NUM7'!$G$2:$S$124,8,FALSE)</f>
        <v>2</v>
      </c>
      <c r="R21" s="97">
        <f>VLOOKUP($B21,'[3]ACT NUM7'!$G$2:$S$124,9,FALSE)</f>
        <v>0</v>
      </c>
      <c r="S21" s="97">
        <f>VLOOKUP($B21,'[3]ACT NUM7'!$G$2:$S$124,10,FALSE)</f>
        <v>0</v>
      </c>
      <c r="T21" s="120">
        <f>VLOOKUP($B21,'[3]ACT NUM7'!$G$2:$S$124,11,FALSE)</f>
        <v>1</v>
      </c>
      <c r="U21" s="119">
        <f>VLOOKUP($B21,'[3]ACT NUM7'!$G$2:$S$124,12,FALSE)</f>
        <v>0</v>
      </c>
      <c r="V21" s="52"/>
      <c r="W21" s="17">
        <f t="shared" si="3"/>
        <v>4</v>
      </c>
      <c r="X21" s="97"/>
      <c r="Y21" s="97"/>
      <c r="Z21" s="97"/>
      <c r="AA21" s="97"/>
      <c r="AB21" s="97"/>
      <c r="AC21" s="97"/>
      <c r="AD21" s="97"/>
      <c r="AE21" s="97"/>
      <c r="AF21" s="119"/>
      <c r="AG21" s="119"/>
      <c r="AH21" s="119"/>
      <c r="AI21" s="119"/>
      <c r="AJ21" s="17">
        <f t="shared" si="4"/>
        <v>0</v>
      </c>
    </row>
    <row r="22" spans="1:39" ht="15" thickBot="1" x14ac:dyDescent="0.25">
      <c r="A22" s="105" t="s">
        <v>78</v>
      </c>
      <c r="B22" s="99" t="s">
        <v>75</v>
      </c>
      <c r="C22" s="63"/>
      <c r="D22" s="63"/>
      <c r="E22" s="17">
        <v>125</v>
      </c>
      <c r="F22" s="49">
        <f t="shared" si="0"/>
        <v>126</v>
      </c>
      <c r="G22" s="17">
        <f>VLOOKUP($B22,[2]NUM7!$G$2:$I$156,2,FALSE)</f>
        <v>121</v>
      </c>
      <c r="H22" s="61">
        <f t="shared" si="1"/>
        <v>125</v>
      </c>
      <c r="I22" s="50">
        <f t="shared" si="2"/>
        <v>124</v>
      </c>
      <c r="J22" s="180">
        <f>VLOOKUP($B22,[1]NUM7!$G$2:$I$158,2,FALSE)</f>
        <v>126</v>
      </c>
      <c r="K22" s="97">
        <f>VLOOKUP($B22,'[3]ACT NUM7'!$G$2:$S$124,2,FALSE)</f>
        <v>0</v>
      </c>
      <c r="L22" s="97">
        <f>VLOOKUP($B22,'[3]ACT NUM7'!$G$2:$S$124,3,FALSE)</f>
        <v>0</v>
      </c>
      <c r="M22" s="97">
        <f>VLOOKUP($B22,'[3]ACT NUM7'!$G$2:$S$124,4,FALSE)</f>
        <v>1</v>
      </c>
      <c r="N22" s="97">
        <f>VLOOKUP($B22,'[3]ACT NUM7'!$G$2:$S$124,5,FALSE)</f>
        <v>0</v>
      </c>
      <c r="O22" s="97">
        <f>VLOOKUP($B22,'[3]ACT NUM7'!$G$2:$S$124,6,FALSE)</f>
        <v>0</v>
      </c>
      <c r="P22" s="97">
        <f>VLOOKUP($B22,'[3]ACT NUM7'!$G$2:$S$124,7,FALSE)</f>
        <v>0</v>
      </c>
      <c r="Q22" s="97">
        <f>VLOOKUP($B22,'[3]ACT NUM7'!$G$2:$S$124,8,FALSE)</f>
        <v>3</v>
      </c>
      <c r="R22" s="97">
        <f>VLOOKUP($B22,'[3]ACT NUM7'!$G$2:$S$124,9,FALSE)</f>
        <v>1</v>
      </c>
      <c r="S22" s="97">
        <f>VLOOKUP($B22,'[3]ACT NUM7'!$G$2:$S$124,10,FALSE)</f>
        <v>0</v>
      </c>
      <c r="T22" s="120">
        <f>VLOOKUP($B22,'[3]ACT NUM7'!$G$2:$S$124,11,FALSE)</f>
        <v>0</v>
      </c>
      <c r="U22" s="119">
        <f>VLOOKUP($B22,'[3]ACT NUM7'!$G$2:$S$124,12,FALSE)</f>
        <v>0</v>
      </c>
      <c r="V22" s="52"/>
      <c r="W22" s="17">
        <f t="shared" si="3"/>
        <v>5</v>
      </c>
      <c r="X22" s="97">
        <f>VLOOKUP($B22,'[3]ACT NUM7'!$AB$2:$AN$100,2,FALSE)</f>
        <v>0</v>
      </c>
      <c r="Y22" s="97">
        <f>VLOOKUP($B22,'[3]ACT NUM7'!$AB$2:$AN$100,3,FALSE)</f>
        <v>0</v>
      </c>
      <c r="Z22" s="97">
        <f>VLOOKUP($B22,'[3]ACT NUM7'!$AB$2:$AN$100,4,FALSE)</f>
        <v>0</v>
      </c>
      <c r="AA22" s="97">
        <f>VLOOKUP($B22,'[3]ACT NUM7'!$AB$2:$AN$100,5,FALSE)</f>
        <v>0</v>
      </c>
      <c r="AB22" s="97">
        <f>VLOOKUP($B22,'[3]ACT NUM7'!$AB$2:$AN$100,6,FALSE)</f>
        <v>0</v>
      </c>
      <c r="AC22" s="97">
        <f>VLOOKUP($B22,'[3]ACT NUM7'!$AB$2:$AN$100,7,FALSE)</f>
        <v>0</v>
      </c>
      <c r="AD22" s="97">
        <f>VLOOKUP($B22,'[3]ACT NUM7'!$AB$2:$AN$100,8,FALSE)</f>
        <v>0</v>
      </c>
      <c r="AE22" s="97">
        <f>VLOOKUP($B22,'[3]ACT NUM7'!$AB$2:$AN$100,9,FALSE)</f>
        <v>0</v>
      </c>
      <c r="AF22" s="119">
        <f>VLOOKUP($B22,'[3]ACT NUM7'!$AB$2:$AN$100,10,FALSE)</f>
        <v>1</v>
      </c>
      <c r="AG22" s="119">
        <f>VLOOKUP($B22,'[3]ACT NUM7'!$AB$2:$AN$100,11,FALSE)</f>
        <v>0</v>
      </c>
      <c r="AH22" s="119">
        <f>VLOOKUP($B22,'[3]ACT NUM7'!$AB$2:$AN$100,12,FALSE)</f>
        <v>0</v>
      </c>
      <c r="AI22" s="119"/>
      <c r="AJ22" s="17">
        <f t="shared" si="4"/>
        <v>1</v>
      </c>
    </row>
    <row r="23" spans="1:39" ht="15" thickBot="1" x14ac:dyDescent="0.25">
      <c r="A23" s="105" t="s">
        <v>78</v>
      </c>
      <c r="B23" s="99" t="s">
        <v>76</v>
      </c>
      <c r="C23" s="63"/>
      <c r="D23" s="63"/>
      <c r="E23" s="17">
        <v>74</v>
      </c>
      <c r="F23" s="49">
        <f t="shared" si="0"/>
        <v>69</v>
      </c>
      <c r="G23" s="17">
        <f>VLOOKUP($B23,[2]NUM7!$G$2:$I$156,2,FALSE)</f>
        <v>64</v>
      </c>
      <c r="H23" s="61">
        <f t="shared" si="1"/>
        <v>67</v>
      </c>
      <c r="I23" s="50">
        <f t="shared" si="2"/>
        <v>66</v>
      </c>
      <c r="J23" s="180">
        <f>VLOOKUP($B23,[1]NUM7!$G$2:$I$158,2,FALSE)</f>
        <v>67</v>
      </c>
      <c r="K23" s="97">
        <f>VLOOKUP($B23,'[3]ACT NUM7'!$G$2:$S$124,2,FALSE)</f>
        <v>0</v>
      </c>
      <c r="L23" s="97">
        <f>VLOOKUP($B23,'[3]ACT NUM7'!$G$2:$S$124,3,FALSE)</f>
        <v>1</v>
      </c>
      <c r="M23" s="97">
        <f>VLOOKUP($B23,'[3]ACT NUM7'!$G$2:$S$124,4,FALSE)</f>
        <v>1</v>
      </c>
      <c r="N23" s="97">
        <f>VLOOKUP($B23,'[3]ACT NUM7'!$G$2:$S$124,5,FALSE)</f>
        <v>1</v>
      </c>
      <c r="O23" s="97">
        <f>VLOOKUP($B23,'[3]ACT NUM7'!$G$2:$S$124,6,FALSE)</f>
        <v>0</v>
      </c>
      <c r="P23" s="97">
        <f>VLOOKUP($B23,'[3]ACT NUM7'!$G$2:$S$124,7,FALSE)</f>
        <v>1</v>
      </c>
      <c r="Q23" s="97">
        <f>VLOOKUP($B23,'[3]ACT NUM7'!$G$2:$S$124,8,FALSE)</f>
        <v>1</v>
      </c>
      <c r="R23" s="97">
        <f>VLOOKUP($B23,'[3]ACT NUM7'!$G$2:$S$124,9,FALSE)</f>
        <v>2</v>
      </c>
      <c r="S23" s="97">
        <f>VLOOKUP($B23,'[3]ACT NUM7'!$G$2:$S$124,10,FALSE)</f>
        <v>0</v>
      </c>
      <c r="T23" s="120">
        <f>VLOOKUP($B23,'[3]ACT NUM7'!$G$2:$S$124,11,FALSE)</f>
        <v>0</v>
      </c>
      <c r="U23" s="119">
        <f>VLOOKUP($B23,'[3]ACT NUM7'!$G$2:$S$124,12,FALSE)</f>
        <v>0</v>
      </c>
      <c r="V23" s="52"/>
      <c r="W23" s="17">
        <f t="shared" si="3"/>
        <v>7</v>
      </c>
      <c r="X23" s="97">
        <f>VLOOKUP($B23,'[3]ACT NUM7'!$AB$2:$AN$100,2,FALSE)</f>
        <v>2</v>
      </c>
      <c r="Y23" s="97">
        <f>VLOOKUP($B23,'[3]ACT NUM7'!$AB$2:$AN$100,3,FALSE)</f>
        <v>0</v>
      </c>
      <c r="Z23" s="97">
        <f>VLOOKUP($B23,'[3]ACT NUM7'!$AB$2:$AN$100,4,FALSE)</f>
        <v>5</v>
      </c>
      <c r="AA23" s="97">
        <f>VLOOKUP($B23,'[3]ACT NUM7'!$AB$2:$AN$100,5,FALSE)</f>
        <v>4</v>
      </c>
      <c r="AB23" s="97">
        <f>VLOOKUP($B23,'[3]ACT NUM7'!$AB$2:$AN$100,6,FALSE)</f>
        <v>0</v>
      </c>
      <c r="AC23" s="97">
        <f>VLOOKUP($B23,'[3]ACT NUM7'!$AB$2:$AN$100,7,FALSE)</f>
        <v>4</v>
      </c>
      <c r="AD23" s="97">
        <f>VLOOKUP($B23,'[3]ACT NUM7'!$AB$2:$AN$100,8,FALSE)</f>
        <v>0</v>
      </c>
      <c r="AE23" s="97">
        <f>VLOOKUP($B23,'[3]ACT NUM7'!$AB$2:$AN$100,9,FALSE)</f>
        <v>0</v>
      </c>
      <c r="AF23" s="119">
        <f>VLOOKUP($B23,'[3]ACT NUM7'!$AB$2:$AN$100,10,FALSE)</f>
        <v>1</v>
      </c>
      <c r="AG23" s="119">
        <f>VLOOKUP($B23,'[3]ACT NUM7'!$AB$2:$AN$100,11,FALSE)</f>
        <v>0</v>
      </c>
      <c r="AH23" s="119">
        <f>VLOOKUP($B23,'[3]ACT NUM7'!$AB$2:$AN$100,12,FALSE)</f>
        <v>0</v>
      </c>
      <c r="AI23" s="119"/>
      <c r="AJ23" s="17">
        <f t="shared" si="4"/>
        <v>16</v>
      </c>
    </row>
    <row r="24" spans="1:39" ht="15" thickBot="1" x14ac:dyDescent="0.25">
      <c r="A24" s="105" t="s">
        <v>78</v>
      </c>
      <c r="B24" s="99" t="s">
        <v>77</v>
      </c>
      <c r="C24" s="63"/>
      <c r="D24" s="63"/>
      <c r="E24" s="17">
        <v>152</v>
      </c>
      <c r="F24" s="49">
        <f t="shared" si="0"/>
        <v>155</v>
      </c>
      <c r="G24" s="17">
        <f>VLOOKUP($B24,[2]NUM7!$G$2:$I$156,2,FALSE)</f>
        <v>137</v>
      </c>
      <c r="H24" s="61">
        <f t="shared" si="1"/>
        <v>141</v>
      </c>
      <c r="I24" s="50">
        <f t="shared" si="2"/>
        <v>142</v>
      </c>
      <c r="J24" s="180">
        <f>VLOOKUP($B24,[1]NUM7!$G$2:$I$158,2,FALSE)</f>
        <v>149</v>
      </c>
      <c r="K24" s="97">
        <f>VLOOKUP($B24,'[3]ACT NUM7'!$G$2:$S$124,2,FALSE)</f>
        <v>1</v>
      </c>
      <c r="L24" s="97">
        <f>VLOOKUP($B24,'[3]ACT NUM7'!$G$2:$S$124,3,FALSE)</f>
        <v>1</v>
      </c>
      <c r="M24" s="97">
        <f>VLOOKUP($B24,'[3]ACT NUM7'!$G$2:$S$124,4,FALSE)</f>
        <v>1</v>
      </c>
      <c r="N24" s="97">
        <f>VLOOKUP($B24,'[3]ACT NUM7'!$G$2:$S$124,5,FALSE)</f>
        <v>0</v>
      </c>
      <c r="O24" s="97">
        <f>VLOOKUP($B24,'[3]ACT NUM7'!$G$2:$S$124,6,FALSE)</f>
        <v>1</v>
      </c>
      <c r="P24" s="97">
        <f>VLOOKUP($B24,'[3]ACT NUM7'!$G$2:$S$124,7,FALSE)</f>
        <v>2</v>
      </c>
      <c r="Q24" s="97">
        <f>VLOOKUP($B24,'[3]ACT NUM7'!$G$2:$S$124,8,FALSE)</f>
        <v>0</v>
      </c>
      <c r="R24" s="97">
        <f>VLOOKUP($B24,'[3]ACT NUM7'!$G$2:$S$124,9,FALSE)</f>
        <v>4</v>
      </c>
      <c r="S24" s="97">
        <f>VLOOKUP($B24,'[3]ACT NUM7'!$G$2:$S$124,10,FALSE)</f>
        <v>0</v>
      </c>
      <c r="T24" s="120">
        <f>VLOOKUP($B24,'[3]ACT NUM7'!$G$2:$S$124,11,FALSE)</f>
        <v>1</v>
      </c>
      <c r="U24" s="119">
        <f>VLOOKUP($B24,'[3]ACT NUM7'!$G$2:$S$124,12,FALSE)</f>
        <v>0</v>
      </c>
      <c r="V24" s="52"/>
      <c r="W24" s="17">
        <f t="shared" si="3"/>
        <v>11</v>
      </c>
      <c r="X24" s="97"/>
      <c r="Y24" s="97"/>
      <c r="Z24" s="97"/>
      <c r="AA24" s="97"/>
      <c r="AB24" s="97"/>
      <c r="AC24" s="97"/>
      <c r="AD24" s="97"/>
      <c r="AE24" s="97"/>
      <c r="AF24" s="119"/>
      <c r="AG24" s="119"/>
      <c r="AH24" s="119"/>
      <c r="AI24" s="119"/>
      <c r="AJ24" s="17">
        <f>SUM(X24:AI24)</f>
        <v>0</v>
      </c>
    </row>
    <row r="25" spans="1:39" ht="15" thickBot="1" x14ac:dyDescent="0.25">
      <c r="A25" s="233" t="s">
        <v>200</v>
      </c>
      <c r="B25" s="234"/>
      <c r="C25" s="45">
        <f>+D25/Metas!M110</f>
        <v>0.87936628323431498</v>
      </c>
      <c r="D25" s="19">
        <f>+J25/AK25</f>
        <v>0.43968314161715749</v>
      </c>
      <c r="E25" s="14">
        <f t="shared" ref="E25:K25" si="5">SUM(E12:E24)</f>
        <v>8288</v>
      </c>
      <c r="F25" s="14">
        <f t="shared" si="5"/>
        <v>8432</v>
      </c>
      <c r="G25" s="14">
        <f t="shared" si="5"/>
        <v>8176</v>
      </c>
      <c r="H25" s="14">
        <f t="shared" si="5"/>
        <v>8272</v>
      </c>
      <c r="I25" s="14">
        <f>SUM(I12:I24)</f>
        <v>8358</v>
      </c>
      <c r="J25" s="14">
        <f t="shared" si="5"/>
        <v>8348</v>
      </c>
      <c r="K25" s="14">
        <f t="shared" si="5"/>
        <v>51</v>
      </c>
      <c r="L25" s="14">
        <f t="shared" ref="L25:V25" si="6">SUM(L12:L24)</f>
        <v>62</v>
      </c>
      <c r="M25" s="14">
        <f t="shared" si="6"/>
        <v>127</v>
      </c>
      <c r="N25" s="14">
        <f t="shared" si="6"/>
        <v>85</v>
      </c>
      <c r="O25" s="14">
        <f t="shared" si="6"/>
        <v>67</v>
      </c>
      <c r="P25" s="14">
        <f t="shared" si="6"/>
        <v>84</v>
      </c>
      <c r="Q25" s="14">
        <f t="shared" si="6"/>
        <v>66</v>
      </c>
      <c r="R25" s="14">
        <f t="shared" si="6"/>
        <v>92</v>
      </c>
      <c r="S25" s="14">
        <f t="shared" si="6"/>
        <v>79</v>
      </c>
      <c r="T25" s="14">
        <f t="shared" si="6"/>
        <v>57</v>
      </c>
      <c r="U25" s="14">
        <f t="shared" si="6"/>
        <v>26</v>
      </c>
      <c r="V25" s="14">
        <f t="shared" si="6"/>
        <v>0</v>
      </c>
      <c r="W25" s="14">
        <f t="shared" ref="W25:W75" si="7">SUM(K25:V25)</f>
        <v>796</v>
      </c>
      <c r="X25" s="14">
        <f t="shared" ref="X25:AI25" si="8">SUM(X12:X24)</f>
        <v>17</v>
      </c>
      <c r="Y25" s="14">
        <f t="shared" si="8"/>
        <v>45</v>
      </c>
      <c r="Z25" s="14">
        <f t="shared" si="8"/>
        <v>34</v>
      </c>
      <c r="AA25" s="14">
        <f t="shared" si="8"/>
        <v>36</v>
      </c>
      <c r="AB25" s="14">
        <f t="shared" si="8"/>
        <v>23</v>
      </c>
      <c r="AC25" s="14">
        <f t="shared" si="8"/>
        <v>162</v>
      </c>
      <c r="AD25" s="14">
        <f t="shared" si="8"/>
        <v>30</v>
      </c>
      <c r="AE25" s="14">
        <f t="shared" si="8"/>
        <v>32</v>
      </c>
      <c r="AF25" s="14">
        <f t="shared" si="8"/>
        <v>24</v>
      </c>
      <c r="AG25" s="14">
        <f t="shared" si="8"/>
        <v>26</v>
      </c>
      <c r="AH25" s="14">
        <f t="shared" si="8"/>
        <v>11</v>
      </c>
      <c r="AI25" s="14">
        <f t="shared" si="8"/>
        <v>0</v>
      </c>
      <c r="AJ25" s="14">
        <f t="shared" ref="AJ25:AJ75" si="9">SUM(X25:AI25)</f>
        <v>440</v>
      </c>
      <c r="AK25" s="14">
        <f>+AL25+AM25</f>
        <v>18986.400000000001</v>
      </c>
      <c r="AL25" s="14">
        <f>132989*0.1</f>
        <v>13298.900000000001</v>
      </c>
      <c r="AM25" s="14">
        <f>22750*0.25</f>
        <v>5687.5</v>
      </c>
    </row>
    <row r="26" spans="1:39" ht="15" thickBot="1" x14ac:dyDescent="0.25">
      <c r="A26" s="105" t="s">
        <v>79</v>
      </c>
      <c r="B26" s="99" t="s">
        <v>80</v>
      </c>
      <c r="C26" s="63"/>
      <c r="D26" s="63"/>
      <c r="E26" s="17">
        <v>1629</v>
      </c>
      <c r="F26" s="49">
        <f t="shared" ref="F26:F35" si="10">+E26+(K26+L26+M26)-(X26+Y26+Z26)</f>
        <v>1689</v>
      </c>
      <c r="G26" s="17">
        <f>VLOOKUP($B26,[2]NUM7!$G$2:$I$156,2,FALSE)</f>
        <v>1705</v>
      </c>
      <c r="H26" s="61">
        <f t="shared" ref="H26:H35" si="11">+G26+(Q26+R26)-(AD26+AE26)</f>
        <v>1746</v>
      </c>
      <c r="I26" s="50">
        <f t="shared" ref="I26:I35" si="12">+G26+(Q26+R26+S26+T26)-(AD26+AE26+AF26+AG26)</f>
        <v>1773</v>
      </c>
      <c r="J26" s="180">
        <f>VLOOKUP($B26,[1]NUM7!$G$2:$I$158,2,FALSE)</f>
        <v>1815</v>
      </c>
      <c r="K26" s="119">
        <f>VLOOKUP($B26,'[3]ACT NUM7'!$G$2:$S$124,2,FALSE)</f>
        <v>19</v>
      </c>
      <c r="L26" s="119">
        <f>VLOOKUP($B26,'[3]ACT NUM7'!$G$2:$S$124,3,FALSE)</f>
        <v>22</v>
      </c>
      <c r="M26" s="119">
        <f>VLOOKUP($B26,'[3]ACT NUM7'!$G$2:$S$124,4,FALSE)</f>
        <v>31</v>
      </c>
      <c r="N26" s="119">
        <f>VLOOKUP($B26,'[3]ACT NUM7'!$G$2:$S$124,5,FALSE)</f>
        <v>30</v>
      </c>
      <c r="O26" s="119">
        <f>VLOOKUP($B26,'[3]ACT NUM7'!$G$2:$S$124,6,FALSE)</f>
        <v>23</v>
      </c>
      <c r="P26" s="119">
        <f>VLOOKUP($B26,'[3]ACT NUM7'!$G$2:$S$124,7,FALSE)</f>
        <v>20</v>
      </c>
      <c r="Q26" s="119">
        <f>VLOOKUP($B26,'[3]ACT NUM7'!$G$2:$S$124,8,FALSE)</f>
        <v>35</v>
      </c>
      <c r="R26" s="119">
        <f>VLOOKUP($B26,'[3]ACT NUM7'!$G$2:$S$124,9,FALSE)</f>
        <v>17</v>
      </c>
      <c r="S26" s="119">
        <f>VLOOKUP($B26,'[3]ACT NUM7'!$G$2:$S$124,10,FALSE)</f>
        <v>21</v>
      </c>
      <c r="T26" s="120">
        <f>VLOOKUP($B26,'[3]ACT NUM7'!$G$2:$S$124,11,FALSE)</f>
        <v>13</v>
      </c>
      <c r="U26" s="119">
        <f>VLOOKUP($B26,'[3]ACT NUM7'!$G$2:$S$124,12,FALSE)</f>
        <v>20</v>
      </c>
      <c r="V26" s="52"/>
      <c r="W26" s="17">
        <f t="shared" si="7"/>
        <v>251</v>
      </c>
      <c r="X26" s="52">
        <f>VLOOKUP($B26,'[3]ACT NUM7'!$AB$2:$AN$100,2,FALSE)</f>
        <v>4</v>
      </c>
      <c r="Y26" s="52">
        <f>VLOOKUP($B26,'[3]ACT NUM7'!$AB$2:$AN$100,3,FALSE)</f>
        <v>2</v>
      </c>
      <c r="Z26" s="52">
        <f>VLOOKUP($B26,'[3]ACT NUM7'!$AB$2:$AN$100,4,FALSE)</f>
        <v>6</v>
      </c>
      <c r="AA26" s="52">
        <f>VLOOKUP($B26,'[3]ACT NUM7'!$AB$2:$AN$100,5,FALSE)</f>
        <v>3</v>
      </c>
      <c r="AB26" s="52">
        <f>VLOOKUP($B26,'[3]ACT NUM7'!$AB$2:$AN$100,6,FALSE)</f>
        <v>1</v>
      </c>
      <c r="AC26" s="52">
        <f>VLOOKUP($B26,'[3]ACT NUM7'!$AB$2:$AN$100,7,FALSE)</f>
        <v>0</v>
      </c>
      <c r="AD26" s="52">
        <f>VLOOKUP($B26,'[3]ACT NUM7'!$AB$2:$AN$100,8,FALSE)</f>
        <v>10</v>
      </c>
      <c r="AE26" s="52">
        <f>VLOOKUP($B26,'[3]ACT NUM7'!$AB$2:$AN$100,9,FALSE)</f>
        <v>1</v>
      </c>
      <c r="AF26" s="52">
        <f>VLOOKUP($B26,'[3]ACT NUM7'!$AB$2:$AN$100,10,FALSE)</f>
        <v>4</v>
      </c>
      <c r="AG26" s="52">
        <f>VLOOKUP($B26,'[3]ACT NUM7'!$AB$2:$AN$100,11,FALSE)</f>
        <v>3</v>
      </c>
      <c r="AH26" s="52">
        <f>VLOOKUP($B26,'[3]ACT NUM7'!$AB$2:$AN$100,12,FALSE)</f>
        <v>0</v>
      </c>
      <c r="AI26" s="52"/>
      <c r="AJ26" s="17">
        <f t="shared" si="9"/>
        <v>34</v>
      </c>
    </row>
    <row r="27" spans="1:39" ht="15" thickBot="1" x14ac:dyDescent="0.25">
      <c r="A27" s="105" t="s">
        <v>79</v>
      </c>
      <c r="B27" s="99" t="s">
        <v>81</v>
      </c>
      <c r="C27" s="63"/>
      <c r="D27" s="63"/>
      <c r="E27" s="17">
        <v>1264</v>
      </c>
      <c r="F27" s="49">
        <f t="shared" si="10"/>
        <v>1272</v>
      </c>
      <c r="G27" s="17">
        <f>VLOOKUP($B27,[2]NUM7!$G$2:$I$156,2,FALSE)</f>
        <v>1327</v>
      </c>
      <c r="H27" s="61">
        <f t="shared" si="11"/>
        <v>1335</v>
      </c>
      <c r="I27" s="50">
        <f t="shared" si="12"/>
        <v>1338</v>
      </c>
      <c r="J27" s="180">
        <f>VLOOKUP($B27,[1]NUM7!$G$2:$I$158,2,FALSE)</f>
        <v>1260</v>
      </c>
      <c r="K27" s="119">
        <f>VLOOKUP($B27,'[3]ACT NUM7'!$G$2:$S$124,2,FALSE)</f>
        <v>4</v>
      </c>
      <c r="L27" s="119">
        <f>VLOOKUP($B27,'[3]ACT NUM7'!$G$2:$S$124,3,FALSE)</f>
        <v>10</v>
      </c>
      <c r="M27" s="119">
        <f>VLOOKUP($B27,'[3]ACT NUM7'!$G$2:$S$124,4,FALSE)</f>
        <v>9</v>
      </c>
      <c r="N27" s="119">
        <f>VLOOKUP($B27,'[3]ACT NUM7'!$G$2:$S$124,5,FALSE)</f>
        <v>9</v>
      </c>
      <c r="O27" s="119">
        <f>VLOOKUP($B27,'[3]ACT NUM7'!$G$2:$S$124,6,FALSE)</f>
        <v>20</v>
      </c>
      <c r="P27" s="119">
        <f>VLOOKUP($B27,'[3]ACT NUM7'!$G$2:$S$124,7,FALSE)</f>
        <v>9</v>
      </c>
      <c r="Q27" s="119">
        <f>VLOOKUP($B27,'[3]ACT NUM7'!$G$2:$S$124,8,FALSE)</f>
        <v>6</v>
      </c>
      <c r="R27" s="119">
        <f>VLOOKUP($B27,'[3]ACT NUM7'!$G$2:$S$124,9,FALSE)</f>
        <v>14</v>
      </c>
      <c r="S27" s="119">
        <f>VLOOKUP($B27,'[3]ACT NUM7'!$G$2:$S$124,10,FALSE)</f>
        <v>8</v>
      </c>
      <c r="T27" s="120">
        <f>VLOOKUP($B27,'[3]ACT NUM7'!$G$2:$S$124,11,FALSE)</f>
        <v>4</v>
      </c>
      <c r="U27" s="119">
        <f>VLOOKUP($B27,'[3]ACT NUM7'!$G$2:$S$124,12,FALSE)</f>
        <v>4</v>
      </c>
      <c r="V27" s="52"/>
      <c r="W27" s="17">
        <f t="shared" si="7"/>
        <v>97</v>
      </c>
      <c r="X27" s="52">
        <f>VLOOKUP($B27,'[3]ACT NUM7'!$AB$2:$AN$100,2,FALSE)</f>
        <v>7</v>
      </c>
      <c r="Y27" s="52">
        <f>VLOOKUP($B27,'[3]ACT NUM7'!$AB$2:$AN$100,3,FALSE)</f>
        <v>4</v>
      </c>
      <c r="Z27" s="52">
        <f>VLOOKUP($B27,'[3]ACT NUM7'!$AB$2:$AN$100,4,FALSE)</f>
        <v>4</v>
      </c>
      <c r="AA27" s="52">
        <f>VLOOKUP($B27,'[3]ACT NUM7'!$AB$2:$AN$100,5,FALSE)</f>
        <v>6</v>
      </c>
      <c r="AB27" s="52">
        <f>VLOOKUP($B27,'[3]ACT NUM7'!$AB$2:$AN$100,6,FALSE)</f>
        <v>2</v>
      </c>
      <c r="AC27" s="52">
        <f>VLOOKUP($B27,'[3]ACT NUM7'!$AB$2:$AN$100,7,FALSE)</f>
        <v>5</v>
      </c>
      <c r="AD27" s="52">
        <f>VLOOKUP($B27,'[3]ACT NUM7'!$AB$2:$AN$100,8,FALSE)</f>
        <v>7</v>
      </c>
      <c r="AE27" s="52">
        <f>VLOOKUP($B27,'[3]ACT NUM7'!$AB$2:$AN$100,9,FALSE)</f>
        <v>5</v>
      </c>
      <c r="AF27" s="52">
        <f>VLOOKUP($B27,'[3]ACT NUM7'!$AB$2:$AN$100,10,FALSE)</f>
        <v>0</v>
      </c>
      <c r="AG27" s="52">
        <f>VLOOKUP($B27,'[3]ACT NUM7'!$AB$2:$AN$100,11,FALSE)</f>
        <v>9</v>
      </c>
      <c r="AH27" s="52">
        <f>VLOOKUP($B27,'[3]ACT NUM7'!$AB$2:$AN$100,12,FALSE)</f>
        <v>1</v>
      </c>
      <c r="AI27" s="52"/>
      <c r="AJ27" s="17">
        <f t="shared" si="9"/>
        <v>50</v>
      </c>
    </row>
    <row r="28" spans="1:39" ht="15" thickBot="1" x14ac:dyDescent="0.25">
      <c r="A28" s="105" t="s">
        <v>79</v>
      </c>
      <c r="B28" s="99" t="s">
        <v>82</v>
      </c>
      <c r="C28" s="63"/>
      <c r="D28" s="63"/>
      <c r="E28" s="17">
        <v>3038</v>
      </c>
      <c r="F28" s="49">
        <f t="shared" si="10"/>
        <v>3107</v>
      </c>
      <c r="G28" s="17">
        <f>VLOOKUP($B28,[2]NUM7!$G$2:$I$156,2,FALSE)</f>
        <v>3244</v>
      </c>
      <c r="H28" s="61">
        <f t="shared" si="11"/>
        <v>3282</v>
      </c>
      <c r="I28" s="50">
        <f t="shared" si="12"/>
        <v>3298</v>
      </c>
      <c r="J28" s="180">
        <f>VLOOKUP($B28,[1]NUM7!$G$2:$I$158,2,FALSE)</f>
        <v>3299</v>
      </c>
      <c r="K28" s="119">
        <f>VLOOKUP($B28,'[3]ACT NUM7'!$G$2:$S$124,2,FALSE)</f>
        <v>24</v>
      </c>
      <c r="L28" s="119">
        <f>VLOOKUP($B28,'[3]ACT NUM7'!$G$2:$S$124,3,FALSE)</f>
        <v>31</v>
      </c>
      <c r="M28" s="119">
        <f>VLOOKUP($B28,'[3]ACT NUM7'!$G$2:$S$124,4,FALSE)</f>
        <v>28</v>
      </c>
      <c r="N28" s="119">
        <f>VLOOKUP($B28,'[3]ACT NUM7'!$G$2:$S$124,5,FALSE)</f>
        <v>20</v>
      </c>
      <c r="O28" s="119">
        <f>VLOOKUP($B28,'[3]ACT NUM7'!$G$2:$S$124,6,FALSE)</f>
        <v>39</v>
      </c>
      <c r="P28" s="119">
        <f>VLOOKUP($B28,'[3]ACT NUM7'!$G$2:$S$124,7,FALSE)</f>
        <v>16</v>
      </c>
      <c r="Q28" s="119">
        <f>VLOOKUP($B28,'[3]ACT NUM7'!$G$2:$S$124,8,FALSE)</f>
        <v>40</v>
      </c>
      <c r="R28" s="119">
        <f>VLOOKUP($B28,'[3]ACT NUM7'!$G$2:$S$124,9,FALSE)</f>
        <v>29</v>
      </c>
      <c r="S28" s="119">
        <f>VLOOKUP($B28,'[3]ACT NUM7'!$G$2:$S$124,10,FALSE)</f>
        <v>21</v>
      </c>
      <c r="T28" s="120">
        <f>VLOOKUP($B28,'[3]ACT NUM7'!$G$2:$S$124,11,FALSE)</f>
        <v>24</v>
      </c>
      <c r="U28" s="119">
        <f>VLOOKUP($B28,'[3]ACT NUM7'!$G$2:$S$124,12,FALSE)</f>
        <v>16</v>
      </c>
      <c r="V28" s="52"/>
      <c r="W28" s="17">
        <f t="shared" si="7"/>
        <v>288</v>
      </c>
      <c r="X28" s="52">
        <f>VLOOKUP($B28,'[3]ACT NUM7'!$AB$2:$AN$100,2,FALSE)</f>
        <v>12</v>
      </c>
      <c r="Y28" s="52">
        <f>VLOOKUP($B28,'[3]ACT NUM7'!$AB$2:$AN$100,3,FALSE)</f>
        <v>1</v>
      </c>
      <c r="Z28" s="52">
        <f>VLOOKUP($B28,'[3]ACT NUM7'!$AB$2:$AN$100,4,FALSE)</f>
        <v>1</v>
      </c>
      <c r="AA28" s="52">
        <f>VLOOKUP($B28,'[3]ACT NUM7'!$AB$2:$AN$100,5,FALSE)</f>
        <v>10</v>
      </c>
      <c r="AB28" s="52">
        <f>VLOOKUP($B28,'[3]ACT NUM7'!$AB$2:$AN$100,6,FALSE)</f>
        <v>16</v>
      </c>
      <c r="AC28" s="52">
        <f>VLOOKUP($B28,'[3]ACT NUM7'!$AB$2:$AN$100,7,FALSE)</f>
        <v>15</v>
      </c>
      <c r="AD28" s="52">
        <f>VLOOKUP($B28,'[3]ACT NUM7'!$AB$2:$AN$100,8,FALSE)</f>
        <v>8</v>
      </c>
      <c r="AE28" s="52">
        <f>VLOOKUP($B28,'[3]ACT NUM7'!$AB$2:$AN$100,9,FALSE)</f>
        <v>23</v>
      </c>
      <c r="AF28" s="52">
        <f>VLOOKUP($B28,'[3]ACT NUM7'!$AB$2:$AN$100,10,FALSE)</f>
        <v>18</v>
      </c>
      <c r="AG28" s="52">
        <f>VLOOKUP($B28,'[3]ACT NUM7'!$AB$2:$AN$100,11,FALSE)</f>
        <v>11</v>
      </c>
      <c r="AH28" s="52">
        <f>VLOOKUP($B28,'[3]ACT NUM7'!$AB$2:$AN$100,12,FALSE)</f>
        <v>10</v>
      </c>
      <c r="AI28" s="52"/>
      <c r="AJ28" s="17">
        <f t="shared" si="9"/>
        <v>125</v>
      </c>
    </row>
    <row r="29" spans="1:39" ht="15" thickBot="1" x14ac:dyDescent="0.25">
      <c r="A29" s="105" t="s">
        <v>79</v>
      </c>
      <c r="B29" s="99" t="s">
        <v>83</v>
      </c>
      <c r="C29" s="63"/>
      <c r="D29" s="63"/>
      <c r="E29" s="17">
        <v>282</v>
      </c>
      <c r="F29" s="49">
        <f t="shared" si="10"/>
        <v>280</v>
      </c>
      <c r="G29" s="17">
        <f>VLOOKUP($B29,[2]NUM7!$G$2:$I$156,2,FALSE)</f>
        <v>300</v>
      </c>
      <c r="H29" s="61">
        <f t="shared" si="11"/>
        <v>299</v>
      </c>
      <c r="I29" s="50">
        <f t="shared" si="12"/>
        <v>301</v>
      </c>
      <c r="J29" s="180">
        <f>VLOOKUP($B29,[1]NUM7!$G$2:$I$158,2,FALSE)</f>
        <v>315</v>
      </c>
      <c r="K29" s="119">
        <f>VLOOKUP($B29,'[3]ACT NUM7'!$G$2:$S$124,2,FALSE)</f>
        <v>0</v>
      </c>
      <c r="L29" s="119">
        <f>VLOOKUP($B29,'[3]ACT NUM7'!$G$2:$S$124,3,FALSE)</f>
        <v>0</v>
      </c>
      <c r="M29" s="119">
        <f>VLOOKUP($B29,'[3]ACT NUM7'!$G$2:$S$124,4,FALSE)</f>
        <v>0</v>
      </c>
      <c r="N29" s="119">
        <f>VLOOKUP($B29,'[3]ACT NUM7'!$G$2:$S$124,5,FALSE)</f>
        <v>2</v>
      </c>
      <c r="O29" s="119">
        <f>VLOOKUP($B29,'[3]ACT NUM7'!$G$2:$S$124,6,FALSE)</f>
        <v>1</v>
      </c>
      <c r="P29" s="119">
        <f>VLOOKUP($B29,'[3]ACT NUM7'!$G$2:$S$124,7,FALSE)</f>
        <v>2</v>
      </c>
      <c r="Q29" s="119">
        <f>VLOOKUP($B29,'[3]ACT NUM7'!$G$2:$S$124,8,FALSE)</f>
        <v>0</v>
      </c>
      <c r="R29" s="119">
        <f>VLOOKUP($B29,'[3]ACT NUM7'!$G$2:$S$124,9,FALSE)</f>
        <v>0</v>
      </c>
      <c r="S29" s="119">
        <f>VLOOKUP($B29,'[3]ACT NUM7'!$G$2:$S$124,10,FALSE)</f>
        <v>3</v>
      </c>
      <c r="T29" s="120">
        <f>VLOOKUP($B29,'[3]ACT NUM7'!$G$2:$S$124,11,FALSE)</f>
        <v>2</v>
      </c>
      <c r="U29" s="119">
        <f>VLOOKUP($B29,'[3]ACT NUM7'!$G$2:$S$124,12,FALSE)</f>
        <v>2</v>
      </c>
      <c r="V29" s="52"/>
      <c r="W29" s="17">
        <f t="shared" si="7"/>
        <v>12</v>
      </c>
      <c r="X29" s="52">
        <f>VLOOKUP($B29,'[3]ACT NUM7'!$AB$2:$AN$100,2,FALSE)</f>
        <v>0</v>
      </c>
      <c r="Y29" s="52">
        <f>VLOOKUP($B29,'[3]ACT NUM7'!$AB$2:$AN$100,3,FALSE)</f>
        <v>2</v>
      </c>
      <c r="Z29" s="52">
        <f>VLOOKUP($B29,'[3]ACT NUM7'!$AB$2:$AN$100,4,FALSE)</f>
        <v>0</v>
      </c>
      <c r="AA29" s="52">
        <f>VLOOKUP($B29,'[3]ACT NUM7'!$AB$2:$AN$100,5,FALSE)</f>
        <v>2</v>
      </c>
      <c r="AB29" s="52">
        <f>VLOOKUP($B29,'[3]ACT NUM7'!$AB$2:$AN$100,6,FALSE)</f>
        <v>0</v>
      </c>
      <c r="AC29" s="52">
        <f>VLOOKUP($B29,'[3]ACT NUM7'!$AB$2:$AN$100,7,FALSE)</f>
        <v>0</v>
      </c>
      <c r="AD29" s="52">
        <f>VLOOKUP($B29,'[3]ACT NUM7'!$AB$2:$AN$100,8,FALSE)</f>
        <v>0</v>
      </c>
      <c r="AE29" s="52">
        <f>VLOOKUP($B29,'[3]ACT NUM7'!$AB$2:$AN$100,9,FALSE)</f>
        <v>1</v>
      </c>
      <c r="AF29" s="52">
        <f>VLOOKUP($B29,'[3]ACT NUM7'!$AB$2:$AN$100,10,FALSE)</f>
        <v>2</v>
      </c>
      <c r="AG29" s="52">
        <f>VLOOKUP($B29,'[3]ACT NUM7'!$AB$2:$AN$100,11,FALSE)</f>
        <v>1</v>
      </c>
      <c r="AH29" s="52">
        <f>VLOOKUP($B29,'[3]ACT NUM7'!$AB$2:$AN$100,12,FALSE)</f>
        <v>0</v>
      </c>
      <c r="AI29" s="52"/>
      <c r="AJ29" s="17">
        <f t="shared" si="9"/>
        <v>8</v>
      </c>
    </row>
    <row r="30" spans="1:39" ht="15" thickBot="1" x14ac:dyDescent="0.25">
      <c r="A30" s="105" t="s">
        <v>79</v>
      </c>
      <c r="B30" s="99" t="s">
        <v>84</v>
      </c>
      <c r="C30" s="63"/>
      <c r="D30" s="63"/>
      <c r="E30" s="17">
        <v>2219</v>
      </c>
      <c r="F30" s="49">
        <f t="shared" si="10"/>
        <v>2245</v>
      </c>
      <c r="G30" s="17">
        <f>VLOOKUP($B30,[2]NUM7!$G$2:$I$156,2,FALSE)</f>
        <v>2289</v>
      </c>
      <c r="H30" s="61">
        <f t="shared" si="11"/>
        <v>2327</v>
      </c>
      <c r="I30" s="50">
        <f t="shared" si="12"/>
        <v>2356</v>
      </c>
      <c r="J30" s="180">
        <f>VLOOKUP($B30,[1]NUM7!$G$2:$I$158,2,FALSE)</f>
        <v>2366</v>
      </c>
      <c r="K30" s="119">
        <f>VLOOKUP($B30,'[3]ACT NUM7'!$G$2:$S$124,2,FALSE)</f>
        <v>26</v>
      </c>
      <c r="L30" s="119">
        <f>VLOOKUP($B30,'[3]ACT NUM7'!$G$2:$S$124,3,FALSE)</f>
        <v>26</v>
      </c>
      <c r="M30" s="119">
        <f>VLOOKUP($B30,'[3]ACT NUM7'!$G$2:$S$124,4,FALSE)</f>
        <v>17</v>
      </c>
      <c r="N30" s="119">
        <f>VLOOKUP($B30,'[3]ACT NUM7'!$G$2:$S$124,5,FALSE)</f>
        <v>36</v>
      </c>
      <c r="O30" s="119">
        <f>VLOOKUP($B30,'[3]ACT NUM7'!$G$2:$S$124,6,FALSE)</f>
        <v>36</v>
      </c>
      <c r="P30" s="119">
        <f>VLOOKUP($B30,'[3]ACT NUM7'!$G$2:$S$124,7,FALSE)</f>
        <v>15</v>
      </c>
      <c r="Q30" s="119">
        <f>VLOOKUP($B30,'[3]ACT NUM7'!$G$2:$S$124,8,FALSE)</f>
        <v>38</v>
      </c>
      <c r="R30" s="119">
        <f>VLOOKUP($B30,'[3]ACT NUM7'!$G$2:$S$124,9,FALSE)</f>
        <v>43</v>
      </c>
      <c r="S30" s="119">
        <f>VLOOKUP($B30,'[3]ACT NUM7'!$G$2:$S$124,10,FALSE)</f>
        <v>19</v>
      </c>
      <c r="T30" s="120">
        <f>VLOOKUP($B30,'[3]ACT NUM7'!$G$2:$S$124,11,FALSE)</f>
        <v>25</v>
      </c>
      <c r="U30" s="119">
        <f>VLOOKUP($B30,'[3]ACT NUM7'!$G$2:$S$124,12,FALSE)</f>
        <v>14</v>
      </c>
      <c r="V30" s="52"/>
      <c r="W30" s="17">
        <f t="shared" si="7"/>
        <v>295</v>
      </c>
      <c r="X30" s="52">
        <f>VLOOKUP($B30,'[3]ACT NUM7'!$AB$2:$AN$100,2,FALSE)</f>
        <v>0</v>
      </c>
      <c r="Y30" s="52">
        <f>VLOOKUP($B30,'[3]ACT NUM7'!$AB$2:$AN$100,3,FALSE)</f>
        <v>20</v>
      </c>
      <c r="Z30" s="52">
        <f>VLOOKUP($B30,'[3]ACT NUM7'!$AB$2:$AN$100,4,FALSE)</f>
        <v>23</v>
      </c>
      <c r="AA30" s="52">
        <f>VLOOKUP($B30,'[3]ACT NUM7'!$AB$2:$AN$100,5,FALSE)</f>
        <v>16</v>
      </c>
      <c r="AB30" s="52">
        <f>VLOOKUP($B30,'[3]ACT NUM7'!$AB$2:$AN$100,6,FALSE)</f>
        <v>12</v>
      </c>
      <c r="AC30" s="52">
        <f>VLOOKUP($B30,'[3]ACT NUM7'!$AB$2:$AN$100,7,FALSE)</f>
        <v>9</v>
      </c>
      <c r="AD30" s="52">
        <f>VLOOKUP($B30,'[3]ACT NUM7'!$AB$2:$AN$100,8,FALSE)</f>
        <v>26</v>
      </c>
      <c r="AE30" s="52">
        <f>VLOOKUP($B30,'[3]ACT NUM7'!$AB$2:$AN$100,9,FALSE)</f>
        <v>17</v>
      </c>
      <c r="AF30" s="52">
        <f>VLOOKUP($B30,'[3]ACT NUM7'!$AB$2:$AN$100,10,FALSE)</f>
        <v>5</v>
      </c>
      <c r="AG30" s="52">
        <f>VLOOKUP($B30,'[3]ACT NUM7'!$AB$2:$AN$100,11,FALSE)</f>
        <v>10</v>
      </c>
      <c r="AH30" s="52">
        <f>VLOOKUP($B30,'[3]ACT NUM7'!$AB$2:$AN$100,12,FALSE)</f>
        <v>10</v>
      </c>
      <c r="AI30" s="52"/>
      <c r="AJ30" s="17">
        <f t="shared" si="9"/>
        <v>148</v>
      </c>
    </row>
    <row r="31" spans="1:39" ht="15" thickBot="1" x14ac:dyDescent="0.25">
      <c r="A31" s="105" t="s">
        <v>79</v>
      </c>
      <c r="B31" s="99" t="s">
        <v>85</v>
      </c>
      <c r="C31" s="63"/>
      <c r="D31" s="63"/>
      <c r="E31" s="17">
        <v>103</v>
      </c>
      <c r="F31" s="49">
        <f t="shared" si="10"/>
        <v>104</v>
      </c>
      <c r="G31" s="17">
        <f>VLOOKUP($B31,[2]NUM7!$G$2:$I$156,2,FALSE)</f>
        <v>100</v>
      </c>
      <c r="H31" s="61">
        <f t="shared" si="11"/>
        <v>106</v>
      </c>
      <c r="I31" s="50">
        <f t="shared" si="12"/>
        <v>111</v>
      </c>
      <c r="J31" s="180">
        <f>VLOOKUP($B31,[1]NUM7!$G$2:$I$158,2,FALSE)</f>
        <v>107</v>
      </c>
      <c r="K31" s="119">
        <f>VLOOKUP($B31,'[3]ACT NUM7'!$G$2:$S$124,2,FALSE)</f>
        <v>0</v>
      </c>
      <c r="L31" s="119">
        <f>VLOOKUP($B31,'[3]ACT NUM7'!$G$2:$S$124,3,FALSE)</f>
        <v>0</v>
      </c>
      <c r="M31" s="119">
        <f>VLOOKUP($B31,'[3]ACT NUM7'!$G$2:$S$124,4,FALSE)</f>
        <v>1</v>
      </c>
      <c r="N31" s="119">
        <f>VLOOKUP($B31,'[3]ACT NUM7'!$G$2:$S$124,5,FALSE)</f>
        <v>2</v>
      </c>
      <c r="O31" s="119">
        <f>VLOOKUP($B31,'[3]ACT NUM7'!$G$2:$S$124,6,FALSE)</f>
        <v>1</v>
      </c>
      <c r="P31" s="119">
        <f>VLOOKUP($B31,'[3]ACT NUM7'!$G$2:$S$124,7,FALSE)</f>
        <v>0</v>
      </c>
      <c r="Q31" s="119">
        <f>VLOOKUP($B31,'[3]ACT NUM7'!$G$2:$S$124,8,FALSE)</f>
        <v>5</v>
      </c>
      <c r="R31" s="119">
        <f>VLOOKUP($B31,'[3]ACT NUM7'!$G$2:$S$124,9,FALSE)</f>
        <v>1</v>
      </c>
      <c r="S31" s="119">
        <f>VLOOKUP($B31,'[3]ACT NUM7'!$G$2:$S$124,10,FALSE)</f>
        <v>1</v>
      </c>
      <c r="T31" s="120">
        <f>VLOOKUP($B31,'[3]ACT NUM7'!$G$2:$S$124,11,FALSE)</f>
        <v>4</v>
      </c>
      <c r="U31" s="119">
        <f>VLOOKUP($B31,'[3]ACT NUM7'!$G$2:$S$124,12,FALSE)</f>
        <v>0</v>
      </c>
      <c r="V31" s="52"/>
      <c r="W31" s="17">
        <f t="shared" si="7"/>
        <v>15</v>
      </c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2"/>
      <c r="AJ31" s="17">
        <f t="shared" si="9"/>
        <v>0</v>
      </c>
    </row>
    <row r="32" spans="1:39" ht="15" thickBot="1" x14ac:dyDescent="0.25">
      <c r="A32" s="105" t="s">
        <v>79</v>
      </c>
      <c r="B32" s="99" t="s">
        <v>86</v>
      </c>
      <c r="C32" s="63"/>
      <c r="D32" s="63"/>
      <c r="E32" s="17">
        <v>99</v>
      </c>
      <c r="F32" s="49">
        <f t="shared" si="10"/>
        <v>101</v>
      </c>
      <c r="G32" s="17">
        <f>VLOOKUP($B32,[2]NUM7!$G$2:$I$156,2,FALSE)</f>
        <v>106</v>
      </c>
      <c r="H32" s="61">
        <f t="shared" si="11"/>
        <v>105</v>
      </c>
      <c r="I32" s="50">
        <f t="shared" si="12"/>
        <v>105</v>
      </c>
      <c r="J32" s="180">
        <f>VLOOKUP($B32,[1]NUM7!$G$2:$I$158,2,FALSE)</f>
        <v>103</v>
      </c>
      <c r="K32" s="119">
        <f>VLOOKUP($B32,'[3]ACT NUM7'!$G$2:$S$124,2,FALSE)</f>
        <v>1</v>
      </c>
      <c r="L32" s="119">
        <f>VLOOKUP($B32,'[3]ACT NUM7'!$G$2:$S$124,3,FALSE)</f>
        <v>1</v>
      </c>
      <c r="M32" s="119">
        <f>VLOOKUP($B32,'[3]ACT NUM7'!$G$2:$S$124,4,FALSE)</f>
        <v>2</v>
      </c>
      <c r="N32" s="119">
        <f>VLOOKUP($B32,'[3]ACT NUM7'!$G$2:$S$124,5,FALSE)</f>
        <v>0</v>
      </c>
      <c r="O32" s="119">
        <f>VLOOKUP($B32,'[3]ACT NUM7'!$G$2:$S$124,6,FALSE)</f>
        <v>0</v>
      </c>
      <c r="P32" s="119">
        <f>VLOOKUP($B32,'[3]ACT NUM7'!$G$2:$S$124,7,FALSE)</f>
        <v>0</v>
      </c>
      <c r="Q32" s="119">
        <f>VLOOKUP($B32,'[3]ACT NUM7'!$G$2:$S$124,8,FALSE)</f>
        <v>0</v>
      </c>
      <c r="R32" s="119">
        <f>VLOOKUP($B32,'[3]ACT NUM7'!$G$2:$S$124,9,FALSE)</f>
        <v>1</v>
      </c>
      <c r="S32" s="119">
        <f>VLOOKUP($B32,'[3]ACT NUM7'!$G$2:$S$124,10,FALSE)</f>
        <v>0</v>
      </c>
      <c r="T32" s="120">
        <f>VLOOKUP($B32,'[3]ACT NUM7'!$G$2:$S$124,11,FALSE)</f>
        <v>0</v>
      </c>
      <c r="U32" s="119">
        <f>VLOOKUP($B32,'[3]ACT NUM7'!$G$2:$S$124,12,FALSE)</f>
        <v>0</v>
      </c>
      <c r="V32" s="52"/>
      <c r="W32" s="17">
        <f t="shared" si="7"/>
        <v>5</v>
      </c>
      <c r="X32" s="52">
        <f>VLOOKUP($B32,'[3]ACT NUM7'!$AB$2:$AN$100,2,FALSE)</f>
        <v>1</v>
      </c>
      <c r="Y32" s="52">
        <f>VLOOKUP($B32,'[3]ACT NUM7'!$AB$2:$AN$100,3,FALSE)</f>
        <v>0</v>
      </c>
      <c r="Z32" s="52">
        <f>VLOOKUP($B32,'[3]ACT NUM7'!$AB$2:$AN$100,4,FALSE)</f>
        <v>1</v>
      </c>
      <c r="AA32" s="52">
        <f>VLOOKUP($B32,'[3]ACT NUM7'!$AB$2:$AN$100,5,FALSE)</f>
        <v>0</v>
      </c>
      <c r="AB32" s="52">
        <f>VLOOKUP($B32,'[3]ACT NUM7'!$AB$2:$AN$100,6,FALSE)</f>
        <v>0</v>
      </c>
      <c r="AC32" s="52">
        <f>VLOOKUP($B32,'[3]ACT NUM7'!$AB$2:$AN$100,7,FALSE)</f>
        <v>0</v>
      </c>
      <c r="AD32" s="52">
        <f>VLOOKUP($B32,'[3]ACT NUM7'!$AB$2:$AN$100,8,FALSE)</f>
        <v>1</v>
      </c>
      <c r="AE32" s="52">
        <f>VLOOKUP($B32,'[3]ACT NUM7'!$AB$2:$AN$100,9,FALSE)</f>
        <v>1</v>
      </c>
      <c r="AF32" s="52">
        <f>VLOOKUP($B32,'[3]ACT NUM7'!$AB$2:$AN$100,10,FALSE)</f>
        <v>0</v>
      </c>
      <c r="AG32" s="52">
        <f>VLOOKUP($B32,'[3]ACT NUM7'!$AB$2:$AN$100,11,FALSE)</f>
        <v>0</v>
      </c>
      <c r="AH32" s="52">
        <f>VLOOKUP($B32,'[3]ACT NUM7'!$AB$2:$AN$100,12,FALSE)</f>
        <v>1</v>
      </c>
      <c r="AI32" s="52"/>
      <c r="AJ32" s="17">
        <f t="shared" si="9"/>
        <v>5</v>
      </c>
    </row>
    <row r="33" spans="1:39" ht="15" thickBot="1" x14ac:dyDescent="0.25">
      <c r="A33" s="105" t="s">
        <v>79</v>
      </c>
      <c r="B33" s="99" t="s">
        <v>87</v>
      </c>
      <c r="C33" s="63"/>
      <c r="D33" s="63"/>
      <c r="E33" s="17">
        <v>314</v>
      </c>
      <c r="F33" s="49">
        <f t="shared" si="10"/>
        <v>324</v>
      </c>
      <c r="G33" s="17">
        <f>VLOOKUP($B33,[2]NUM7!$G$2:$I$156,2,FALSE)</f>
        <v>339</v>
      </c>
      <c r="H33" s="61">
        <f t="shared" si="11"/>
        <v>348</v>
      </c>
      <c r="I33" s="50">
        <f t="shared" si="12"/>
        <v>354</v>
      </c>
      <c r="J33" s="180">
        <f>VLOOKUP($B33,[1]NUM7!$G$2:$I$158,2,FALSE)</f>
        <v>354</v>
      </c>
      <c r="K33" s="119">
        <f>VLOOKUP($B33,'[3]ACT NUM7'!$G$2:$S$124,2,FALSE)</f>
        <v>2</v>
      </c>
      <c r="L33" s="119">
        <f>VLOOKUP($B33,'[3]ACT NUM7'!$G$2:$S$124,3,FALSE)</f>
        <v>4</v>
      </c>
      <c r="M33" s="119">
        <f>VLOOKUP($B33,'[3]ACT NUM7'!$G$2:$S$124,4,FALSE)</f>
        <v>5</v>
      </c>
      <c r="N33" s="119">
        <f>VLOOKUP($B33,'[3]ACT NUM7'!$G$2:$S$124,5,FALSE)</f>
        <v>2</v>
      </c>
      <c r="O33" s="119">
        <f>VLOOKUP($B33,'[3]ACT NUM7'!$G$2:$S$124,6,FALSE)</f>
        <v>1</v>
      </c>
      <c r="P33" s="119">
        <f>VLOOKUP($B33,'[3]ACT NUM7'!$G$2:$S$124,7,FALSE)</f>
        <v>3</v>
      </c>
      <c r="Q33" s="119">
        <f>VLOOKUP($B33,'[3]ACT NUM7'!$G$2:$S$124,8,FALSE)</f>
        <v>8</v>
      </c>
      <c r="R33" s="119">
        <f>VLOOKUP($B33,'[3]ACT NUM7'!$G$2:$S$124,9,FALSE)</f>
        <v>3</v>
      </c>
      <c r="S33" s="119">
        <f>VLOOKUP($B33,'[3]ACT NUM7'!$G$2:$S$124,10,FALSE)</f>
        <v>4</v>
      </c>
      <c r="T33" s="120">
        <f>VLOOKUP($B33,'[3]ACT NUM7'!$G$2:$S$124,11,FALSE)</f>
        <v>2</v>
      </c>
      <c r="U33" s="119">
        <f>VLOOKUP($B33,'[3]ACT NUM7'!$G$2:$S$124,12,FALSE)</f>
        <v>3</v>
      </c>
      <c r="V33" s="52"/>
      <c r="W33" s="17">
        <f t="shared" si="7"/>
        <v>37</v>
      </c>
      <c r="X33" s="52">
        <f>VLOOKUP($B33,'[3]ACT NUM7'!$AB$2:$AN$100,2,FALSE)</f>
        <v>1</v>
      </c>
      <c r="Y33" s="52">
        <f>VLOOKUP($B33,'[3]ACT NUM7'!$AB$2:$AN$100,3,FALSE)</f>
        <v>0</v>
      </c>
      <c r="Z33" s="52">
        <f>VLOOKUP($B33,'[3]ACT NUM7'!$AB$2:$AN$100,4,FALSE)</f>
        <v>0</v>
      </c>
      <c r="AA33" s="52">
        <f>VLOOKUP($B33,'[3]ACT NUM7'!$AB$2:$AN$100,5,FALSE)</f>
        <v>0</v>
      </c>
      <c r="AB33" s="52">
        <f>VLOOKUP($B33,'[3]ACT NUM7'!$AB$2:$AN$100,6,FALSE)</f>
        <v>0</v>
      </c>
      <c r="AC33" s="52">
        <f>VLOOKUP($B33,'[3]ACT NUM7'!$AB$2:$AN$100,7,FALSE)</f>
        <v>0</v>
      </c>
      <c r="AD33" s="52">
        <f>VLOOKUP($B33,'[3]ACT NUM7'!$AB$2:$AN$100,8,FALSE)</f>
        <v>0</v>
      </c>
      <c r="AE33" s="52">
        <f>VLOOKUP($B33,'[3]ACT NUM7'!$AB$2:$AN$100,9,FALSE)</f>
        <v>2</v>
      </c>
      <c r="AF33" s="52">
        <f>VLOOKUP($B33,'[3]ACT NUM7'!$AB$2:$AN$100,10,FALSE)</f>
        <v>0</v>
      </c>
      <c r="AG33" s="52">
        <f>VLOOKUP($B33,'[3]ACT NUM7'!$AB$2:$AN$100,11,FALSE)</f>
        <v>0</v>
      </c>
      <c r="AH33" s="52">
        <f>VLOOKUP($B33,'[3]ACT NUM7'!$AB$2:$AN$100,12,FALSE)</f>
        <v>0</v>
      </c>
      <c r="AI33" s="52"/>
      <c r="AJ33" s="17">
        <f t="shared" si="9"/>
        <v>3</v>
      </c>
    </row>
    <row r="34" spans="1:39" ht="15" thickBot="1" x14ac:dyDescent="0.25">
      <c r="A34" s="105" t="s">
        <v>79</v>
      </c>
      <c r="B34" s="99" t="s">
        <v>88</v>
      </c>
      <c r="C34" s="63"/>
      <c r="D34" s="63"/>
      <c r="E34" s="17">
        <v>45</v>
      </c>
      <c r="F34" s="49">
        <f t="shared" si="10"/>
        <v>47</v>
      </c>
      <c r="G34" s="17">
        <f>VLOOKUP($B34,[2]NUM7!$G$2:$I$156,2,FALSE)</f>
        <v>48</v>
      </c>
      <c r="H34" s="61">
        <f t="shared" si="11"/>
        <v>48</v>
      </c>
      <c r="I34" s="50">
        <f t="shared" si="12"/>
        <v>48</v>
      </c>
      <c r="J34" s="180">
        <f>VLOOKUP($B34,[1]NUM7!$G$2:$I$158,2,FALSE)</f>
        <v>46</v>
      </c>
      <c r="K34" s="119">
        <f>VLOOKUP($B34,'[3]ACT NUM7'!$G$2:$S$124,2,FALSE)</f>
        <v>0</v>
      </c>
      <c r="L34" s="119">
        <f>VLOOKUP($B34,'[3]ACT NUM7'!$G$2:$S$124,3,FALSE)</f>
        <v>1</v>
      </c>
      <c r="M34" s="119">
        <f>VLOOKUP($B34,'[3]ACT NUM7'!$G$2:$S$124,4,FALSE)</f>
        <v>1</v>
      </c>
      <c r="N34" s="119">
        <f>VLOOKUP($B34,'[3]ACT NUM7'!$G$2:$S$124,5,FALSE)</f>
        <v>1</v>
      </c>
      <c r="O34" s="119">
        <f>VLOOKUP($B34,'[3]ACT NUM7'!$G$2:$S$124,6,FALSE)</f>
        <v>0</v>
      </c>
      <c r="P34" s="119">
        <f>VLOOKUP($B34,'[3]ACT NUM7'!$G$2:$S$124,7,FALSE)</f>
        <v>0</v>
      </c>
      <c r="Q34" s="119">
        <f>VLOOKUP($B34,'[3]ACT NUM7'!$G$2:$S$124,8,FALSE)</f>
        <v>0</v>
      </c>
      <c r="R34" s="119">
        <f>VLOOKUP($B34,'[3]ACT NUM7'!$G$2:$S$124,9,FALSE)</f>
        <v>0</v>
      </c>
      <c r="S34" s="119">
        <f>VLOOKUP($B34,'[3]ACT NUM7'!$G$2:$S$124,10,FALSE)</f>
        <v>0</v>
      </c>
      <c r="T34" s="120">
        <f>VLOOKUP($B34,'[3]ACT NUM7'!$G$2:$S$124,11,FALSE)</f>
        <v>0</v>
      </c>
      <c r="U34" s="119">
        <f>VLOOKUP($B34,'[3]ACT NUM7'!$G$2:$S$124,12,FALSE)</f>
        <v>0</v>
      </c>
      <c r="V34" s="52"/>
      <c r="W34" s="17">
        <f t="shared" si="7"/>
        <v>3</v>
      </c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17">
        <f t="shared" si="9"/>
        <v>0</v>
      </c>
    </row>
    <row r="35" spans="1:39" ht="15" thickBot="1" x14ac:dyDescent="0.25">
      <c r="A35" s="105" t="s">
        <v>79</v>
      </c>
      <c r="B35" s="99" t="s">
        <v>89</v>
      </c>
      <c r="C35" s="63"/>
      <c r="D35" s="63"/>
      <c r="E35" s="17">
        <v>101</v>
      </c>
      <c r="F35" s="49">
        <f t="shared" si="10"/>
        <v>111</v>
      </c>
      <c r="G35" s="17">
        <f>VLOOKUP($B35,[2]NUM7!$G$2:$I$156,2,FALSE)</f>
        <v>139</v>
      </c>
      <c r="H35" s="61">
        <f t="shared" si="11"/>
        <v>140</v>
      </c>
      <c r="I35" s="50">
        <f t="shared" si="12"/>
        <v>141</v>
      </c>
      <c r="J35" s="180">
        <f>VLOOKUP($B35,[1]NUM7!$G$2:$I$158,2,FALSE)</f>
        <v>111</v>
      </c>
      <c r="K35" s="114">
        <f>VLOOKUP($B35,'[3]ACT NUM7'!$G$2:$S$124,2,FALSE)</f>
        <v>3</v>
      </c>
      <c r="L35" s="114">
        <f>VLOOKUP($B35,'[3]ACT NUM7'!$G$2:$S$124,3,FALSE)</f>
        <v>4</v>
      </c>
      <c r="M35" s="114">
        <f>VLOOKUP($B35,'[3]ACT NUM7'!$G$2:$S$124,4,FALSE)</f>
        <v>3</v>
      </c>
      <c r="N35" s="114">
        <f>VLOOKUP($B35,'[3]ACT NUM7'!$G$2:$S$124,5,FALSE)</f>
        <v>1</v>
      </c>
      <c r="O35" s="114">
        <f>VLOOKUP($B35,'[3]ACT NUM7'!$G$2:$S$124,6,FALSE)</f>
        <v>2</v>
      </c>
      <c r="P35" s="114">
        <f>VLOOKUP($B35,'[3]ACT NUM7'!$G$2:$S$124,7,FALSE)</f>
        <v>1</v>
      </c>
      <c r="Q35" s="114">
        <f>VLOOKUP($B35,'[3]ACT NUM7'!$G$2:$S$124,8,FALSE)</f>
        <v>0</v>
      </c>
      <c r="R35" s="114">
        <f>VLOOKUP($B35,'[3]ACT NUM7'!$G$2:$S$124,9,FALSE)</f>
        <v>1</v>
      </c>
      <c r="S35" s="114">
        <f>VLOOKUP($B35,'[3]ACT NUM7'!$G$2:$S$124,10,FALSE)</f>
        <v>2</v>
      </c>
      <c r="T35" s="120">
        <f>VLOOKUP($B35,'[3]ACT NUM7'!$G$2:$S$124,11,FALSE)</f>
        <v>0</v>
      </c>
      <c r="U35" s="119">
        <f>VLOOKUP($B35,'[3]ACT NUM7'!$G$2:$S$124,12,FALSE)</f>
        <v>1</v>
      </c>
      <c r="V35" s="52"/>
      <c r="W35" s="17">
        <f t="shared" si="7"/>
        <v>18</v>
      </c>
      <c r="X35" s="52">
        <f>VLOOKUP($B35,'[3]ACT NUM7'!$AB$2:$AN$100,2,FALSE)</f>
        <v>0</v>
      </c>
      <c r="Y35" s="52">
        <f>VLOOKUP($B35,'[3]ACT NUM7'!$AB$2:$AN$100,3,FALSE)</f>
        <v>0</v>
      </c>
      <c r="Z35" s="52">
        <f>VLOOKUP($B35,'[3]ACT NUM7'!$AB$2:$AN$100,4,FALSE)</f>
        <v>0</v>
      </c>
      <c r="AA35" s="52">
        <f>VLOOKUP($B35,'[3]ACT NUM7'!$AB$2:$AN$100,5,FALSE)</f>
        <v>0</v>
      </c>
      <c r="AB35" s="52">
        <f>VLOOKUP($B35,'[3]ACT NUM7'!$AB$2:$AN$100,6,FALSE)</f>
        <v>0</v>
      </c>
      <c r="AC35" s="52">
        <f>VLOOKUP($B35,'[3]ACT NUM7'!$AB$2:$AN$100,7,FALSE)</f>
        <v>3</v>
      </c>
      <c r="AD35" s="52">
        <f>VLOOKUP($B35,'[3]ACT NUM7'!$AB$2:$AN$100,8,FALSE)</f>
        <v>0</v>
      </c>
      <c r="AE35" s="52">
        <f>VLOOKUP($B35,'[3]ACT NUM7'!$AB$2:$AN$100,9,FALSE)</f>
        <v>0</v>
      </c>
      <c r="AF35" s="52">
        <f>VLOOKUP($B35,'[3]ACT NUM7'!$AB$2:$AN$100,10,FALSE)</f>
        <v>1</v>
      </c>
      <c r="AG35" s="52">
        <f>VLOOKUP($B35,'[3]ACT NUM7'!$AB$2:$AN$100,11,FALSE)</f>
        <v>0</v>
      </c>
      <c r="AH35" s="52">
        <f>VLOOKUP($B35,'[3]ACT NUM7'!$AB$2:$AN$100,12,FALSE)</f>
        <v>0</v>
      </c>
      <c r="AI35" s="52"/>
      <c r="AJ35" s="17">
        <f t="shared" si="9"/>
        <v>4</v>
      </c>
    </row>
    <row r="36" spans="1:39" ht="15" thickBot="1" x14ac:dyDescent="0.25">
      <c r="A36" s="233" t="s">
        <v>201</v>
      </c>
      <c r="B36" s="234"/>
      <c r="C36" s="45">
        <f>+D36/Metas!M108</f>
        <v>1.0369456985077199</v>
      </c>
      <c r="D36" s="19">
        <f>+J36/AK36</f>
        <v>0.57032013417924599</v>
      </c>
      <c r="E36" s="14">
        <f t="shared" ref="E36:V36" si="13">SUM(E26:E35)</f>
        <v>9094</v>
      </c>
      <c r="F36" s="14">
        <f t="shared" si="13"/>
        <v>9280</v>
      </c>
      <c r="G36" s="14">
        <f t="shared" si="13"/>
        <v>9597</v>
      </c>
      <c r="H36" s="14">
        <f t="shared" si="13"/>
        <v>9736</v>
      </c>
      <c r="I36" s="14">
        <f>SUM(I26:I35)</f>
        <v>9825</v>
      </c>
      <c r="J36" s="14">
        <f t="shared" si="13"/>
        <v>9776</v>
      </c>
      <c r="K36" s="14">
        <f t="shared" si="13"/>
        <v>79</v>
      </c>
      <c r="L36" s="14">
        <f t="shared" si="13"/>
        <v>99</v>
      </c>
      <c r="M36" s="14">
        <f t="shared" si="13"/>
        <v>97</v>
      </c>
      <c r="N36" s="14">
        <f t="shared" si="13"/>
        <v>103</v>
      </c>
      <c r="O36" s="14">
        <f t="shared" si="13"/>
        <v>123</v>
      </c>
      <c r="P36" s="14">
        <f t="shared" si="13"/>
        <v>66</v>
      </c>
      <c r="Q36" s="14">
        <f t="shared" si="13"/>
        <v>132</v>
      </c>
      <c r="R36" s="14">
        <f t="shared" si="13"/>
        <v>109</v>
      </c>
      <c r="S36" s="14">
        <f t="shared" si="13"/>
        <v>79</v>
      </c>
      <c r="T36" s="14">
        <f t="shared" si="13"/>
        <v>74</v>
      </c>
      <c r="U36" s="14">
        <f t="shared" si="13"/>
        <v>60</v>
      </c>
      <c r="V36" s="14">
        <f t="shared" si="13"/>
        <v>0</v>
      </c>
      <c r="W36" s="14">
        <f t="shared" si="7"/>
        <v>1021</v>
      </c>
      <c r="X36" s="14">
        <f t="shared" ref="X36:AI36" si="14">SUM(X26:X35)</f>
        <v>25</v>
      </c>
      <c r="Y36" s="14">
        <f t="shared" si="14"/>
        <v>29</v>
      </c>
      <c r="Z36" s="14">
        <f t="shared" si="14"/>
        <v>35</v>
      </c>
      <c r="AA36" s="14">
        <f t="shared" si="14"/>
        <v>37</v>
      </c>
      <c r="AB36" s="14">
        <f t="shared" si="14"/>
        <v>31</v>
      </c>
      <c r="AC36" s="14">
        <f t="shared" si="14"/>
        <v>32</v>
      </c>
      <c r="AD36" s="14">
        <f t="shared" si="14"/>
        <v>52</v>
      </c>
      <c r="AE36" s="14">
        <f t="shared" si="14"/>
        <v>50</v>
      </c>
      <c r="AF36" s="14">
        <f t="shared" si="14"/>
        <v>30</v>
      </c>
      <c r="AG36" s="14">
        <f t="shared" si="14"/>
        <v>34</v>
      </c>
      <c r="AH36" s="14">
        <f t="shared" si="14"/>
        <v>22</v>
      </c>
      <c r="AI36" s="14">
        <f t="shared" si="14"/>
        <v>0</v>
      </c>
      <c r="AJ36" s="14">
        <f t="shared" si="9"/>
        <v>377</v>
      </c>
      <c r="AK36" s="14">
        <f>+AL36+AM36</f>
        <v>17141.25</v>
      </c>
      <c r="AL36" s="14">
        <f>119860*0.1</f>
        <v>11986</v>
      </c>
      <c r="AM36" s="14">
        <f>20621*0.25</f>
        <v>5155.25</v>
      </c>
    </row>
    <row r="37" spans="1:39" ht="15" thickBot="1" x14ac:dyDescent="0.25">
      <c r="A37" s="105" t="s">
        <v>100</v>
      </c>
      <c r="B37" s="99" t="s">
        <v>90</v>
      </c>
      <c r="C37" s="63"/>
      <c r="D37" s="63"/>
      <c r="E37" s="17">
        <v>81</v>
      </c>
      <c r="F37" s="49">
        <f t="shared" ref="F37:F46" si="15">+E37+(K37+L37+M37)-(X37+Y37+Z37)</f>
        <v>81</v>
      </c>
      <c r="G37" s="17">
        <f>VLOOKUP($B37,[2]NUM7!$G$2:$I$156,2,FALSE)</f>
        <v>80</v>
      </c>
      <c r="H37" s="61">
        <f t="shared" ref="H37:H46" si="16">+G37+(Q37+R37)-(AD37+AE37)</f>
        <v>80</v>
      </c>
      <c r="I37" s="50">
        <f t="shared" ref="I37:I46" si="17">+G37+(Q37+R37+S37+T37)-(AD37+AE37+AF37+AG37)</f>
        <v>80</v>
      </c>
      <c r="J37" s="180">
        <f>VLOOKUP($B37,[1]NUM7!$G$2:$I$158,2,FALSE)</f>
        <v>79</v>
      </c>
      <c r="K37" s="119">
        <f>VLOOKUP($B37,'[3]ACT NUM7'!$G$2:$S$124,2,FALSE)</f>
        <v>0</v>
      </c>
      <c r="L37" s="119">
        <f>VLOOKUP($B37,'[3]ACT NUM7'!$G$2:$S$124,3,FALSE)</f>
        <v>0</v>
      </c>
      <c r="M37" s="119">
        <f>VLOOKUP($B37,'[3]ACT NUM7'!$G$2:$S$124,4,FALSE)</f>
        <v>0</v>
      </c>
      <c r="N37" s="119">
        <f>VLOOKUP($B37,'[3]ACT NUM7'!$G$2:$S$124,5,FALSE)</f>
        <v>2</v>
      </c>
      <c r="O37" s="119">
        <f>VLOOKUP($B37,'[3]ACT NUM7'!$G$2:$S$124,6,FALSE)</f>
        <v>0</v>
      </c>
      <c r="P37" s="119">
        <f>VLOOKUP($B37,'[3]ACT NUM7'!$G$2:$S$124,7,FALSE)</f>
        <v>1</v>
      </c>
      <c r="Q37" s="119">
        <f>VLOOKUP($B37,'[3]ACT NUM7'!$G$2:$S$124,8,FALSE)</f>
        <v>0</v>
      </c>
      <c r="R37" s="119">
        <f>VLOOKUP($B37,'[3]ACT NUM7'!$G$2:$S$124,9,FALSE)</f>
        <v>0</v>
      </c>
      <c r="S37" s="119">
        <f>VLOOKUP($B37,'[3]ACT NUM7'!$G$2:$S$124,10,FALSE)</f>
        <v>0</v>
      </c>
      <c r="T37" s="120">
        <f>VLOOKUP($B37,'[3]ACT NUM7'!$G$2:$S$124,11,FALSE)</f>
        <v>0</v>
      </c>
      <c r="U37" s="119">
        <f>VLOOKUP($B37,'[3]ACT NUM7'!$G$2:$S$124,12,FALSE)</f>
        <v>0</v>
      </c>
      <c r="V37" s="119"/>
      <c r="W37" s="17">
        <f t="shared" si="7"/>
        <v>3</v>
      </c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7">
        <f t="shared" si="9"/>
        <v>0</v>
      </c>
    </row>
    <row r="38" spans="1:39" ht="15" thickBot="1" x14ac:dyDescent="0.25">
      <c r="A38" s="105" t="s">
        <v>100</v>
      </c>
      <c r="B38" s="99" t="s">
        <v>91</v>
      </c>
      <c r="C38" s="63"/>
      <c r="D38" s="63"/>
      <c r="E38" s="17">
        <v>36</v>
      </c>
      <c r="F38" s="49">
        <f t="shared" si="15"/>
        <v>36</v>
      </c>
      <c r="G38" s="17">
        <f>VLOOKUP($B38,[2]NUM7!$G$2:$I$156,2,FALSE)</f>
        <v>40</v>
      </c>
      <c r="H38" s="61">
        <f t="shared" si="16"/>
        <v>40</v>
      </c>
      <c r="I38" s="50">
        <f t="shared" si="17"/>
        <v>41</v>
      </c>
      <c r="J38" s="180">
        <f>VLOOKUP($B38,[1]NUM7!$G$2:$I$158,2,FALSE)</f>
        <v>45</v>
      </c>
      <c r="K38" s="119">
        <f>VLOOKUP($B38,'[3]ACT NUM7'!$G$2:$S$124,2,FALSE)</f>
        <v>0</v>
      </c>
      <c r="L38" s="119">
        <f>VLOOKUP($B38,'[3]ACT NUM7'!$G$2:$S$124,3,FALSE)</f>
        <v>0</v>
      </c>
      <c r="M38" s="119">
        <f>VLOOKUP($B38,'[3]ACT NUM7'!$G$2:$S$124,4,FALSE)</f>
        <v>0</v>
      </c>
      <c r="N38" s="119">
        <f>VLOOKUP($B38,'[3]ACT NUM7'!$G$2:$S$124,5,FALSE)</f>
        <v>0</v>
      </c>
      <c r="O38" s="119">
        <f>VLOOKUP($B38,'[3]ACT NUM7'!$G$2:$S$124,6,FALSE)</f>
        <v>0</v>
      </c>
      <c r="P38" s="119">
        <f>VLOOKUP($B38,'[3]ACT NUM7'!$G$2:$S$124,7,FALSE)</f>
        <v>0</v>
      </c>
      <c r="Q38" s="119">
        <f>VLOOKUP($B38,'[3]ACT NUM7'!$G$2:$S$124,8,FALSE)</f>
        <v>0</v>
      </c>
      <c r="R38" s="119">
        <f>VLOOKUP($B38,'[3]ACT NUM7'!$G$2:$S$124,9,FALSE)</f>
        <v>0</v>
      </c>
      <c r="S38" s="119">
        <f>VLOOKUP($B38,'[3]ACT NUM7'!$G$2:$S$124,10,FALSE)</f>
        <v>1</v>
      </c>
      <c r="T38" s="120">
        <f>VLOOKUP($B38,'[3]ACT NUM7'!$G$2:$S$124,11,FALSE)</f>
        <v>0</v>
      </c>
      <c r="U38" s="119">
        <f>VLOOKUP($B38,'[3]ACT NUM7'!$G$2:$S$124,12,FALSE)</f>
        <v>0</v>
      </c>
      <c r="V38" s="119"/>
      <c r="W38" s="17">
        <f t="shared" si="7"/>
        <v>1</v>
      </c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19"/>
      <c r="AJ38" s="17">
        <f t="shared" si="9"/>
        <v>0</v>
      </c>
    </row>
    <row r="39" spans="1:39" ht="15" thickBot="1" x14ac:dyDescent="0.25">
      <c r="A39" s="105" t="s">
        <v>100</v>
      </c>
      <c r="B39" s="99" t="s">
        <v>92</v>
      </c>
      <c r="C39" s="63"/>
      <c r="D39" s="63"/>
      <c r="E39" s="17">
        <v>67</v>
      </c>
      <c r="F39" s="49">
        <f t="shared" si="15"/>
        <v>67</v>
      </c>
      <c r="G39" s="17">
        <f>VLOOKUP($B39,[2]NUM7!$G$2:$I$156,2,FALSE)</f>
        <v>75</v>
      </c>
      <c r="H39" s="61">
        <f t="shared" si="16"/>
        <v>75</v>
      </c>
      <c r="I39" s="50">
        <f t="shared" si="17"/>
        <v>75</v>
      </c>
      <c r="J39" s="180">
        <f>VLOOKUP($B39,[1]NUM7!$G$2:$I$158,2,FALSE)</f>
        <v>81</v>
      </c>
      <c r="K39" s="119"/>
      <c r="L39" s="119"/>
      <c r="M39" s="119"/>
      <c r="N39" s="119"/>
      <c r="O39" s="119"/>
      <c r="P39" s="119"/>
      <c r="Q39" s="119"/>
      <c r="R39" s="119"/>
      <c r="S39" s="119"/>
      <c r="T39" s="120"/>
      <c r="U39" s="119"/>
      <c r="V39" s="119"/>
      <c r="W39" s="17">
        <f t="shared" si="7"/>
        <v>0</v>
      </c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19"/>
      <c r="AI39" s="119"/>
      <c r="AJ39" s="17">
        <f t="shared" si="9"/>
        <v>0</v>
      </c>
    </row>
    <row r="40" spans="1:39" ht="15" thickBot="1" x14ac:dyDescent="0.25">
      <c r="A40" s="105" t="s">
        <v>100</v>
      </c>
      <c r="B40" s="99" t="s">
        <v>93</v>
      </c>
      <c r="C40" s="63"/>
      <c r="D40" s="63"/>
      <c r="E40" s="17">
        <v>6</v>
      </c>
      <c r="F40" s="49">
        <f t="shared" si="15"/>
        <v>6</v>
      </c>
      <c r="G40" s="17">
        <f>VLOOKUP($B40,[2]NUM7!$G$2:$I$156,2,FALSE)</f>
        <v>8</v>
      </c>
      <c r="H40" s="61">
        <f t="shared" si="16"/>
        <v>8</v>
      </c>
      <c r="I40" s="50">
        <f t="shared" si="17"/>
        <v>8</v>
      </c>
      <c r="J40" s="180">
        <f>VLOOKUP($B40,[1]NUM7!$G$2:$I$158,2,FALSE)</f>
        <v>5</v>
      </c>
      <c r="K40" s="119"/>
      <c r="L40" s="119"/>
      <c r="M40" s="119"/>
      <c r="N40" s="119"/>
      <c r="O40" s="119"/>
      <c r="P40" s="119"/>
      <c r="Q40" s="119"/>
      <c r="R40" s="119"/>
      <c r="S40" s="119"/>
      <c r="T40" s="120"/>
      <c r="U40" s="119"/>
      <c r="V40" s="119"/>
      <c r="W40" s="17">
        <f t="shared" si="7"/>
        <v>0</v>
      </c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19"/>
      <c r="AJ40" s="17">
        <f t="shared" si="9"/>
        <v>0</v>
      </c>
    </row>
    <row r="41" spans="1:39" ht="15" thickBot="1" x14ac:dyDescent="0.25">
      <c r="A41" s="105" t="s">
        <v>100</v>
      </c>
      <c r="B41" s="99" t="s">
        <v>94</v>
      </c>
      <c r="C41" s="63"/>
      <c r="D41" s="63"/>
      <c r="E41" s="17">
        <v>119</v>
      </c>
      <c r="F41" s="49">
        <f t="shared" si="15"/>
        <v>119</v>
      </c>
      <c r="G41" s="17">
        <f>VLOOKUP($B41,[2]NUM7!$G$2:$I$156,2,FALSE)</f>
        <v>133</v>
      </c>
      <c r="H41" s="61">
        <f t="shared" si="16"/>
        <v>133</v>
      </c>
      <c r="I41" s="50">
        <f t="shared" si="17"/>
        <v>133</v>
      </c>
      <c r="J41" s="180">
        <f>VLOOKUP($B41,[1]NUM7!$G$2:$I$158,2,FALSE)</f>
        <v>125</v>
      </c>
      <c r="K41" s="119"/>
      <c r="L41" s="119"/>
      <c r="M41" s="119"/>
      <c r="N41" s="119"/>
      <c r="O41" s="119"/>
      <c r="P41" s="119"/>
      <c r="Q41" s="119"/>
      <c r="R41" s="119"/>
      <c r="S41" s="119"/>
      <c r="T41" s="120"/>
      <c r="U41" s="119"/>
      <c r="V41" s="119"/>
      <c r="W41" s="17">
        <f t="shared" si="7"/>
        <v>0</v>
      </c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7">
        <f t="shared" si="9"/>
        <v>0</v>
      </c>
    </row>
    <row r="42" spans="1:39" ht="15" thickBot="1" x14ac:dyDescent="0.25">
      <c r="A42" s="105" t="s">
        <v>100</v>
      </c>
      <c r="B42" s="99" t="s">
        <v>95</v>
      </c>
      <c r="C42" s="63"/>
      <c r="D42" s="63"/>
      <c r="E42" s="17">
        <v>48</v>
      </c>
      <c r="F42" s="49">
        <f t="shared" si="15"/>
        <v>49</v>
      </c>
      <c r="G42" s="17">
        <f>VLOOKUP($B42,[2]NUM7!$G$2:$I$156,2,FALSE)</f>
        <v>51</v>
      </c>
      <c r="H42" s="61">
        <f t="shared" si="16"/>
        <v>51</v>
      </c>
      <c r="I42" s="50">
        <f t="shared" si="17"/>
        <v>52</v>
      </c>
      <c r="J42" s="180">
        <f>VLOOKUP($B42,[1]NUM7!$G$2:$I$158,2,FALSE)</f>
        <v>59</v>
      </c>
      <c r="K42" s="119">
        <f>VLOOKUP($B42,'[3]ACT NUM7'!$G$2:$S$124,2,FALSE)</f>
        <v>1</v>
      </c>
      <c r="L42" s="119">
        <f>VLOOKUP($B42,'[3]ACT NUM7'!$G$2:$S$124,3,FALSE)</f>
        <v>0</v>
      </c>
      <c r="M42" s="119">
        <f>VLOOKUP($B42,'[3]ACT NUM7'!$G$2:$S$124,4,FALSE)</f>
        <v>0</v>
      </c>
      <c r="N42" s="119">
        <f>VLOOKUP($B42,'[3]ACT NUM7'!$G$2:$S$124,5,FALSE)</f>
        <v>1</v>
      </c>
      <c r="O42" s="119">
        <f>VLOOKUP($B42,'[3]ACT NUM7'!$G$2:$S$124,6,FALSE)</f>
        <v>0</v>
      </c>
      <c r="P42" s="119">
        <f>VLOOKUP($B42,'[3]ACT NUM7'!$G$2:$S$124,7,FALSE)</f>
        <v>0</v>
      </c>
      <c r="Q42" s="119">
        <f>VLOOKUP($B42,'[3]ACT NUM7'!$G$2:$S$124,8,FALSE)</f>
        <v>0</v>
      </c>
      <c r="R42" s="119">
        <f>VLOOKUP($B42,'[3]ACT NUM7'!$G$2:$S$124,9,FALSE)</f>
        <v>0</v>
      </c>
      <c r="S42" s="119">
        <f>VLOOKUP($B42,'[3]ACT NUM7'!$G$2:$S$124,10,FALSE)</f>
        <v>1</v>
      </c>
      <c r="T42" s="120">
        <f>VLOOKUP($B42,'[3]ACT NUM7'!$G$2:$S$124,11,FALSE)</f>
        <v>0</v>
      </c>
      <c r="U42" s="119">
        <f>VLOOKUP($B42,'[3]ACT NUM7'!$G$2:$S$124,12,FALSE)</f>
        <v>0</v>
      </c>
      <c r="V42" s="119"/>
      <c r="W42" s="17">
        <f t="shared" si="7"/>
        <v>3</v>
      </c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7">
        <f t="shared" si="9"/>
        <v>0</v>
      </c>
    </row>
    <row r="43" spans="1:39" ht="15" thickBot="1" x14ac:dyDescent="0.25">
      <c r="A43" s="105" t="s">
        <v>100</v>
      </c>
      <c r="B43" s="99" t="s">
        <v>96</v>
      </c>
      <c r="C43" s="63"/>
      <c r="D43" s="63"/>
      <c r="E43" s="17">
        <v>43</v>
      </c>
      <c r="F43" s="49">
        <f t="shared" si="15"/>
        <v>43</v>
      </c>
      <c r="G43" s="17">
        <f>VLOOKUP($B43,[2]NUM7!$G$2:$I$156,2,FALSE)</f>
        <v>48</v>
      </c>
      <c r="H43" s="61">
        <f t="shared" si="16"/>
        <v>50</v>
      </c>
      <c r="I43" s="50">
        <f t="shared" si="17"/>
        <v>50</v>
      </c>
      <c r="J43" s="180">
        <f>VLOOKUP($B43,[1]NUM7!$G$2:$I$158,2,FALSE)</f>
        <v>53</v>
      </c>
      <c r="K43" s="119">
        <f>VLOOKUP($B43,'[3]ACT NUM7'!$G$2:$S$124,2,FALSE)</f>
        <v>0</v>
      </c>
      <c r="L43" s="119">
        <f>VLOOKUP($B43,'[3]ACT NUM7'!$G$2:$S$124,3,FALSE)</f>
        <v>0</v>
      </c>
      <c r="M43" s="119">
        <f>VLOOKUP($B43,'[3]ACT NUM7'!$G$2:$S$124,4,FALSE)</f>
        <v>0</v>
      </c>
      <c r="N43" s="119">
        <f>VLOOKUP($B43,'[3]ACT NUM7'!$G$2:$S$124,5,FALSE)</f>
        <v>0</v>
      </c>
      <c r="O43" s="119">
        <f>VLOOKUP($B43,'[3]ACT NUM7'!$G$2:$S$124,6,FALSE)</f>
        <v>0</v>
      </c>
      <c r="P43" s="119">
        <f>VLOOKUP($B43,'[3]ACT NUM7'!$G$2:$S$124,7,FALSE)</f>
        <v>0</v>
      </c>
      <c r="Q43" s="119">
        <f>VLOOKUP($B43,'[3]ACT NUM7'!$G$2:$S$124,8,FALSE)</f>
        <v>0</v>
      </c>
      <c r="R43" s="119">
        <f>VLOOKUP($B43,'[3]ACT NUM7'!$G$2:$S$124,9,FALSE)</f>
        <v>2</v>
      </c>
      <c r="S43" s="119">
        <f>VLOOKUP($B43,'[3]ACT NUM7'!$G$2:$S$124,10,FALSE)</f>
        <v>0</v>
      </c>
      <c r="T43" s="120">
        <f>VLOOKUP($B43,'[3]ACT NUM7'!$G$2:$S$124,11,FALSE)</f>
        <v>0</v>
      </c>
      <c r="U43" s="119">
        <f>VLOOKUP($B43,'[3]ACT NUM7'!$G$2:$S$124,12,FALSE)</f>
        <v>1</v>
      </c>
      <c r="V43" s="119"/>
      <c r="W43" s="17">
        <f t="shared" si="7"/>
        <v>3</v>
      </c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7">
        <f t="shared" si="9"/>
        <v>0</v>
      </c>
    </row>
    <row r="44" spans="1:39" ht="15" thickBot="1" x14ac:dyDescent="0.25">
      <c r="A44" s="105" t="s">
        <v>100</v>
      </c>
      <c r="B44" s="99" t="s">
        <v>97</v>
      </c>
      <c r="C44" s="63"/>
      <c r="D44" s="63"/>
      <c r="E44" s="17">
        <v>22</v>
      </c>
      <c r="F44" s="49">
        <f t="shared" si="15"/>
        <v>22</v>
      </c>
      <c r="G44" s="17">
        <f>VLOOKUP($B44,[2]NUM7!$G$2:$I$156,2,FALSE)</f>
        <v>24</v>
      </c>
      <c r="H44" s="61">
        <f t="shared" si="16"/>
        <v>24</v>
      </c>
      <c r="I44" s="50">
        <f t="shared" si="17"/>
        <v>24</v>
      </c>
      <c r="J44" s="180">
        <f>VLOOKUP($B44,[1]NUM7!$G$2:$I$158,2,FALSE)</f>
        <v>23</v>
      </c>
      <c r="K44" s="119"/>
      <c r="L44" s="119"/>
      <c r="M44" s="119"/>
      <c r="N44" s="119"/>
      <c r="O44" s="119"/>
      <c r="P44" s="119"/>
      <c r="Q44" s="119"/>
      <c r="R44" s="119"/>
      <c r="S44" s="119"/>
      <c r="T44" s="120"/>
      <c r="U44" s="119"/>
      <c r="V44" s="119"/>
      <c r="W44" s="17">
        <f t="shared" si="7"/>
        <v>0</v>
      </c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7">
        <f t="shared" si="9"/>
        <v>0</v>
      </c>
    </row>
    <row r="45" spans="1:39" ht="15" thickBot="1" x14ac:dyDescent="0.25">
      <c r="A45" s="105" t="s">
        <v>100</v>
      </c>
      <c r="B45" s="99" t="s">
        <v>98</v>
      </c>
      <c r="C45" s="63"/>
      <c r="D45" s="63"/>
      <c r="E45" s="17">
        <v>161</v>
      </c>
      <c r="F45" s="49">
        <f t="shared" si="15"/>
        <v>163</v>
      </c>
      <c r="G45" s="17">
        <f>VLOOKUP($B45,[2]NUM7!$G$2:$I$156,2,FALSE)</f>
        <v>175</v>
      </c>
      <c r="H45" s="61">
        <f t="shared" si="16"/>
        <v>176</v>
      </c>
      <c r="I45" s="50">
        <f t="shared" si="17"/>
        <v>176</v>
      </c>
      <c r="J45" s="180">
        <f>VLOOKUP($B45,[1]NUM7!$G$2:$I$158,2,FALSE)</f>
        <v>185</v>
      </c>
      <c r="K45" s="119">
        <f>VLOOKUP($B45,'[3]ACT NUM7'!$G$2:$S$124,2,FALSE)</f>
        <v>1</v>
      </c>
      <c r="L45" s="119">
        <f>VLOOKUP($B45,'[3]ACT NUM7'!$G$2:$S$124,3,FALSE)</f>
        <v>1</v>
      </c>
      <c r="M45" s="119">
        <f>VLOOKUP($B45,'[3]ACT NUM7'!$G$2:$S$124,4,FALSE)</f>
        <v>0</v>
      </c>
      <c r="N45" s="119">
        <f>VLOOKUP($B45,'[3]ACT NUM7'!$G$2:$S$124,5,FALSE)</f>
        <v>0</v>
      </c>
      <c r="O45" s="119">
        <f>VLOOKUP($B45,'[3]ACT NUM7'!$G$2:$S$124,6,FALSE)</f>
        <v>0</v>
      </c>
      <c r="P45" s="119">
        <f>VLOOKUP($B45,'[3]ACT NUM7'!$G$2:$S$124,7,FALSE)</f>
        <v>1</v>
      </c>
      <c r="Q45" s="119">
        <f>VLOOKUP($B45,'[3]ACT NUM7'!$G$2:$S$124,8,FALSE)</f>
        <v>0</v>
      </c>
      <c r="R45" s="119">
        <f>VLOOKUP($B45,'[3]ACT NUM7'!$G$2:$S$124,9,FALSE)</f>
        <v>1</v>
      </c>
      <c r="S45" s="119">
        <f>VLOOKUP($B45,'[3]ACT NUM7'!$G$2:$S$124,10,FALSE)</f>
        <v>0</v>
      </c>
      <c r="T45" s="120">
        <f>VLOOKUP($B45,'[3]ACT NUM7'!$G$2:$S$124,11,FALSE)</f>
        <v>0</v>
      </c>
      <c r="U45" s="119">
        <f>VLOOKUP($B45,'[3]ACT NUM7'!$G$2:$S$124,12,FALSE)</f>
        <v>0</v>
      </c>
      <c r="V45" s="119"/>
      <c r="W45" s="17">
        <f t="shared" si="7"/>
        <v>4</v>
      </c>
      <c r="X45" s="119"/>
      <c r="Y45" s="119"/>
      <c r="Z45" s="119"/>
      <c r="AA45" s="119"/>
      <c r="AB45" s="119"/>
      <c r="AC45" s="119"/>
      <c r="AD45" s="119"/>
      <c r="AE45" s="119"/>
      <c r="AF45" s="119"/>
      <c r="AG45" s="119"/>
      <c r="AH45" s="119"/>
      <c r="AI45" s="119"/>
      <c r="AJ45" s="17">
        <f t="shared" si="9"/>
        <v>0</v>
      </c>
    </row>
    <row r="46" spans="1:39" ht="15" thickBot="1" x14ac:dyDescent="0.25">
      <c r="A46" s="105" t="s">
        <v>100</v>
      </c>
      <c r="B46" s="99" t="s">
        <v>99</v>
      </c>
      <c r="C46" s="63"/>
      <c r="D46" s="63"/>
      <c r="E46" s="17">
        <v>27</v>
      </c>
      <c r="F46" s="49">
        <f t="shared" si="15"/>
        <v>27</v>
      </c>
      <c r="G46" s="17">
        <f>VLOOKUP($B46,[2]NUM7!$G$2:$I$156,2,FALSE)</f>
        <v>25</v>
      </c>
      <c r="H46" s="61">
        <f t="shared" si="16"/>
        <v>25</v>
      </c>
      <c r="I46" s="50">
        <f t="shared" si="17"/>
        <v>27</v>
      </c>
      <c r="J46" s="180">
        <f>VLOOKUP($B46,[1]NUM7!$G$2:$I$158,2,FALSE)</f>
        <v>25</v>
      </c>
      <c r="K46" s="119">
        <f>VLOOKUP($B46,'[3]ACT NUM7'!$G$2:$S$124,2,FALSE)</f>
        <v>0</v>
      </c>
      <c r="L46" s="119">
        <f>VLOOKUP($B46,'[3]ACT NUM7'!$G$2:$S$124,3,FALSE)</f>
        <v>0</v>
      </c>
      <c r="M46" s="119">
        <f>VLOOKUP($B46,'[3]ACT NUM7'!$G$2:$S$124,4,FALSE)</f>
        <v>0</v>
      </c>
      <c r="N46" s="119">
        <f>VLOOKUP($B46,'[3]ACT NUM7'!$G$2:$S$124,5,FALSE)</f>
        <v>0</v>
      </c>
      <c r="O46" s="119">
        <f>VLOOKUP($B46,'[3]ACT NUM7'!$G$2:$S$124,6,FALSE)</f>
        <v>0</v>
      </c>
      <c r="P46" s="119">
        <f>VLOOKUP($B46,'[3]ACT NUM7'!$G$2:$S$124,7,FALSE)</f>
        <v>0</v>
      </c>
      <c r="Q46" s="119">
        <f>VLOOKUP($B46,'[3]ACT NUM7'!$G$2:$S$124,8,FALSE)</f>
        <v>0</v>
      </c>
      <c r="R46" s="119">
        <f>VLOOKUP($B46,'[3]ACT NUM7'!$G$2:$S$124,9,FALSE)</f>
        <v>0</v>
      </c>
      <c r="S46" s="119">
        <f>VLOOKUP($B46,'[3]ACT NUM7'!$G$2:$S$124,10,FALSE)</f>
        <v>1</v>
      </c>
      <c r="T46" s="120">
        <f>VLOOKUP($B46,'[3]ACT NUM7'!$G$2:$S$124,11,FALSE)</f>
        <v>1</v>
      </c>
      <c r="U46" s="119">
        <f>VLOOKUP($B46,'[3]ACT NUM7'!$G$2:$S$124,12,FALSE)</f>
        <v>0</v>
      </c>
      <c r="V46" s="119"/>
      <c r="W46" s="17">
        <f t="shared" si="7"/>
        <v>2</v>
      </c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7">
        <f t="shared" si="9"/>
        <v>0</v>
      </c>
    </row>
    <row r="47" spans="1:39" ht="24" customHeight="1" thickBot="1" x14ac:dyDescent="0.25">
      <c r="A47" s="233" t="s">
        <v>202</v>
      </c>
      <c r="B47" s="234"/>
      <c r="C47" s="45">
        <f>+D47/Metas!M117</f>
        <v>1.1128385565829311</v>
      </c>
      <c r="D47" s="19">
        <f>+J47/AK47</f>
        <v>0.6120612061206121</v>
      </c>
      <c r="E47" s="14">
        <f t="shared" ref="E47:K47" si="18">SUM(E37:E46)</f>
        <v>610</v>
      </c>
      <c r="F47" s="14">
        <f t="shared" si="18"/>
        <v>613</v>
      </c>
      <c r="G47" s="14">
        <f t="shared" si="18"/>
        <v>659</v>
      </c>
      <c r="H47" s="14">
        <f t="shared" si="18"/>
        <v>662</v>
      </c>
      <c r="I47" s="14">
        <f>SUM(I37:I46)</f>
        <v>666</v>
      </c>
      <c r="J47" s="14">
        <f t="shared" si="18"/>
        <v>680</v>
      </c>
      <c r="K47" s="14">
        <f t="shared" si="18"/>
        <v>2</v>
      </c>
      <c r="L47" s="14">
        <f t="shared" ref="L47:V47" si="19">SUM(L37:L46)</f>
        <v>1</v>
      </c>
      <c r="M47" s="14">
        <f t="shared" si="19"/>
        <v>0</v>
      </c>
      <c r="N47" s="14">
        <f t="shared" si="19"/>
        <v>3</v>
      </c>
      <c r="O47" s="14">
        <f t="shared" si="19"/>
        <v>0</v>
      </c>
      <c r="P47" s="14">
        <f t="shared" si="19"/>
        <v>2</v>
      </c>
      <c r="Q47" s="14">
        <f>SUM(Q37:Q46)</f>
        <v>0</v>
      </c>
      <c r="R47" s="14">
        <f t="shared" si="19"/>
        <v>3</v>
      </c>
      <c r="S47" s="14">
        <f t="shared" si="19"/>
        <v>3</v>
      </c>
      <c r="T47" s="14">
        <f t="shared" si="19"/>
        <v>1</v>
      </c>
      <c r="U47" s="14">
        <f t="shared" si="19"/>
        <v>1</v>
      </c>
      <c r="V47" s="14">
        <f t="shared" si="19"/>
        <v>0</v>
      </c>
      <c r="W47" s="14">
        <f t="shared" si="7"/>
        <v>16</v>
      </c>
      <c r="X47" s="14">
        <f t="shared" ref="X47:AI47" si="20">SUM(X37:X46)</f>
        <v>0</v>
      </c>
      <c r="Y47" s="14">
        <f t="shared" si="20"/>
        <v>0</v>
      </c>
      <c r="Z47" s="14">
        <f t="shared" si="20"/>
        <v>0</v>
      </c>
      <c r="AA47" s="14">
        <f t="shared" si="20"/>
        <v>0</v>
      </c>
      <c r="AB47" s="14">
        <f t="shared" si="20"/>
        <v>0</v>
      </c>
      <c r="AC47" s="14">
        <f t="shared" si="20"/>
        <v>0</v>
      </c>
      <c r="AD47" s="14">
        <f t="shared" si="20"/>
        <v>0</v>
      </c>
      <c r="AE47" s="14">
        <f t="shared" si="20"/>
        <v>0</v>
      </c>
      <c r="AF47" s="14">
        <f t="shared" si="20"/>
        <v>0</v>
      </c>
      <c r="AG47" s="14">
        <f t="shared" si="20"/>
        <v>0</v>
      </c>
      <c r="AH47" s="14">
        <f t="shared" si="20"/>
        <v>0</v>
      </c>
      <c r="AI47" s="14">
        <f t="shared" si="20"/>
        <v>0</v>
      </c>
      <c r="AJ47" s="14">
        <f t="shared" si="9"/>
        <v>0</v>
      </c>
      <c r="AK47" s="14">
        <f>+AL47+AM47</f>
        <v>1111</v>
      </c>
      <c r="AL47" s="14">
        <f>7805*0.1</f>
        <v>780.5</v>
      </c>
      <c r="AM47" s="14">
        <f>1322*0.25</f>
        <v>330.5</v>
      </c>
    </row>
    <row r="48" spans="1:39" ht="15" thickBot="1" x14ac:dyDescent="0.25">
      <c r="A48" s="105" t="s">
        <v>114</v>
      </c>
      <c r="B48" s="99" t="s">
        <v>101</v>
      </c>
      <c r="C48" s="63"/>
      <c r="D48" s="63"/>
      <c r="E48" s="17">
        <v>180</v>
      </c>
      <c r="F48" s="49">
        <f t="shared" ref="F48:F60" si="21">+E48+(K48+L48+M48)-(X48+Y48+Z48)</f>
        <v>184</v>
      </c>
      <c r="G48" s="17">
        <f>VLOOKUP($B48,[2]NUM7!$G$2:$I$156,2,FALSE)</f>
        <v>210</v>
      </c>
      <c r="H48" s="61">
        <f t="shared" ref="H48:H60" si="22">+G48+(Q48+R48)-(AD48+AE48)</f>
        <v>213</v>
      </c>
      <c r="I48" s="50">
        <f t="shared" ref="I48:I60" si="23">+G48+(Q48+R48+S48+T48)-(AD48+AE48+AF48+AG48)</f>
        <v>219</v>
      </c>
      <c r="J48" s="180">
        <f>VLOOKUP($B48,[1]NUM7!$G$2:$I$158,2,FALSE)</f>
        <v>200</v>
      </c>
      <c r="K48" s="119">
        <f>VLOOKUP($B48,'[3]ACT NUM7'!$G$2:$S$124,2,FALSE)</f>
        <v>1</v>
      </c>
      <c r="L48" s="119">
        <f>VLOOKUP($B48,'[3]ACT NUM7'!$G$2:$S$124,3,FALSE)</f>
        <v>3</v>
      </c>
      <c r="M48" s="119">
        <f>VLOOKUP($B48,'[3]ACT NUM7'!$G$2:$S$124,4,FALSE)</f>
        <v>0</v>
      </c>
      <c r="N48" s="119">
        <f>VLOOKUP($B48,'[3]ACT NUM7'!$G$2:$S$124,5,FALSE)</f>
        <v>0</v>
      </c>
      <c r="O48" s="119">
        <f>VLOOKUP($B48,'[3]ACT NUM7'!$G$2:$S$124,6,FALSE)</f>
        <v>0</v>
      </c>
      <c r="P48" s="119">
        <f>VLOOKUP($B48,'[3]ACT NUM7'!$G$2:$S$124,7,FALSE)</f>
        <v>2</v>
      </c>
      <c r="Q48" s="119">
        <f>VLOOKUP($B48,'[3]ACT NUM7'!$G$2:$S$124,8,FALSE)</f>
        <v>1</v>
      </c>
      <c r="R48" s="119">
        <f>VLOOKUP($B48,'[3]ACT NUM7'!$G$2:$S$124,9,FALSE)</f>
        <v>2</v>
      </c>
      <c r="S48" s="119">
        <f>VLOOKUP($B48,'[3]ACT NUM7'!$G$2:$S$124,10,FALSE)</f>
        <v>5</v>
      </c>
      <c r="T48" s="120">
        <f>VLOOKUP($B48,'[3]ACT NUM7'!$G$2:$S$124,11,FALSE)</f>
        <v>1</v>
      </c>
      <c r="U48" s="119">
        <f>VLOOKUP($B48,'[3]ACT NUM7'!$G$2:$S$124,12,FALSE)</f>
        <v>2</v>
      </c>
      <c r="V48" s="119"/>
      <c r="W48" s="17">
        <f t="shared" si="7"/>
        <v>17</v>
      </c>
      <c r="X48" s="119">
        <f>VLOOKUP($B48,'[3]ACT NUM7'!$AB$2:$AN$100,2,FALSE)</f>
        <v>0</v>
      </c>
      <c r="Y48" s="119">
        <f>VLOOKUP($B48,'[3]ACT NUM7'!$AB$2:$AN$100,3,FALSE)</f>
        <v>0</v>
      </c>
      <c r="Z48" s="119">
        <f>VLOOKUP($B48,'[3]ACT NUM7'!$AB$2:$AN$100,4,FALSE)</f>
        <v>0</v>
      </c>
      <c r="AA48" s="119">
        <f>VLOOKUP($B48,'[3]ACT NUM7'!$AB$2:$AN$100,5,FALSE)</f>
        <v>0</v>
      </c>
      <c r="AB48" s="119">
        <f>VLOOKUP($B48,'[3]ACT NUM7'!$AB$2:$AN$100,6,FALSE)</f>
        <v>1</v>
      </c>
      <c r="AC48" s="119">
        <f>VLOOKUP($B48,'[3]ACT NUM7'!$AB$2:$AN$100,7,FALSE)</f>
        <v>0</v>
      </c>
      <c r="AD48" s="119">
        <f>VLOOKUP($B48,'[3]ACT NUM7'!$AB$2:$AN$100,8,FALSE)</f>
        <v>0</v>
      </c>
      <c r="AE48" s="119">
        <f>VLOOKUP($B48,'[3]ACT NUM7'!$AB$2:$AN$100,9,FALSE)</f>
        <v>0</v>
      </c>
      <c r="AF48" s="119">
        <f>VLOOKUP($B48,'[3]ACT NUM7'!$AB$2:$AN$100,10,FALSE)</f>
        <v>0</v>
      </c>
      <c r="AG48" s="119">
        <f>VLOOKUP($B48,'[3]ACT NUM7'!$AB$2:$AN$100,11,FALSE)</f>
        <v>0</v>
      </c>
      <c r="AH48" s="119">
        <f>VLOOKUP($B48,'[3]ACT NUM7'!$AB$2:$AN$100,12,FALSE)</f>
        <v>0</v>
      </c>
      <c r="AI48" s="119"/>
      <c r="AJ48" s="17">
        <f t="shared" si="9"/>
        <v>1</v>
      </c>
    </row>
    <row r="49" spans="1:39" ht="15" thickBot="1" x14ac:dyDescent="0.25">
      <c r="A49" s="105" t="s">
        <v>114</v>
      </c>
      <c r="B49" s="99" t="s">
        <v>102</v>
      </c>
      <c r="C49" s="63"/>
      <c r="D49" s="63"/>
      <c r="E49" s="17">
        <v>39</v>
      </c>
      <c r="F49" s="49">
        <f t="shared" si="21"/>
        <v>39</v>
      </c>
      <c r="G49" s="17">
        <f>VLOOKUP($B49,[2]NUM7!$G$2:$I$156,2,FALSE)</f>
        <v>39</v>
      </c>
      <c r="H49" s="61">
        <f t="shared" si="22"/>
        <v>41</v>
      </c>
      <c r="I49" s="50">
        <f t="shared" si="23"/>
        <v>41</v>
      </c>
      <c r="J49" s="180">
        <f>VLOOKUP($B49,[1]NUM7!$G$2:$I$158,2,FALSE)</f>
        <v>41</v>
      </c>
      <c r="K49" s="119">
        <f>VLOOKUP($B49,'[3]ACT NUM7'!$G$2:$S$124,2,FALSE)</f>
        <v>0</v>
      </c>
      <c r="L49" s="119">
        <f>VLOOKUP($B49,'[3]ACT NUM7'!$G$2:$S$124,3,FALSE)</f>
        <v>0</v>
      </c>
      <c r="M49" s="119">
        <f>VLOOKUP($B49,'[3]ACT NUM7'!$G$2:$S$124,4,FALSE)</f>
        <v>0</v>
      </c>
      <c r="N49" s="119">
        <f>VLOOKUP($B49,'[3]ACT NUM7'!$G$2:$S$124,5,FALSE)</f>
        <v>0</v>
      </c>
      <c r="O49" s="119">
        <f>VLOOKUP($B49,'[3]ACT NUM7'!$G$2:$S$124,6,FALSE)</f>
        <v>0</v>
      </c>
      <c r="P49" s="119">
        <f>VLOOKUP($B49,'[3]ACT NUM7'!$G$2:$S$124,7,FALSE)</f>
        <v>0</v>
      </c>
      <c r="Q49" s="119">
        <f>VLOOKUP($B49,'[3]ACT NUM7'!$G$2:$S$124,8,FALSE)</f>
        <v>1</v>
      </c>
      <c r="R49" s="119">
        <f>VLOOKUP($B49,'[3]ACT NUM7'!$G$2:$S$124,9,FALSE)</f>
        <v>1</v>
      </c>
      <c r="S49" s="119">
        <f>VLOOKUP($B49,'[3]ACT NUM7'!$G$2:$S$124,10,FALSE)</f>
        <v>0</v>
      </c>
      <c r="T49" s="120">
        <f>VLOOKUP($B49,'[3]ACT NUM7'!$G$2:$S$124,11,FALSE)</f>
        <v>0</v>
      </c>
      <c r="U49" s="119">
        <f>VLOOKUP($B49,'[3]ACT NUM7'!$G$2:$S$124,12,FALSE)</f>
        <v>0</v>
      </c>
      <c r="V49" s="119"/>
      <c r="W49" s="17">
        <f t="shared" si="7"/>
        <v>2</v>
      </c>
      <c r="X49" s="119">
        <f>VLOOKUP($B49,'[3]ACT NUM7'!$AB$2:$AN$100,2,FALSE)</f>
        <v>0</v>
      </c>
      <c r="Y49" s="119">
        <f>VLOOKUP($B49,'[3]ACT NUM7'!$AB$2:$AN$100,3,FALSE)</f>
        <v>0</v>
      </c>
      <c r="Z49" s="119">
        <f>VLOOKUP($B49,'[3]ACT NUM7'!$AB$2:$AN$100,4,FALSE)</f>
        <v>0</v>
      </c>
      <c r="AA49" s="119">
        <f>VLOOKUP($B49,'[3]ACT NUM7'!$AB$2:$AN$100,5,FALSE)</f>
        <v>0</v>
      </c>
      <c r="AB49" s="119">
        <f>VLOOKUP($B49,'[3]ACT NUM7'!$AB$2:$AN$100,6,FALSE)</f>
        <v>1</v>
      </c>
      <c r="AC49" s="119">
        <f>VLOOKUP($B49,'[3]ACT NUM7'!$AB$2:$AN$100,7,FALSE)</f>
        <v>0</v>
      </c>
      <c r="AD49" s="119">
        <f>VLOOKUP($B49,'[3]ACT NUM7'!$AB$2:$AN$100,8,FALSE)</f>
        <v>0</v>
      </c>
      <c r="AE49" s="119">
        <f>VLOOKUP($B49,'[3]ACT NUM7'!$AB$2:$AN$100,9,FALSE)</f>
        <v>0</v>
      </c>
      <c r="AF49" s="119">
        <f>VLOOKUP($B49,'[3]ACT NUM7'!$AB$2:$AN$100,10,FALSE)</f>
        <v>0</v>
      </c>
      <c r="AG49" s="119">
        <f>VLOOKUP($B49,'[3]ACT NUM7'!$AB$2:$AN$100,11,FALSE)</f>
        <v>0</v>
      </c>
      <c r="AH49" s="119">
        <f>VLOOKUP($B49,'[3]ACT NUM7'!$AB$2:$AN$100,12,FALSE)</f>
        <v>0</v>
      </c>
      <c r="AI49" s="119"/>
      <c r="AJ49" s="17">
        <f t="shared" si="9"/>
        <v>1</v>
      </c>
    </row>
    <row r="50" spans="1:39" ht="15" thickBot="1" x14ac:dyDescent="0.25">
      <c r="A50" s="105" t="s">
        <v>114</v>
      </c>
      <c r="B50" s="99" t="s">
        <v>103</v>
      </c>
      <c r="C50" s="63"/>
      <c r="D50" s="63"/>
      <c r="E50" s="17">
        <v>25</v>
      </c>
      <c r="F50" s="49">
        <f t="shared" si="21"/>
        <v>25</v>
      </c>
      <c r="G50" s="17">
        <f>VLOOKUP($B50,[2]NUM7!$G$2:$I$156,2,FALSE)</f>
        <v>26</v>
      </c>
      <c r="H50" s="61">
        <f t="shared" si="22"/>
        <v>26</v>
      </c>
      <c r="I50" s="50">
        <f t="shared" si="23"/>
        <v>26</v>
      </c>
      <c r="J50" s="180">
        <f>VLOOKUP($B50,[1]NUM7!$G$2:$I$158,2,FALSE)</f>
        <v>26</v>
      </c>
      <c r="K50" s="119">
        <f>VLOOKUP($B50,'[3]ACT NUM7'!$G$2:$S$124,2,FALSE)</f>
        <v>0</v>
      </c>
      <c r="L50" s="119">
        <f>VLOOKUP($B50,'[3]ACT NUM7'!$G$2:$S$124,3,FALSE)</f>
        <v>0</v>
      </c>
      <c r="M50" s="119">
        <f>VLOOKUP($B50,'[3]ACT NUM7'!$G$2:$S$124,4,FALSE)</f>
        <v>0</v>
      </c>
      <c r="N50" s="119">
        <f>VLOOKUP($B50,'[3]ACT NUM7'!$G$2:$S$124,5,FALSE)</f>
        <v>0</v>
      </c>
      <c r="O50" s="119">
        <f>VLOOKUP($B50,'[3]ACT NUM7'!$G$2:$S$124,6,FALSE)</f>
        <v>0</v>
      </c>
      <c r="P50" s="119">
        <f>VLOOKUP($B50,'[3]ACT NUM7'!$G$2:$S$124,7,FALSE)</f>
        <v>0</v>
      </c>
      <c r="Q50" s="119">
        <f>VLOOKUP($B50,'[3]ACT NUM7'!$G$2:$S$124,8,FALSE)</f>
        <v>0</v>
      </c>
      <c r="R50" s="119">
        <f>VLOOKUP($B50,'[3]ACT NUM7'!$G$2:$S$124,9,FALSE)</f>
        <v>0</v>
      </c>
      <c r="S50" s="119">
        <f>VLOOKUP($B50,'[3]ACT NUM7'!$G$2:$S$124,10,FALSE)</f>
        <v>0</v>
      </c>
      <c r="T50" s="120">
        <f>VLOOKUP($B50,'[3]ACT NUM7'!$G$2:$S$124,11,FALSE)</f>
        <v>0</v>
      </c>
      <c r="U50" s="119">
        <f>VLOOKUP($B50,'[3]ACT NUM7'!$G$2:$S$124,12,FALSE)</f>
        <v>1</v>
      </c>
      <c r="V50" s="119"/>
      <c r="W50" s="17">
        <f t="shared" si="7"/>
        <v>1</v>
      </c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7">
        <f t="shared" si="9"/>
        <v>0</v>
      </c>
    </row>
    <row r="51" spans="1:39" ht="15" thickBot="1" x14ac:dyDescent="0.25">
      <c r="A51" s="105" t="s">
        <v>114</v>
      </c>
      <c r="B51" s="99" t="s">
        <v>104</v>
      </c>
      <c r="C51" s="63"/>
      <c r="D51" s="63"/>
      <c r="E51" s="17">
        <v>22</v>
      </c>
      <c r="F51" s="49">
        <f t="shared" si="21"/>
        <v>22</v>
      </c>
      <c r="G51" s="17">
        <f>VLOOKUP($B51,[2]NUM7!$G$2:$I$156,2,FALSE)</f>
        <v>21</v>
      </c>
      <c r="H51" s="61">
        <f t="shared" si="22"/>
        <v>24</v>
      </c>
      <c r="I51" s="50">
        <f t="shared" si="23"/>
        <v>24</v>
      </c>
      <c r="J51" s="180">
        <f>VLOOKUP($B51,[1]NUM7!$G$2:$I$158,2,FALSE)</f>
        <v>25</v>
      </c>
      <c r="K51" s="119">
        <f>VLOOKUP($B51,'[3]ACT NUM7'!$G$2:$S$124,2,FALSE)</f>
        <v>0</v>
      </c>
      <c r="L51" s="119">
        <f>VLOOKUP($B51,'[3]ACT NUM7'!$G$2:$S$124,3,FALSE)</f>
        <v>0</v>
      </c>
      <c r="M51" s="119">
        <f>VLOOKUP($B51,'[3]ACT NUM7'!$G$2:$S$124,4,FALSE)</f>
        <v>0</v>
      </c>
      <c r="N51" s="119">
        <f>VLOOKUP($B51,'[3]ACT NUM7'!$G$2:$S$124,5,FALSE)</f>
        <v>0</v>
      </c>
      <c r="O51" s="119">
        <f>VLOOKUP($B51,'[3]ACT NUM7'!$G$2:$S$124,6,FALSE)</f>
        <v>0</v>
      </c>
      <c r="P51" s="119">
        <f>VLOOKUP($B51,'[3]ACT NUM7'!$G$2:$S$124,7,FALSE)</f>
        <v>0</v>
      </c>
      <c r="Q51" s="119">
        <f>VLOOKUP($B51,'[3]ACT NUM7'!$G$2:$S$124,8,FALSE)</f>
        <v>1</v>
      </c>
      <c r="R51" s="119">
        <f>VLOOKUP($B51,'[3]ACT NUM7'!$G$2:$S$124,9,FALSE)</f>
        <v>2</v>
      </c>
      <c r="S51" s="119">
        <f>VLOOKUP($B51,'[3]ACT NUM7'!$G$2:$S$124,10,FALSE)</f>
        <v>0</v>
      </c>
      <c r="T51" s="120">
        <f>VLOOKUP($B51,'[3]ACT NUM7'!$G$2:$S$124,11,FALSE)</f>
        <v>0</v>
      </c>
      <c r="U51" s="119">
        <f>VLOOKUP($B51,'[3]ACT NUM7'!$G$2:$S$124,12,FALSE)</f>
        <v>0</v>
      </c>
      <c r="V51" s="119"/>
      <c r="W51" s="17">
        <f t="shared" si="7"/>
        <v>3</v>
      </c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7">
        <f t="shared" si="9"/>
        <v>0</v>
      </c>
    </row>
    <row r="52" spans="1:39" ht="15" thickBot="1" x14ac:dyDescent="0.25">
      <c r="A52" s="105" t="s">
        <v>114</v>
      </c>
      <c r="B52" s="99" t="s">
        <v>105</v>
      </c>
      <c r="C52" s="63"/>
      <c r="D52" s="63"/>
      <c r="E52" s="17">
        <v>3</v>
      </c>
      <c r="F52" s="49">
        <f t="shared" si="21"/>
        <v>3</v>
      </c>
      <c r="G52" s="17">
        <f>VLOOKUP($B52,[2]NUM7!$G$2:$I$156,2,FALSE)</f>
        <v>3</v>
      </c>
      <c r="H52" s="61">
        <f t="shared" si="22"/>
        <v>3</v>
      </c>
      <c r="I52" s="50">
        <f t="shared" si="23"/>
        <v>3</v>
      </c>
      <c r="J52" s="180">
        <f>VLOOKUP($B52,[1]NUM7!$G$2:$I$158,2,FALSE)</f>
        <v>4</v>
      </c>
      <c r="K52" s="119"/>
      <c r="L52" s="119"/>
      <c r="M52" s="119"/>
      <c r="N52" s="119"/>
      <c r="O52" s="119"/>
      <c r="P52" s="119"/>
      <c r="Q52" s="119"/>
      <c r="R52" s="119"/>
      <c r="S52" s="119"/>
      <c r="T52" s="120"/>
      <c r="U52" s="119"/>
      <c r="V52" s="119"/>
      <c r="W52" s="17">
        <f t="shared" si="7"/>
        <v>0</v>
      </c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7">
        <f t="shared" si="9"/>
        <v>0</v>
      </c>
    </row>
    <row r="53" spans="1:39" ht="15" thickBot="1" x14ac:dyDescent="0.25">
      <c r="A53" s="105" t="s">
        <v>114</v>
      </c>
      <c r="B53" s="99" t="s">
        <v>106</v>
      </c>
      <c r="C53" s="63"/>
      <c r="D53" s="63"/>
      <c r="E53" s="17">
        <v>26</v>
      </c>
      <c r="F53" s="49">
        <f t="shared" si="21"/>
        <v>26</v>
      </c>
      <c r="G53" s="17">
        <f>VLOOKUP($B53,[2]NUM7!$G$2:$I$156,2,FALSE)</f>
        <v>25</v>
      </c>
      <c r="H53" s="61">
        <f t="shared" si="22"/>
        <v>25</v>
      </c>
      <c r="I53" s="50">
        <f t="shared" si="23"/>
        <v>25</v>
      </c>
      <c r="J53" s="180">
        <f>VLOOKUP($B53,[1]NUM7!$G$2:$I$158,2,FALSE)</f>
        <v>26</v>
      </c>
      <c r="K53" s="119"/>
      <c r="L53" s="119"/>
      <c r="M53" s="119"/>
      <c r="N53" s="119"/>
      <c r="O53" s="119"/>
      <c r="P53" s="119"/>
      <c r="Q53" s="119"/>
      <c r="R53" s="119"/>
      <c r="S53" s="119"/>
      <c r="T53" s="120"/>
      <c r="U53" s="119"/>
      <c r="V53" s="119"/>
      <c r="W53" s="17">
        <f t="shared" si="7"/>
        <v>0</v>
      </c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7">
        <f t="shared" si="9"/>
        <v>0</v>
      </c>
    </row>
    <row r="54" spans="1:39" ht="15" thickBot="1" x14ac:dyDescent="0.25">
      <c r="A54" s="105" t="s">
        <v>114</v>
      </c>
      <c r="B54" s="99" t="s">
        <v>107</v>
      </c>
      <c r="C54" s="63"/>
      <c r="D54" s="63"/>
      <c r="E54" s="17">
        <v>15</v>
      </c>
      <c r="F54" s="49">
        <f t="shared" si="21"/>
        <v>15</v>
      </c>
      <c r="G54" s="17">
        <f>VLOOKUP($B54,[2]NUM7!$G$2:$I$156,2,FALSE)</f>
        <v>15</v>
      </c>
      <c r="H54" s="61">
        <f t="shared" si="22"/>
        <v>15</v>
      </c>
      <c r="I54" s="50">
        <f t="shared" si="23"/>
        <v>15</v>
      </c>
      <c r="J54" s="180">
        <f>VLOOKUP($B54,[1]NUM7!$G$2:$I$158,2,FALSE)</f>
        <v>16</v>
      </c>
      <c r="K54" s="119"/>
      <c r="L54" s="119"/>
      <c r="M54" s="119"/>
      <c r="N54" s="119"/>
      <c r="O54" s="119"/>
      <c r="P54" s="119"/>
      <c r="Q54" s="119"/>
      <c r="R54" s="119"/>
      <c r="S54" s="119"/>
      <c r="T54" s="120"/>
      <c r="U54" s="119"/>
      <c r="V54" s="119"/>
      <c r="W54" s="17">
        <f t="shared" si="7"/>
        <v>0</v>
      </c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7">
        <f t="shared" si="9"/>
        <v>0</v>
      </c>
    </row>
    <row r="55" spans="1:39" ht="15" thickBot="1" x14ac:dyDescent="0.25">
      <c r="A55" s="105" t="s">
        <v>114</v>
      </c>
      <c r="B55" s="99" t="s">
        <v>108</v>
      </c>
      <c r="C55" s="63"/>
      <c r="D55" s="63"/>
      <c r="E55" s="17">
        <v>12</v>
      </c>
      <c r="F55" s="49">
        <f t="shared" si="21"/>
        <v>12</v>
      </c>
      <c r="G55" s="17">
        <f>VLOOKUP($B55,[2]NUM7!$G$2:$I$156,2,FALSE)</f>
        <v>13</v>
      </c>
      <c r="H55" s="61">
        <f t="shared" si="22"/>
        <v>13</v>
      </c>
      <c r="I55" s="50">
        <f t="shared" si="23"/>
        <v>13</v>
      </c>
      <c r="J55" s="180">
        <f>VLOOKUP($B55,[1]NUM7!$G$2:$I$158,2,FALSE)</f>
        <v>10</v>
      </c>
      <c r="K55" s="119"/>
      <c r="L55" s="119"/>
      <c r="M55" s="119"/>
      <c r="N55" s="119"/>
      <c r="O55" s="119"/>
      <c r="P55" s="119"/>
      <c r="Q55" s="119"/>
      <c r="R55" s="119"/>
      <c r="S55" s="119"/>
      <c r="T55" s="120"/>
      <c r="U55" s="119"/>
      <c r="V55" s="119"/>
      <c r="W55" s="17">
        <f t="shared" si="7"/>
        <v>0</v>
      </c>
      <c r="X55" s="119">
        <f>VLOOKUP($B55,'[3]ACT NUM7'!$AB$2:$AN$100,2,FALSE)</f>
        <v>0</v>
      </c>
      <c r="Y55" s="119">
        <f>VLOOKUP($B55,'[3]ACT NUM7'!$AB$2:$AN$100,3,FALSE)</f>
        <v>0</v>
      </c>
      <c r="Z55" s="119">
        <f>VLOOKUP($B55,'[3]ACT NUM7'!$AB$2:$AN$100,4,FALSE)</f>
        <v>0</v>
      </c>
      <c r="AA55" s="119">
        <f>VLOOKUP($B55,'[3]ACT NUM7'!$AB$2:$AN$100,5,FALSE)</f>
        <v>1</v>
      </c>
      <c r="AB55" s="119">
        <f>VLOOKUP($B55,'[3]ACT NUM7'!$AB$2:$AN$100,6,FALSE)</f>
        <v>0</v>
      </c>
      <c r="AC55" s="119">
        <f>VLOOKUP($B55,'[3]ACT NUM7'!$AB$2:$AN$100,7,FALSE)</f>
        <v>0</v>
      </c>
      <c r="AD55" s="119">
        <f>VLOOKUP($B55,'[3]ACT NUM7'!$AB$2:$AN$100,8,FALSE)</f>
        <v>0</v>
      </c>
      <c r="AE55" s="119">
        <f>VLOOKUP($B55,'[3]ACT NUM7'!$AB$2:$AN$100,9,FALSE)</f>
        <v>0</v>
      </c>
      <c r="AF55" s="119">
        <f>VLOOKUP($B55,'[3]ACT NUM7'!$AB$2:$AN$100,10,FALSE)</f>
        <v>0</v>
      </c>
      <c r="AG55" s="119">
        <f>VLOOKUP($B55,'[3]ACT NUM7'!$AB$2:$AN$100,11,FALSE)</f>
        <v>0</v>
      </c>
      <c r="AH55" s="119">
        <f>VLOOKUP($B55,'[3]ACT NUM7'!$AB$2:$AN$100,12,FALSE)</f>
        <v>0</v>
      </c>
      <c r="AI55" s="119"/>
      <c r="AJ55" s="17">
        <f t="shared" si="9"/>
        <v>1</v>
      </c>
    </row>
    <row r="56" spans="1:39" ht="15" thickBot="1" x14ac:dyDescent="0.25">
      <c r="A56" s="105" t="s">
        <v>114</v>
      </c>
      <c r="B56" s="99" t="s">
        <v>109</v>
      </c>
      <c r="C56" s="63"/>
      <c r="D56" s="63"/>
      <c r="E56" s="17">
        <v>40</v>
      </c>
      <c r="F56" s="49">
        <f t="shared" si="21"/>
        <v>40</v>
      </c>
      <c r="G56" s="17">
        <f>VLOOKUP($B56,[2]NUM7!$G$2:$I$156,2,FALSE)</f>
        <v>32</v>
      </c>
      <c r="H56" s="61">
        <f t="shared" si="22"/>
        <v>32</v>
      </c>
      <c r="I56" s="50">
        <f t="shared" si="23"/>
        <v>32</v>
      </c>
      <c r="J56" s="180">
        <f>VLOOKUP($B56,[1]NUM7!$G$2:$I$158,2,FALSE)</f>
        <v>34</v>
      </c>
      <c r="K56" s="119">
        <f>VLOOKUP($B56,'[3]ACT NUM7'!$G$2:$S$124,2,FALSE)</f>
        <v>0</v>
      </c>
      <c r="L56" s="119">
        <f>VLOOKUP($B56,'[3]ACT NUM7'!$G$2:$S$124,3,FALSE)</f>
        <v>0</v>
      </c>
      <c r="M56" s="119">
        <f>VLOOKUP($B56,'[3]ACT NUM7'!$G$2:$S$124,4,FALSE)</f>
        <v>1</v>
      </c>
      <c r="N56" s="119">
        <f>VLOOKUP($B56,'[3]ACT NUM7'!$G$2:$S$124,5,FALSE)</f>
        <v>0</v>
      </c>
      <c r="O56" s="119">
        <f>VLOOKUP($B56,'[3]ACT NUM7'!$G$2:$S$124,6,FALSE)</f>
        <v>0</v>
      </c>
      <c r="P56" s="119">
        <f>VLOOKUP($B56,'[3]ACT NUM7'!$G$2:$S$124,7,FALSE)</f>
        <v>0</v>
      </c>
      <c r="Q56" s="119">
        <f>VLOOKUP($B56,'[3]ACT NUM7'!$G$2:$S$124,8,FALSE)</f>
        <v>0</v>
      </c>
      <c r="R56" s="119">
        <f>VLOOKUP($B56,'[3]ACT NUM7'!$G$2:$S$124,9,FALSE)</f>
        <v>0</v>
      </c>
      <c r="S56" s="119">
        <f>VLOOKUP($B56,'[3]ACT NUM7'!$G$2:$S$124,10,FALSE)</f>
        <v>0</v>
      </c>
      <c r="T56" s="120">
        <f>VLOOKUP($B56,'[3]ACT NUM7'!$G$2:$S$124,11,FALSE)</f>
        <v>0</v>
      </c>
      <c r="U56" s="119">
        <f>VLOOKUP($B56,'[3]ACT NUM7'!$G$2:$S$124,12,FALSE)</f>
        <v>0</v>
      </c>
      <c r="V56" s="119"/>
      <c r="W56" s="17">
        <f t="shared" si="7"/>
        <v>1</v>
      </c>
      <c r="X56" s="119">
        <f>VLOOKUP($B56,'[3]ACT NUM7'!$AB$2:$AN$100,2,FALSE)</f>
        <v>0</v>
      </c>
      <c r="Y56" s="119">
        <f>VLOOKUP($B56,'[3]ACT NUM7'!$AB$2:$AN$100,3,FALSE)</f>
        <v>1</v>
      </c>
      <c r="Z56" s="119">
        <f>VLOOKUP($B56,'[3]ACT NUM7'!$AB$2:$AN$100,4,FALSE)</f>
        <v>0</v>
      </c>
      <c r="AA56" s="119">
        <f>VLOOKUP($B56,'[3]ACT NUM7'!$AB$2:$AN$100,5,FALSE)</f>
        <v>0</v>
      </c>
      <c r="AB56" s="119">
        <f>VLOOKUP($B56,'[3]ACT NUM7'!$AB$2:$AN$100,6,FALSE)</f>
        <v>0</v>
      </c>
      <c r="AC56" s="119">
        <f>VLOOKUP($B56,'[3]ACT NUM7'!$AB$2:$AN$100,7,FALSE)</f>
        <v>0</v>
      </c>
      <c r="AD56" s="119">
        <f>VLOOKUP($B56,'[3]ACT NUM7'!$AB$2:$AN$100,8,FALSE)</f>
        <v>0</v>
      </c>
      <c r="AE56" s="119">
        <f>VLOOKUP($B56,'[3]ACT NUM7'!$AB$2:$AN$100,9,FALSE)</f>
        <v>0</v>
      </c>
      <c r="AF56" s="119">
        <f>VLOOKUP($B56,'[3]ACT NUM7'!$AB$2:$AN$100,10,FALSE)</f>
        <v>0</v>
      </c>
      <c r="AG56" s="119">
        <f>VLOOKUP($B56,'[3]ACT NUM7'!$AB$2:$AN$100,11,FALSE)</f>
        <v>0</v>
      </c>
      <c r="AH56" s="119">
        <f>VLOOKUP($B56,'[3]ACT NUM7'!$AB$2:$AN$100,12,FALSE)</f>
        <v>0</v>
      </c>
      <c r="AI56" s="119"/>
      <c r="AJ56" s="17">
        <f t="shared" si="9"/>
        <v>1</v>
      </c>
    </row>
    <row r="57" spans="1:39" ht="15" thickBot="1" x14ac:dyDescent="0.25">
      <c r="A57" s="105" t="s">
        <v>114</v>
      </c>
      <c r="B57" s="99" t="s">
        <v>110</v>
      </c>
      <c r="C57" s="63"/>
      <c r="D57" s="63"/>
      <c r="E57" s="17">
        <v>16</v>
      </c>
      <c r="F57" s="49">
        <f t="shared" si="21"/>
        <v>16</v>
      </c>
      <c r="G57" s="17">
        <f>VLOOKUP($B57,[2]NUM7!$G$2:$I$156,2,FALSE)</f>
        <v>16</v>
      </c>
      <c r="H57" s="61">
        <f t="shared" si="22"/>
        <v>16</v>
      </c>
      <c r="I57" s="50">
        <f t="shared" si="23"/>
        <v>16</v>
      </c>
      <c r="J57" s="180">
        <f>VLOOKUP($B57,[1]NUM7!$G$2:$I$158,2,FALSE)</f>
        <v>16</v>
      </c>
      <c r="K57" s="119"/>
      <c r="L57" s="119"/>
      <c r="M57" s="119"/>
      <c r="N57" s="119"/>
      <c r="O57" s="119"/>
      <c r="P57" s="119"/>
      <c r="Q57" s="119"/>
      <c r="R57" s="119"/>
      <c r="S57" s="119"/>
      <c r="T57" s="120"/>
      <c r="U57" s="119"/>
      <c r="V57" s="119"/>
      <c r="W57" s="17">
        <f t="shared" si="7"/>
        <v>0</v>
      </c>
      <c r="X57" s="119"/>
      <c r="Y57" s="119"/>
      <c r="Z57" s="119"/>
      <c r="AA57" s="119"/>
      <c r="AB57" s="119"/>
      <c r="AC57" s="119"/>
      <c r="AD57" s="119"/>
      <c r="AE57" s="119"/>
      <c r="AF57" s="119"/>
      <c r="AG57" s="119"/>
      <c r="AH57" s="119"/>
      <c r="AI57" s="119"/>
      <c r="AJ57" s="17">
        <f t="shared" si="9"/>
        <v>0</v>
      </c>
    </row>
    <row r="58" spans="1:39" ht="15" thickBot="1" x14ac:dyDescent="0.25">
      <c r="A58" s="105" t="s">
        <v>114</v>
      </c>
      <c r="B58" s="99" t="s">
        <v>111</v>
      </c>
      <c r="C58" s="63"/>
      <c r="D58" s="63"/>
      <c r="E58" s="17">
        <v>75</v>
      </c>
      <c r="F58" s="49">
        <f t="shared" si="21"/>
        <v>75</v>
      </c>
      <c r="G58" s="17">
        <f>VLOOKUP($B58,[2]NUM7!$G$2:$I$156,2,FALSE)</f>
        <v>80</v>
      </c>
      <c r="H58" s="61">
        <f t="shared" si="22"/>
        <v>82</v>
      </c>
      <c r="I58" s="50">
        <f t="shared" si="23"/>
        <v>82</v>
      </c>
      <c r="J58" s="180">
        <f>VLOOKUP($B58,[1]NUM7!$G$2:$I$158,2,FALSE)</f>
        <v>83</v>
      </c>
      <c r="K58" s="119">
        <f>VLOOKUP($B58,'[3]ACT NUM7'!$G$2:$S$124,2,FALSE)</f>
        <v>0</v>
      </c>
      <c r="L58" s="119">
        <f>VLOOKUP($B58,'[3]ACT NUM7'!$G$2:$S$124,3,FALSE)</f>
        <v>0</v>
      </c>
      <c r="M58" s="119">
        <f>VLOOKUP($B58,'[3]ACT NUM7'!$G$2:$S$124,4,FALSE)</f>
        <v>0</v>
      </c>
      <c r="N58" s="119">
        <f>VLOOKUP($B58,'[3]ACT NUM7'!$G$2:$S$124,5,FALSE)</f>
        <v>0</v>
      </c>
      <c r="O58" s="119">
        <f>VLOOKUP($B58,'[3]ACT NUM7'!$G$2:$S$124,6,FALSE)</f>
        <v>1</v>
      </c>
      <c r="P58" s="119">
        <f>VLOOKUP($B58,'[3]ACT NUM7'!$G$2:$S$124,7,FALSE)</f>
        <v>0</v>
      </c>
      <c r="Q58" s="119">
        <f>VLOOKUP($B58,'[3]ACT NUM7'!$G$2:$S$124,8,FALSE)</f>
        <v>2</v>
      </c>
      <c r="R58" s="119">
        <f>VLOOKUP($B58,'[3]ACT NUM7'!$G$2:$S$124,9,FALSE)</f>
        <v>0</v>
      </c>
      <c r="S58" s="119">
        <f>VLOOKUP($B58,'[3]ACT NUM7'!$G$2:$S$124,10,FALSE)</f>
        <v>0</v>
      </c>
      <c r="T58" s="120">
        <f>VLOOKUP($B58,'[3]ACT NUM7'!$G$2:$S$124,11,FALSE)</f>
        <v>0</v>
      </c>
      <c r="U58" s="119">
        <f>VLOOKUP($B58,'[3]ACT NUM7'!$G$2:$S$124,12,FALSE)</f>
        <v>0</v>
      </c>
      <c r="V58" s="119"/>
      <c r="W58" s="17">
        <f t="shared" si="7"/>
        <v>3</v>
      </c>
      <c r="X58" s="119"/>
      <c r="Y58" s="119"/>
      <c r="Z58" s="119"/>
      <c r="AA58" s="119"/>
      <c r="AB58" s="119"/>
      <c r="AC58" s="119"/>
      <c r="AD58" s="119"/>
      <c r="AE58" s="119"/>
      <c r="AF58" s="119"/>
      <c r="AG58" s="119"/>
      <c r="AH58" s="119"/>
      <c r="AI58" s="119"/>
      <c r="AJ58" s="17">
        <f t="shared" si="9"/>
        <v>0</v>
      </c>
    </row>
    <row r="59" spans="1:39" ht="15" thickBot="1" x14ac:dyDescent="0.25">
      <c r="A59" s="105" t="s">
        <v>114</v>
      </c>
      <c r="B59" s="99" t="s">
        <v>112</v>
      </c>
      <c r="C59" s="63"/>
      <c r="D59" s="63"/>
      <c r="E59" s="17">
        <v>18</v>
      </c>
      <c r="F59" s="49">
        <f t="shared" si="21"/>
        <v>18</v>
      </c>
      <c r="G59" s="17">
        <f>VLOOKUP($B59,[2]NUM7!$G$2:$I$156,2,FALSE)</f>
        <v>23</v>
      </c>
      <c r="H59" s="61">
        <f t="shared" si="22"/>
        <v>21</v>
      </c>
      <c r="I59" s="50">
        <f t="shared" si="23"/>
        <v>21</v>
      </c>
      <c r="J59" s="180">
        <f>VLOOKUP($B59,[1]NUM7!$G$2:$I$158,2,FALSE)</f>
        <v>15</v>
      </c>
      <c r="K59" s="119"/>
      <c r="L59" s="119"/>
      <c r="M59" s="119"/>
      <c r="N59" s="119"/>
      <c r="O59" s="119"/>
      <c r="P59" s="119"/>
      <c r="Q59" s="119"/>
      <c r="R59" s="119"/>
      <c r="S59" s="119"/>
      <c r="T59" s="120"/>
      <c r="U59" s="119"/>
      <c r="V59" s="119"/>
      <c r="W59" s="17">
        <f t="shared" si="7"/>
        <v>0</v>
      </c>
      <c r="X59" s="119">
        <f>VLOOKUP($B59,'[3]ACT NUM7'!$AB$2:$AN$100,2,FALSE)</f>
        <v>0</v>
      </c>
      <c r="Y59" s="119">
        <f>VLOOKUP($B59,'[3]ACT NUM7'!$AB$2:$AN$100,3,FALSE)</f>
        <v>0</v>
      </c>
      <c r="Z59" s="119">
        <f>VLOOKUP($B59,'[3]ACT NUM7'!$AB$2:$AN$100,4,FALSE)</f>
        <v>0</v>
      </c>
      <c r="AA59" s="119">
        <f>VLOOKUP($B59,'[3]ACT NUM7'!$AB$2:$AN$100,5,FALSE)</f>
        <v>0</v>
      </c>
      <c r="AB59" s="119">
        <f>VLOOKUP($B59,'[3]ACT NUM7'!$AB$2:$AN$100,6,FALSE)</f>
        <v>0</v>
      </c>
      <c r="AC59" s="119">
        <f>VLOOKUP($B59,'[3]ACT NUM7'!$AB$2:$AN$100,7,FALSE)</f>
        <v>0</v>
      </c>
      <c r="AD59" s="119">
        <f>VLOOKUP($B59,'[3]ACT NUM7'!$AB$2:$AN$100,8,FALSE)</f>
        <v>0</v>
      </c>
      <c r="AE59" s="119">
        <f>VLOOKUP($B59,'[3]ACT NUM7'!$AB$2:$AN$100,9,FALSE)</f>
        <v>2</v>
      </c>
      <c r="AF59" s="119">
        <f>VLOOKUP($B59,'[3]ACT NUM7'!$AB$2:$AN$100,10,FALSE)</f>
        <v>0</v>
      </c>
      <c r="AG59" s="119">
        <f>VLOOKUP($B59,'[3]ACT NUM7'!$AB$2:$AN$100,11,FALSE)</f>
        <v>0</v>
      </c>
      <c r="AH59" s="119">
        <f>VLOOKUP($B59,'[3]ACT NUM7'!$AB$2:$AN$100,12,FALSE)</f>
        <v>0</v>
      </c>
      <c r="AI59" s="119"/>
      <c r="AJ59" s="17">
        <f t="shared" si="9"/>
        <v>2</v>
      </c>
    </row>
    <row r="60" spans="1:39" ht="15" thickBot="1" x14ac:dyDescent="0.25">
      <c r="A60" s="105" t="s">
        <v>114</v>
      </c>
      <c r="B60" s="99" t="s">
        <v>113</v>
      </c>
      <c r="C60" s="63"/>
      <c r="D60" s="63"/>
      <c r="E60" s="17">
        <v>16</v>
      </c>
      <c r="F60" s="49">
        <f t="shared" si="21"/>
        <v>16</v>
      </c>
      <c r="G60" s="17">
        <f>VLOOKUP($B60,[2]NUM7!$G$2:$I$156,2,FALSE)</f>
        <v>19</v>
      </c>
      <c r="H60" s="61">
        <f t="shared" si="22"/>
        <v>19</v>
      </c>
      <c r="I60" s="50">
        <f t="shared" si="23"/>
        <v>19</v>
      </c>
      <c r="J60" s="180">
        <f>VLOOKUP($B60,[1]NUM7!$G$2:$I$158,2,FALSE)</f>
        <v>20</v>
      </c>
      <c r="K60" s="119"/>
      <c r="L60" s="119"/>
      <c r="M60" s="119"/>
      <c r="N60" s="119"/>
      <c r="O60" s="119"/>
      <c r="P60" s="119"/>
      <c r="Q60" s="119"/>
      <c r="R60" s="119"/>
      <c r="S60" s="119"/>
      <c r="T60" s="120"/>
      <c r="U60" s="119"/>
      <c r="V60" s="119"/>
      <c r="W60" s="17">
        <f t="shared" si="7"/>
        <v>0</v>
      </c>
      <c r="X60" s="119"/>
      <c r="Y60" s="119"/>
      <c r="Z60" s="119"/>
      <c r="AA60" s="119"/>
      <c r="AB60" s="119"/>
      <c r="AC60" s="119"/>
      <c r="AD60" s="119"/>
      <c r="AE60" s="119"/>
      <c r="AF60" s="119"/>
      <c r="AG60" s="119"/>
      <c r="AH60" s="119"/>
      <c r="AI60" s="119"/>
      <c r="AJ60" s="17">
        <f t="shared" si="9"/>
        <v>0</v>
      </c>
    </row>
    <row r="61" spans="1:39" ht="15" thickBot="1" x14ac:dyDescent="0.25">
      <c r="A61" s="233" t="s">
        <v>203</v>
      </c>
      <c r="B61" s="234"/>
      <c r="C61" s="45">
        <f>+D61/Metas!M109</f>
        <v>1.0079375078745116</v>
      </c>
      <c r="D61" s="19">
        <f>+J61/AK61</f>
        <v>0.43341312838604001</v>
      </c>
      <c r="E61" s="14">
        <f t="shared" ref="E61:K61" si="24">SUM(E48:E60)</f>
        <v>487</v>
      </c>
      <c r="F61" s="14">
        <f t="shared" si="24"/>
        <v>491</v>
      </c>
      <c r="G61" s="14">
        <f t="shared" si="24"/>
        <v>522</v>
      </c>
      <c r="H61" s="14">
        <f t="shared" si="24"/>
        <v>530</v>
      </c>
      <c r="I61" s="14">
        <f>SUM(I48:I60)</f>
        <v>536</v>
      </c>
      <c r="J61" s="14">
        <f t="shared" si="24"/>
        <v>516</v>
      </c>
      <c r="K61" s="14">
        <f t="shared" si="24"/>
        <v>1</v>
      </c>
      <c r="L61" s="14">
        <f t="shared" ref="L61:V61" si="25">SUM(L48:L60)</f>
        <v>3</v>
      </c>
      <c r="M61" s="14">
        <f t="shared" si="25"/>
        <v>1</v>
      </c>
      <c r="N61" s="14">
        <f t="shared" si="25"/>
        <v>0</v>
      </c>
      <c r="O61" s="14">
        <f t="shared" si="25"/>
        <v>1</v>
      </c>
      <c r="P61" s="14">
        <f t="shared" si="25"/>
        <v>2</v>
      </c>
      <c r="Q61" s="14">
        <f t="shared" si="25"/>
        <v>5</v>
      </c>
      <c r="R61" s="14">
        <f t="shared" si="25"/>
        <v>5</v>
      </c>
      <c r="S61" s="14">
        <f t="shared" si="25"/>
        <v>5</v>
      </c>
      <c r="T61" s="14">
        <f t="shared" si="25"/>
        <v>1</v>
      </c>
      <c r="U61" s="14">
        <f t="shared" si="25"/>
        <v>3</v>
      </c>
      <c r="V61" s="14">
        <f t="shared" si="25"/>
        <v>0</v>
      </c>
      <c r="W61" s="14">
        <f t="shared" si="7"/>
        <v>27</v>
      </c>
      <c r="X61" s="14">
        <f t="shared" ref="X61:AI61" si="26">SUM(X48:X60)</f>
        <v>0</v>
      </c>
      <c r="Y61" s="14">
        <f t="shared" si="26"/>
        <v>1</v>
      </c>
      <c r="Z61" s="14">
        <f t="shared" si="26"/>
        <v>0</v>
      </c>
      <c r="AA61" s="14">
        <f t="shared" si="26"/>
        <v>1</v>
      </c>
      <c r="AB61" s="14">
        <f t="shared" si="26"/>
        <v>2</v>
      </c>
      <c r="AC61" s="14">
        <f t="shared" si="26"/>
        <v>0</v>
      </c>
      <c r="AD61" s="14">
        <f t="shared" si="26"/>
        <v>0</v>
      </c>
      <c r="AE61" s="14">
        <f t="shared" si="26"/>
        <v>2</v>
      </c>
      <c r="AF61" s="14">
        <f t="shared" si="26"/>
        <v>0</v>
      </c>
      <c r="AG61" s="14">
        <f t="shared" si="26"/>
        <v>0</v>
      </c>
      <c r="AH61" s="14">
        <f t="shared" si="26"/>
        <v>0</v>
      </c>
      <c r="AI61" s="14">
        <f t="shared" si="26"/>
        <v>0</v>
      </c>
      <c r="AJ61" s="14">
        <f t="shared" si="9"/>
        <v>6</v>
      </c>
      <c r="AK61" s="14">
        <f>+AL61+AM61</f>
        <v>1190.5500000000002</v>
      </c>
      <c r="AL61" s="14">
        <f>8503*0.1</f>
        <v>850.30000000000007</v>
      </c>
      <c r="AM61" s="14">
        <f>1361*0.25</f>
        <v>340.25</v>
      </c>
    </row>
    <row r="62" spans="1:39" ht="15" thickBot="1" x14ac:dyDescent="0.25">
      <c r="A62" s="105" t="s">
        <v>125</v>
      </c>
      <c r="B62" s="99" t="s">
        <v>115</v>
      </c>
      <c r="C62" s="63"/>
      <c r="D62" s="63"/>
      <c r="E62" s="17">
        <v>206</v>
      </c>
      <c r="F62" s="49">
        <f t="shared" ref="F62:F71" si="27">+E62+(K62+L62+M62)-(X62+Y62+Z62)</f>
        <v>213</v>
      </c>
      <c r="G62" s="17">
        <f>VLOOKUP($B62,[2]NUM7!$G$2:$I$156,2,FALSE)</f>
        <v>196</v>
      </c>
      <c r="H62" s="61">
        <f t="shared" ref="H62:H71" si="28">+G62+(Q62+R62)-(AD62+AE62)</f>
        <v>190</v>
      </c>
      <c r="I62" s="50">
        <f t="shared" ref="I62:I71" si="29">+G62+(Q62+R62+S62+T62)-(AD62+AE62+AF62+AG62)</f>
        <v>193</v>
      </c>
      <c r="J62" s="180">
        <f>VLOOKUP($B62,[1]NUM7!$G$2:$I$158,2,FALSE)</f>
        <v>205</v>
      </c>
      <c r="K62" s="119">
        <f>VLOOKUP($B62,'[3]ACT NUM7'!$G$2:$S$124,2,FALSE)</f>
        <v>1</v>
      </c>
      <c r="L62" s="119">
        <f>VLOOKUP($B62,'[3]ACT NUM7'!$G$2:$S$124,3,FALSE)</f>
        <v>4</v>
      </c>
      <c r="M62" s="119">
        <f>VLOOKUP($B62,'[3]ACT NUM7'!$G$2:$S$124,4,FALSE)</f>
        <v>3</v>
      </c>
      <c r="N62" s="119">
        <f>VLOOKUP($B62,'[3]ACT NUM7'!$G$2:$S$124,5,FALSE)</f>
        <v>0</v>
      </c>
      <c r="O62" s="119">
        <f>VLOOKUP($B62,'[3]ACT NUM7'!$G$2:$S$124,6,FALSE)</f>
        <v>2</v>
      </c>
      <c r="P62" s="119">
        <f>VLOOKUP($B62,'[3]ACT NUM7'!$G$2:$S$124,7,FALSE)</f>
        <v>2</v>
      </c>
      <c r="Q62" s="119">
        <f>VLOOKUP($B62,'[3]ACT NUM7'!$G$2:$S$124,8,FALSE)</f>
        <v>0</v>
      </c>
      <c r="R62" s="119">
        <f>VLOOKUP($B62,'[3]ACT NUM7'!$G$2:$S$124,9,FALSE)</f>
        <v>2</v>
      </c>
      <c r="S62" s="119">
        <f>VLOOKUP($B62,'[3]ACT NUM7'!$G$2:$S$124,10,FALSE)</f>
        <v>0</v>
      </c>
      <c r="T62" s="120">
        <f>VLOOKUP($B62,'[3]ACT NUM7'!$G$2:$S$124,11,FALSE)</f>
        <v>4</v>
      </c>
      <c r="U62" s="119">
        <f>VLOOKUP($B62,'[3]ACT NUM7'!$G$2:$S$124,12,FALSE)</f>
        <v>1</v>
      </c>
      <c r="V62" s="119"/>
      <c r="W62" s="17">
        <f t="shared" si="7"/>
        <v>19</v>
      </c>
      <c r="X62" s="123">
        <f>VLOOKUP($B62,'[3]ACT NUM7'!$AB$2:$AN$100,2,FALSE)</f>
        <v>0</v>
      </c>
      <c r="Y62" s="124">
        <f>VLOOKUP($B62,'[3]ACT NUM7'!$AB$2:$AN$100,3,FALSE)</f>
        <v>0</v>
      </c>
      <c r="Z62" s="124">
        <f>VLOOKUP($B62,'[3]ACT NUM7'!$AB$2:$AN$100,4,FALSE)</f>
        <v>1</v>
      </c>
      <c r="AA62" s="124">
        <f>VLOOKUP($B62,'[3]ACT NUM7'!$AB$2:$AN$100,5,FALSE)</f>
        <v>0</v>
      </c>
      <c r="AB62" s="119">
        <f>VLOOKUP($B62,'[3]ACT NUM7'!$AB$2:$AN$100,6,FALSE)</f>
        <v>0</v>
      </c>
      <c r="AC62" s="119">
        <f>VLOOKUP($B62,'[3]ACT NUM7'!$AB$2:$AN$100,7,FALSE)</f>
        <v>0</v>
      </c>
      <c r="AD62" s="119">
        <f>VLOOKUP($B62,'[3]ACT NUM7'!$AB$2:$AN$100,8,FALSE)</f>
        <v>0</v>
      </c>
      <c r="AE62" s="119">
        <f>VLOOKUP($B62,'[3]ACT NUM7'!$AB$2:$AN$100,9,FALSE)</f>
        <v>8</v>
      </c>
      <c r="AF62" s="119">
        <f>VLOOKUP($B62,'[3]ACT NUM7'!$AB$2:$AN$100,10,FALSE)</f>
        <v>0</v>
      </c>
      <c r="AG62" s="119">
        <f>VLOOKUP($B62,'[3]ACT NUM7'!$AB$2:$AN$100,11,FALSE)</f>
        <v>1</v>
      </c>
      <c r="AH62" s="119">
        <f>VLOOKUP($B62,'[3]ACT NUM7'!$AB$2:$AN$100,12,FALSE)</f>
        <v>1</v>
      </c>
      <c r="AI62" s="119"/>
      <c r="AJ62" s="17">
        <f t="shared" si="9"/>
        <v>11</v>
      </c>
    </row>
    <row r="63" spans="1:39" ht="15" thickBot="1" x14ac:dyDescent="0.25">
      <c r="A63" s="105" t="s">
        <v>125</v>
      </c>
      <c r="B63" s="99" t="s">
        <v>116</v>
      </c>
      <c r="C63" s="63"/>
      <c r="D63" s="63"/>
      <c r="E63" s="17">
        <v>89</v>
      </c>
      <c r="F63" s="49">
        <f t="shared" si="27"/>
        <v>90</v>
      </c>
      <c r="G63" s="17">
        <f>VLOOKUP($B63,[2]NUM7!$G$2:$I$156,2,FALSE)</f>
        <v>90</v>
      </c>
      <c r="H63" s="61">
        <f t="shared" si="28"/>
        <v>90</v>
      </c>
      <c r="I63" s="50">
        <f t="shared" si="29"/>
        <v>89</v>
      </c>
      <c r="J63" s="180">
        <f>VLOOKUP($B63,[1]NUM7!$G$2:$I$158,2,FALSE)</f>
        <v>89</v>
      </c>
      <c r="K63" s="119">
        <f>VLOOKUP($B63,'[3]ACT NUM7'!$G$2:$S$124,2,FALSE)</f>
        <v>0</v>
      </c>
      <c r="L63" s="119">
        <f>VLOOKUP($B63,'[3]ACT NUM7'!$G$2:$S$124,3,FALSE)</f>
        <v>0</v>
      </c>
      <c r="M63" s="119">
        <f>VLOOKUP($B63,'[3]ACT NUM7'!$G$2:$S$124,4,FALSE)</f>
        <v>1</v>
      </c>
      <c r="N63" s="119">
        <f>VLOOKUP($B63,'[3]ACT NUM7'!$G$2:$S$124,5,FALSE)</f>
        <v>0</v>
      </c>
      <c r="O63" s="119">
        <f>VLOOKUP($B63,'[3]ACT NUM7'!$G$2:$S$124,6,FALSE)</f>
        <v>0</v>
      </c>
      <c r="P63" s="119">
        <f>VLOOKUP($B63,'[3]ACT NUM7'!$G$2:$S$124,7,FALSE)</f>
        <v>0</v>
      </c>
      <c r="Q63" s="119">
        <f>VLOOKUP($B63,'[3]ACT NUM7'!$G$2:$S$124,8,FALSE)</f>
        <v>0</v>
      </c>
      <c r="R63" s="119">
        <f>VLOOKUP($B63,'[3]ACT NUM7'!$G$2:$S$124,9,FALSE)</f>
        <v>0</v>
      </c>
      <c r="S63" s="119">
        <f>VLOOKUP($B63,'[3]ACT NUM7'!$G$2:$S$124,10,FALSE)</f>
        <v>0</v>
      </c>
      <c r="T63" s="120">
        <f>VLOOKUP($B63,'[3]ACT NUM7'!$G$2:$S$124,11,FALSE)</f>
        <v>0</v>
      </c>
      <c r="U63" s="119">
        <f>VLOOKUP($B63,'[3]ACT NUM7'!$G$2:$S$124,12,FALSE)</f>
        <v>0</v>
      </c>
      <c r="V63" s="119"/>
      <c r="W63" s="17">
        <f t="shared" si="7"/>
        <v>1</v>
      </c>
      <c r="X63" s="119">
        <f>VLOOKUP($B63,'[3]ACT NUM7'!$AB$2:$AN$100,2,FALSE)</f>
        <v>0</v>
      </c>
      <c r="Y63" s="119">
        <f>VLOOKUP($B63,'[3]ACT NUM7'!$AB$2:$AN$100,3,FALSE)</f>
        <v>0</v>
      </c>
      <c r="Z63" s="119">
        <f>VLOOKUP($B63,'[3]ACT NUM7'!$AB$2:$AN$100,4,FALSE)</f>
        <v>0</v>
      </c>
      <c r="AA63" s="119">
        <f>VLOOKUP($B63,'[3]ACT NUM7'!$AB$2:$AN$100,5,FALSE)</f>
        <v>0</v>
      </c>
      <c r="AB63" s="119">
        <f>VLOOKUP($B63,'[3]ACT NUM7'!$AB$2:$AN$100,6,FALSE)</f>
        <v>0</v>
      </c>
      <c r="AC63" s="119">
        <f>VLOOKUP($B63,'[3]ACT NUM7'!$AB$2:$AN$100,7,FALSE)</f>
        <v>1</v>
      </c>
      <c r="AD63" s="119">
        <f>VLOOKUP($B63,'[3]ACT NUM7'!$AB$2:$AN$100,8,FALSE)</f>
        <v>0</v>
      </c>
      <c r="AE63" s="119">
        <f>VLOOKUP($B63,'[3]ACT NUM7'!$AB$2:$AN$100,9,FALSE)</f>
        <v>0</v>
      </c>
      <c r="AF63" s="119">
        <f>VLOOKUP($B63,'[3]ACT NUM7'!$AB$2:$AN$100,10,FALSE)</f>
        <v>0</v>
      </c>
      <c r="AG63" s="119">
        <f>VLOOKUP($B63,'[3]ACT NUM7'!$AB$2:$AN$100,11,FALSE)</f>
        <v>1</v>
      </c>
      <c r="AH63" s="119">
        <f>VLOOKUP($B63,'[3]ACT NUM7'!$AB$2:$AN$100,12,FALSE)</f>
        <v>0</v>
      </c>
      <c r="AI63" s="119"/>
      <c r="AJ63" s="17">
        <f t="shared" si="9"/>
        <v>2</v>
      </c>
    </row>
    <row r="64" spans="1:39" ht="15" thickBot="1" x14ac:dyDescent="0.25">
      <c r="A64" s="105" t="s">
        <v>125</v>
      </c>
      <c r="B64" s="99" t="s">
        <v>117</v>
      </c>
      <c r="C64" s="63"/>
      <c r="D64" s="63"/>
      <c r="E64" s="17">
        <v>13</v>
      </c>
      <c r="F64" s="49">
        <f t="shared" si="27"/>
        <v>13</v>
      </c>
      <c r="G64" s="17">
        <f>VLOOKUP($B64,[2]NUM7!$G$2:$I$156,2,FALSE)</f>
        <v>13</v>
      </c>
      <c r="H64" s="61">
        <f t="shared" si="28"/>
        <v>13</v>
      </c>
      <c r="I64" s="50">
        <f t="shared" si="29"/>
        <v>13</v>
      </c>
      <c r="J64" s="180">
        <f>VLOOKUP($B64,[1]NUM7!$G$2:$I$158,2,FALSE)</f>
        <v>13</v>
      </c>
      <c r="K64" s="119"/>
      <c r="L64" s="119"/>
      <c r="M64" s="119"/>
      <c r="N64" s="119"/>
      <c r="O64" s="119"/>
      <c r="P64" s="119"/>
      <c r="Q64" s="119"/>
      <c r="R64" s="119"/>
      <c r="S64" s="119"/>
      <c r="T64" s="120"/>
      <c r="U64" s="119"/>
      <c r="V64" s="119"/>
      <c r="W64" s="17">
        <f t="shared" si="7"/>
        <v>0</v>
      </c>
      <c r="X64" s="119"/>
      <c r="Y64" s="119"/>
      <c r="Z64" s="119"/>
      <c r="AA64" s="119"/>
      <c r="AB64" s="119"/>
      <c r="AC64" s="119"/>
      <c r="AD64" s="119"/>
      <c r="AE64" s="119"/>
      <c r="AF64" s="119"/>
      <c r="AG64" s="119"/>
      <c r="AH64" s="119"/>
      <c r="AI64" s="119"/>
      <c r="AJ64" s="17">
        <f t="shared" si="9"/>
        <v>0</v>
      </c>
    </row>
    <row r="65" spans="1:39" ht="15" thickBot="1" x14ac:dyDescent="0.25">
      <c r="A65" s="105" t="s">
        <v>125</v>
      </c>
      <c r="B65" s="99" t="s">
        <v>118</v>
      </c>
      <c r="C65" s="63"/>
      <c r="D65" s="63"/>
      <c r="E65" s="17">
        <v>50</v>
      </c>
      <c r="F65" s="49">
        <f t="shared" si="27"/>
        <v>49</v>
      </c>
      <c r="G65" s="17">
        <f>VLOOKUP($B65,[2]NUM7!$G$2:$I$156,2,FALSE)</f>
        <v>51</v>
      </c>
      <c r="H65" s="61">
        <f t="shared" si="28"/>
        <v>51</v>
      </c>
      <c r="I65" s="50">
        <f t="shared" si="29"/>
        <v>51</v>
      </c>
      <c r="J65" s="180">
        <f>VLOOKUP($B65,[1]NUM7!$G$2:$I$158,2,FALSE)</f>
        <v>60</v>
      </c>
      <c r="K65" s="119">
        <f>VLOOKUP($B65,'[3]ACT NUM7'!$G$2:$S$124,2,FALSE)</f>
        <v>0</v>
      </c>
      <c r="L65" s="119">
        <f>VLOOKUP($B65,'[3]ACT NUM7'!$G$2:$S$124,3,FALSE)</f>
        <v>1</v>
      </c>
      <c r="M65" s="119">
        <f>VLOOKUP($B65,'[3]ACT NUM7'!$G$2:$S$124,4,FALSE)</f>
        <v>0</v>
      </c>
      <c r="N65" s="119">
        <f>VLOOKUP($B65,'[3]ACT NUM7'!$G$2:$S$124,5,FALSE)</f>
        <v>0</v>
      </c>
      <c r="O65" s="119">
        <f>VLOOKUP($B65,'[3]ACT NUM7'!$G$2:$S$124,6,FALSE)</f>
        <v>0</v>
      </c>
      <c r="P65" s="119">
        <f>VLOOKUP($B65,'[3]ACT NUM7'!$G$2:$S$124,7,FALSE)</f>
        <v>0</v>
      </c>
      <c r="Q65" s="119">
        <f>VLOOKUP($B65,'[3]ACT NUM7'!$G$2:$S$124,8,FALSE)</f>
        <v>0</v>
      </c>
      <c r="R65" s="119">
        <f>VLOOKUP($B65,'[3]ACT NUM7'!$G$2:$S$124,9,FALSE)</f>
        <v>0</v>
      </c>
      <c r="S65" s="119">
        <f>VLOOKUP($B65,'[3]ACT NUM7'!$G$2:$S$124,10,FALSE)</f>
        <v>0</v>
      </c>
      <c r="T65" s="120">
        <f>VLOOKUP($B65,'[3]ACT NUM7'!$G$2:$S$124,11,FALSE)</f>
        <v>0</v>
      </c>
      <c r="U65" s="119">
        <f>VLOOKUP($B65,'[3]ACT NUM7'!$G$2:$S$124,12,FALSE)</f>
        <v>0</v>
      </c>
      <c r="V65" s="119"/>
      <c r="W65" s="17">
        <f t="shared" si="7"/>
        <v>1</v>
      </c>
      <c r="X65" s="119">
        <f>VLOOKUP($B65,'[3]ACT NUM7'!$AB$2:$AN$100,2,FALSE)</f>
        <v>1</v>
      </c>
      <c r="Y65" s="119">
        <f>VLOOKUP($B65,'[3]ACT NUM7'!$AB$2:$AN$100,3,FALSE)</f>
        <v>1</v>
      </c>
      <c r="Z65" s="119">
        <f>VLOOKUP($B65,'[3]ACT NUM7'!$AB$2:$AN$100,4,FALSE)</f>
        <v>0</v>
      </c>
      <c r="AA65" s="119">
        <f>VLOOKUP($B65,'[3]ACT NUM7'!$AB$2:$AN$100,5,FALSE)</f>
        <v>0</v>
      </c>
      <c r="AB65" s="119">
        <f>VLOOKUP($B65,'[3]ACT NUM7'!$AB$2:$AN$100,6,FALSE)</f>
        <v>0</v>
      </c>
      <c r="AC65" s="119">
        <f>VLOOKUP($B65,'[3]ACT NUM7'!$AB$2:$AN$100,7,FALSE)</f>
        <v>0</v>
      </c>
      <c r="AD65" s="119">
        <f>VLOOKUP($B65,'[3]ACT NUM7'!$AB$2:$AN$100,8,FALSE)</f>
        <v>0</v>
      </c>
      <c r="AE65" s="119">
        <f>VLOOKUP($B65,'[3]ACT NUM7'!$AB$2:$AN$100,9,FALSE)</f>
        <v>0</v>
      </c>
      <c r="AF65" s="119">
        <f>VLOOKUP($B65,'[3]ACT NUM7'!$AB$2:$AN$100,10,FALSE)</f>
        <v>0</v>
      </c>
      <c r="AG65" s="119">
        <f>VLOOKUP($B65,'[3]ACT NUM7'!$AB$2:$AN$100,11,FALSE)</f>
        <v>0</v>
      </c>
      <c r="AH65" s="119">
        <f>VLOOKUP($B65,'[3]ACT NUM7'!$AB$2:$AN$100,12,FALSE)</f>
        <v>0</v>
      </c>
      <c r="AI65" s="119"/>
      <c r="AJ65" s="17">
        <f t="shared" si="9"/>
        <v>2</v>
      </c>
    </row>
    <row r="66" spans="1:39" ht="15" thickBot="1" x14ac:dyDescent="0.25">
      <c r="A66" s="105" t="s">
        <v>125</v>
      </c>
      <c r="B66" s="99" t="s">
        <v>119</v>
      </c>
      <c r="C66" s="63"/>
      <c r="D66" s="63"/>
      <c r="E66" s="17">
        <v>10</v>
      </c>
      <c r="F66" s="49">
        <f t="shared" si="27"/>
        <v>10</v>
      </c>
      <c r="G66" s="17">
        <f>VLOOKUP($B66,[2]NUM7!$G$2:$I$156,2,FALSE)</f>
        <v>12</v>
      </c>
      <c r="H66" s="61">
        <f t="shared" si="28"/>
        <v>12</v>
      </c>
      <c r="I66" s="50">
        <f t="shared" si="29"/>
        <v>12</v>
      </c>
      <c r="J66" s="180">
        <f>VLOOKUP($B66,[1]NUM7!$G$2:$I$158,2,FALSE)</f>
        <v>12</v>
      </c>
      <c r="K66" s="119"/>
      <c r="L66" s="119"/>
      <c r="M66" s="119"/>
      <c r="N66" s="119"/>
      <c r="O66" s="119"/>
      <c r="P66" s="119"/>
      <c r="Q66" s="119"/>
      <c r="R66" s="119"/>
      <c r="S66" s="119"/>
      <c r="T66" s="120"/>
      <c r="U66" s="119"/>
      <c r="V66" s="119"/>
      <c r="W66" s="17">
        <f t="shared" si="7"/>
        <v>0</v>
      </c>
      <c r="X66" s="119"/>
      <c r="Y66" s="119"/>
      <c r="Z66" s="119"/>
      <c r="AA66" s="119"/>
      <c r="AB66" s="119"/>
      <c r="AC66" s="119"/>
      <c r="AD66" s="119"/>
      <c r="AE66" s="119"/>
      <c r="AF66" s="119"/>
      <c r="AG66" s="119"/>
      <c r="AH66" s="119"/>
      <c r="AI66" s="119"/>
      <c r="AJ66" s="17">
        <f t="shared" si="9"/>
        <v>0</v>
      </c>
    </row>
    <row r="67" spans="1:39" ht="15" thickBot="1" x14ac:dyDescent="0.25">
      <c r="A67" s="105" t="s">
        <v>125</v>
      </c>
      <c r="B67" s="99" t="s">
        <v>120</v>
      </c>
      <c r="C67" s="63"/>
      <c r="D67" s="63"/>
      <c r="E67" s="17">
        <v>29</v>
      </c>
      <c r="F67" s="49">
        <f t="shared" si="27"/>
        <v>29</v>
      </c>
      <c r="G67" s="17">
        <f>VLOOKUP($B67,[2]NUM7!$G$2:$I$156,2,FALSE)</f>
        <v>28</v>
      </c>
      <c r="H67" s="61">
        <f t="shared" si="28"/>
        <v>28</v>
      </c>
      <c r="I67" s="50">
        <f t="shared" si="29"/>
        <v>29</v>
      </c>
      <c r="J67" s="180">
        <f>VLOOKUP($B67,[1]NUM7!$G$2:$I$158,2,FALSE)</f>
        <v>31</v>
      </c>
      <c r="K67" s="119">
        <f>VLOOKUP($B67,'[3]ACT NUM7'!$G$2:$S$124,2,FALSE)</f>
        <v>0</v>
      </c>
      <c r="L67" s="119">
        <f>VLOOKUP($B67,'[3]ACT NUM7'!$G$2:$S$124,3,FALSE)</f>
        <v>0</v>
      </c>
      <c r="M67" s="119">
        <f>VLOOKUP($B67,'[3]ACT NUM7'!$G$2:$S$124,4,FALSE)</f>
        <v>0</v>
      </c>
      <c r="N67" s="119">
        <f>VLOOKUP($B67,'[3]ACT NUM7'!$G$2:$S$124,5,FALSE)</f>
        <v>0</v>
      </c>
      <c r="O67" s="119">
        <f>VLOOKUP($B67,'[3]ACT NUM7'!$G$2:$S$124,6,FALSE)</f>
        <v>0</v>
      </c>
      <c r="P67" s="119">
        <f>VLOOKUP($B67,'[3]ACT NUM7'!$G$2:$S$124,7,FALSE)</f>
        <v>0</v>
      </c>
      <c r="Q67" s="119">
        <f>VLOOKUP($B67,'[3]ACT NUM7'!$G$2:$S$124,8,FALSE)</f>
        <v>0</v>
      </c>
      <c r="R67" s="119">
        <f>VLOOKUP($B67,'[3]ACT NUM7'!$G$2:$S$124,9,FALSE)</f>
        <v>0</v>
      </c>
      <c r="S67" s="119">
        <f>VLOOKUP($B67,'[3]ACT NUM7'!$G$2:$S$124,10,FALSE)</f>
        <v>0</v>
      </c>
      <c r="T67" s="120">
        <f>VLOOKUP($B67,'[3]ACT NUM7'!$G$2:$S$124,11,FALSE)</f>
        <v>1</v>
      </c>
      <c r="U67" s="119">
        <f>VLOOKUP($B67,'[3]ACT NUM7'!$G$2:$S$124,12,FALSE)</f>
        <v>0</v>
      </c>
      <c r="V67" s="119"/>
      <c r="W67" s="17">
        <f t="shared" si="7"/>
        <v>1</v>
      </c>
      <c r="X67" s="119"/>
      <c r="Y67" s="119"/>
      <c r="Z67" s="119"/>
      <c r="AA67" s="119"/>
      <c r="AB67" s="119"/>
      <c r="AC67" s="119"/>
      <c r="AD67" s="119"/>
      <c r="AE67" s="119"/>
      <c r="AF67" s="119"/>
      <c r="AG67" s="119"/>
      <c r="AH67" s="119"/>
      <c r="AI67" s="119"/>
      <c r="AJ67" s="17">
        <f t="shared" si="9"/>
        <v>0</v>
      </c>
    </row>
    <row r="68" spans="1:39" ht="15" thickBot="1" x14ac:dyDescent="0.25">
      <c r="A68" s="105" t="s">
        <v>125</v>
      </c>
      <c r="B68" s="99" t="s">
        <v>121</v>
      </c>
      <c r="C68" s="63"/>
      <c r="D68" s="63"/>
      <c r="E68" s="17">
        <v>4</v>
      </c>
      <c r="F68" s="49">
        <f t="shared" si="27"/>
        <v>4</v>
      </c>
      <c r="G68" s="17">
        <f>VLOOKUP($B68,[2]NUM7!$G$2:$I$156,2,FALSE)</f>
        <v>5</v>
      </c>
      <c r="H68" s="61">
        <f t="shared" si="28"/>
        <v>5</v>
      </c>
      <c r="I68" s="50">
        <f t="shared" si="29"/>
        <v>5</v>
      </c>
      <c r="J68" s="180">
        <f>VLOOKUP($B68,[1]NUM7!$G$2:$I$158,2,FALSE)</f>
        <v>5</v>
      </c>
      <c r="K68" s="119"/>
      <c r="L68" s="119"/>
      <c r="M68" s="119"/>
      <c r="N68" s="119"/>
      <c r="O68" s="119"/>
      <c r="P68" s="119"/>
      <c r="Q68" s="119"/>
      <c r="R68" s="119"/>
      <c r="S68" s="119"/>
      <c r="T68" s="120"/>
      <c r="U68" s="119"/>
      <c r="V68" s="119"/>
      <c r="W68" s="17">
        <f t="shared" si="7"/>
        <v>0</v>
      </c>
      <c r="X68" s="119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19"/>
      <c r="AJ68" s="17">
        <f t="shared" si="9"/>
        <v>0</v>
      </c>
    </row>
    <row r="69" spans="1:39" ht="15" thickBot="1" x14ac:dyDescent="0.25">
      <c r="A69" s="105" t="s">
        <v>125</v>
      </c>
      <c r="B69" s="99" t="s">
        <v>122</v>
      </c>
      <c r="C69" s="63"/>
      <c r="D69" s="63"/>
      <c r="E69" s="17">
        <v>10</v>
      </c>
      <c r="F69" s="49">
        <f t="shared" si="27"/>
        <v>10</v>
      </c>
      <c r="G69" s="17">
        <f>VLOOKUP($B69,[2]NUM7!$G$2:$I$156,2,FALSE)</f>
        <v>11</v>
      </c>
      <c r="H69" s="61">
        <f t="shared" si="28"/>
        <v>12</v>
      </c>
      <c r="I69" s="50">
        <f t="shared" si="29"/>
        <v>12</v>
      </c>
      <c r="J69" s="180">
        <f>VLOOKUP($B69,[1]NUM7!$G$2:$I$158,2,FALSE)</f>
        <v>11</v>
      </c>
      <c r="K69" s="114">
        <f>VLOOKUP($B69,'[3]ACT NUM7'!$G$2:$S$124,2,FALSE)</f>
        <v>0</v>
      </c>
      <c r="L69" s="114">
        <f>VLOOKUP($B69,'[3]ACT NUM7'!$G$2:$S$124,3,FALSE)</f>
        <v>0</v>
      </c>
      <c r="M69" s="114">
        <f>VLOOKUP($B69,'[3]ACT NUM7'!$G$2:$S$124,4,FALSE)</f>
        <v>0</v>
      </c>
      <c r="N69" s="114">
        <f>VLOOKUP($B69,'[3]ACT NUM7'!$G$2:$S$124,5,FALSE)</f>
        <v>1</v>
      </c>
      <c r="O69" s="114">
        <f>VLOOKUP($B69,'[3]ACT NUM7'!$G$2:$S$124,6,FALSE)</f>
        <v>0</v>
      </c>
      <c r="P69" s="114">
        <f>VLOOKUP($B69,'[3]ACT NUM7'!$G$2:$S$124,7,FALSE)</f>
        <v>0</v>
      </c>
      <c r="Q69" s="114">
        <f>VLOOKUP($B69,'[3]ACT NUM7'!$G$2:$S$124,8,FALSE)</f>
        <v>0</v>
      </c>
      <c r="R69" s="114">
        <f>VLOOKUP($B69,'[3]ACT NUM7'!$G$2:$S$124,9,FALSE)</f>
        <v>1</v>
      </c>
      <c r="S69" s="114">
        <f>VLOOKUP($B69,'[3]ACT NUM7'!$G$2:$S$124,10,FALSE)</f>
        <v>0</v>
      </c>
      <c r="T69" s="120">
        <f>VLOOKUP($B69,'[3]ACT NUM7'!$G$2:$S$124,11,FALSE)</f>
        <v>0</v>
      </c>
      <c r="U69" s="119">
        <f>VLOOKUP($B69,'[3]ACT NUM7'!$G$2:$S$124,12,FALSE)</f>
        <v>0</v>
      </c>
      <c r="V69" s="119"/>
      <c r="W69" s="17">
        <f t="shared" si="7"/>
        <v>2</v>
      </c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7">
        <f t="shared" si="9"/>
        <v>0</v>
      </c>
    </row>
    <row r="70" spans="1:39" ht="15" thickBot="1" x14ac:dyDescent="0.25">
      <c r="A70" s="105" t="s">
        <v>125</v>
      </c>
      <c r="B70" s="99" t="s">
        <v>123</v>
      </c>
      <c r="C70" s="63"/>
      <c r="D70" s="63"/>
      <c r="E70" s="17">
        <v>7</v>
      </c>
      <c r="F70" s="49">
        <f t="shared" si="27"/>
        <v>7</v>
      </c>
      <c r="G70" s="17">
        <f>VLOOKUP($B70,[2]NUM7!$G$2:$I$156,2,FALSE)</f>
        <v>7</v>
      </c>
      <c r="H70" s="61">
        <f t="shared" si="28"/>
        <v>7</v>
      </c>
      <c r="I70" s="50">
        <f t="shared" si="29"/>
        <v>7</v>
      </c>
      <c r="J70" s="180">
        <f>VLOOKUP($B70,[1]NUM7!$G$2:$I$158,2,FALSE)</f>
        <v>7</v>
      </c>
      <c r="K70" s="114"/>
      <c r="L70" s="114"/>
      <c r="M70" s="114"/>
      <c r="N70" s="114"/>
      <c r="O70" s="114"/>
      <c r="P70" s="114"/>
      <c r="Q70" s="114"/>
      <c r="R70" s="114"/>
      <c r="S70" s="114"/>
      <c r="T70" s="120"/>
      <c r="U70" s="119"/>
      <c r="V70" s="119"/>
      <c r="W70" s="17">
        <f t="shared" si="7"/>
        <v>0</v>
      </c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7">
        <f t="shared" si="9"/>
        <v>0</v>
      </c>
    </row>
    <row r="71" spans="1:39" ht="15" thickBot="1" x14ac:dyDescent="0.25">
      <c r="A71" s="105" t="s">
        <v>125</v>
      </c>
      <c r="B71" s="99" t="s">
        <v>124</v>
      </c>
      <c r="C71" s="63"/>
      <c r="D71" s="63"/>
      <c r="E71" s="17">
        <v>1</v>
      </c>
      <c r="F71" s="49">
        <f t="shared" si="27"/>
        <v>1</v>
      </c>
      <c r="G71" s="17">
        <f>VLOOKUP($B71,[2]NUM7!$G$2:$I$156,2,FALSE)</f>
        <v>1</v>
      </c>
      <c r="H71" s="61">
        <f t="shared" si="28"/>
        <v>1</v>
      </c>
      <c r="I71" s="50">
        <f t="shared" si="29"/>
        <v>1</v>
      </c>
      <c r="J71" s="180">
        <f>VLOOKUP($B71,[1]NUM7!$G$2:$I$158,2,FALSE)</f>
        <v>1</v>
      </c>
      <c r="K71" s="119">
        <f>VLOOKUP($B71,'[3]ACT NUM7'!$G$2:$S$124,2,FALSE)</f>
        <v>0</v>
      </c>
      <c r="L71" s="119">
        <f>VLOOKUP($B71,'[3]ACT NUM7'!$G$2:$S$124,3,FALSE)</f>
        <v>0</v>
      </c>
      <c r="M71" s="119">
        <f>VLOOKUP($B71,'[3]ACT NUM7'!$G$2:$S$124,4,FALSE)</f>
        <v>0</v>
      </c>
      <c r="N71" s="119">
        <f>VLOOKUP($B71,'[3]ACT NUM7'!$G$2:$S$124,5,FALSE)</f>
        <v>0</v>
      </c>
      <c r="O71" s="119">
        <f>VLOOKUP($B71,'[3]ACT NUM7'!$G$2:$S$124,6,FALSE)</f>
        <v>0</v>
      </c>
      <c r="P71" s="119">
        <f>VLOOKUP($B71,'[3]ACT NUM7'!$G$2:$S$124,7,FALSE)</f>
        <v>0</v>
      </c>
      <c r="Q71" s="119">
        <f>VLOOKUP($B71,'[3]ACT NUM7'!$G$2:$S$124,8,FALSE)</f>
        <v>1</v>
      </c>
      <c r="R71" s="119">
        <f>VLOOKUP($B71,'[3]ACT NUM7'!$G$2:$S$124,9,FALSE)</f>
        <v>0</v>
      </c>
      <c r="S71" s="119">
        <f>VLOOKUP($B71,'[3]ACT NUM7'!$G$2:$S$124,10,FALSE)</f>
        <v>0</v>
      </c>
      <c r="T71" s="120">
        <f>VLOOKUP($B71,'[3]ACT NUM7'!$G$2:$S$124,11,FALSE)</f>
        <v>0</v>
      </c>
      <c r="U71" s="119">
        <f>VLOOKUP($B71,'[3]ACT NUM7'!$G$2:$S$124,12,FALSE)</f>
        <v>0</v>
      </c>
      <c r="V71" s="119"/>
      <c r="W71" s="17">
        <f t="shared" si="7"/>
        <v>1</v>
      </c>
      <c r="X71" s="119">
        <f>VLOOKUP($B71,'[3]ACT NUM7'!$AB$2:$AN$100,2,FALSE)</f>
        <v>0</v>
      </c>
      <c r="Y71" s="119">
        <f>VLOOKUP($B71,'[3]ACT NUM7'!$AB$2:$AN$100,3,FALSE)</f>
        <v>0</v>
      </c>
      <c r="Z71" s="119">
        <f>VLOOKUP($B71,'[3]ACT NUM7'!$AB$2:$AN$100,4,FALSE)</f>
        <v>0</v>
      </c>
      <c r="AA71" s="119">
        <f>VLOOKUP($B71,'[3]ACT NUM7'!$AB$2:$AN$100,5,FALSE)</f>
        <v>0</v>
      </c>
      <c r="AB71" s="119">
        <f>VLOOKUP($B71,'[3]ACT NUM7'!$AB$2:$AN$100,6,FALSE)</f>
        <v>0</v>
      </c>
      <c r="AC71" s="119">
        <f>VLOOKUP($B71,'[3]ACT NUM7'!$AB$2:$AN$100,7,FALSE)</f>
        <v>0</v>
      </c>
      <c r="AD71" s="119">
        <f>VLOOKUP($B71,'[3]ACT NUM7'!$AB$2:$AN$100,8,FALSE)</f>
        <v>1</v>
      </c>
      <c r="AE71" s="119">
        <f>VLOOKUP($B71,'[3]ACT NUM7'!$AB$2:$AN$100,9,FALSE)</f>
        <v>0</v>
      </c>
      <c r="AF71" s="119">
        <f>VLOOKUP($B71,'[3]ACT NUM7'!$AB$2:$AN$100,10,FALSE)</f>
        <v>0</v>
      </c>
      <c r="AG71" s="119">
        <f>VLOOKUP($B71,'[3]ACT NUM7'!$AB$2:$AN$100,11,FALSE)</f>
        <v>0</v>
      </c>
      <c r="AH71" s="119">
        <f>VLOOKUP($B71,'[3]ACT NUM7'!$AB$2:$AN$100,12,FALSE)</f>
        <v>0</v>
      </c>
      <c r="AI71" s="119"/>
      <c r="AJ71" s="17">
        <f t="shared" si="9"/>
        <v>1</v>
      </c>
    </row>
    <row r="72" spans="1:39" ht="15" thickBot="1" x14ac:dyDescent="0.25">
      <c r="A72" s="233" t="s">
        <v>23</v>
      </c>
      <c r="B72" s="234"/>
      <c r="C72" s="45">
        <f>+D72/Metas!M106</f>
        <v>1.0218376596621344</v>
      </c>
      <c r="D72" s="19">
        <f>+J72/AK72</f>
        <v>0.42917181705809643</v>
      </c>
      <c r="E72" s="14">
        <f t="shared" ref="E72:K72" si="30">SUM(E62:E71)</f>
        <v>419</v>
      </c>
      <c r="F72" s="14">
        <f t="shared" si="30"/>
        <v>426</v>
      </c>
      <c r="G72" s="14">
        <f t="shared" si="30"/>
        <v>414</v>
      </c>
      <c r="H72" s="14">
        <f t="shared" si="30"/>
        <v>409</v>
      </c>
      <c r="I72" s="14">
        <f>SUM(I62:I71)</f>
        <v>412</v>
      </c>
      <c r="J72" s="14">
        <f t="shared" si="30"/>
        <v>434</v>
      </c>
      <c r="K72" s="14">
        <f t="shared" si="30"/>
        <v>1</v>
      </c>
      <c r="L72" s="14">
        <f t="shared" ref="L72:V72" si="31">SUM(L62:L71)</f>
        <v>5</v>
      </c>
      <c r="M72" s="14">
        <f t="shared" si="31"/>
        <v>4</v>
      </c>
      <c r="N72" s="14">
        <f t="shared" si="31"/>
        <v>1</v>
      </c>
      <c r="O72" s="14">
        <f t="shared" si="31"/>
        <v>2</v>
      </c>
      <c r="P72" s="14">
        <f t="shared" si="31"/>
        <v>2</v>
      </c>
      <c r="Q72" s="14">
        <f t="shared" si="31"/>
        <v>1</v>
      </c>
      <c r="R72" s="14">
        <f t="shared" si="31"/>
        <v>3</v>
      </c>
      <c r="S72" s="14">
        <f t="shared" si="31"/>
        <v>0</v>
      </c>
      <c r="T72" s="14">
        <f t="shared" si="31"/>
        <v>5</v>
      </c>
      <c r="U72" s="14">
        <f t="shared" si="31"/>
        <v>1</v>
      </c>
      <c r="V72" s="14">
        <f t="shared" si="31"/>
        <v>0</v>
      </c>
      <c r="W72" s="14">
        <f t="shared" si="7"/>
        <v>25</v>
      </c>
      <c r="X72" s="14">
        <f t="shared" ref="X72:AI72" si="32">SUM(X62:X71)</f>
        <v>1</v>
      </c>
      <c r="Y72" s="14">
        <f t="shared" si="32"/>
        <v>1</v>
      </c>
      <c r="Z72" s="14">
        <f t="shared" si="32"/>
        <v>1</v>
      </c>
      <c r="AA72" s="14">
        <f t="shared" si="32"/>
        <v>0</v>
      </c>
      <c r="AB72" s="14">
        <f t="shared" si="32"/>
        <v>0</v>
      </c>
      <c r="AC72" s="14">
        <f t="shared" si="32"/>
        <v>1</v>
      </c>
      <c r="AD72" s="14">
        <f t="shared" si="32"/>
        <v>1</v>
      </c>
      <c r="AE72" s="14">
        <f t="shared" si="32"/>
        <v>8</v>
      </c>
      <c r="AF72" s="14">
        <f t="shared" si="32"/>
        <v>0</v>
      </c>
      <c r="AG72" s="14">
        <f t="shared" si="32"/>
        <v>2</v>
      </c>
      <c r="AH72" s="14">
        <f t="shared" si="32"/>
        <v>1</v>
      </c>
      <c r="AI72" s="14">
        <f t="shared" si="32"/>
        <v>0</v>
      </c>
      <c r="AJ72" s="14">
        <f t="shared" si="9"/>
        <v>16</v>
      </c>
      <c r="AK72" s="14">
        <f>+AL72+AM72</f>
        <v>1011.25</v>
      </c>
      <c r="AL72" s="14">
        <f>6185*0.1</f>
        <v>618.5</v>
      </c>
      <c r="AM72" s="14">
        <f>1571*0.25</f>
        <v>392.75</v>
      </c>
    </row>
    <row r="73" spans="1:39" ht="15" thickBot="1" x14ac:dyDescent="0.25">
      <c r="A73" s="105" t="s">
        <v>131</v>
      </c>
      <c r="B73" s="99" t="s">
        <v>126</v>
      </c>
      <c r="C73" s="63"/>
      <c r="D73" s="63"/>
      <c r="E73" s="17">
        <v>126</v>
      </c>
      <c r="F73" s="49">
        <f>+E73+(K73+L73+M73)-(X73+Y73+Z73)</f>
        <v>128</v>
      </c>
      <c r="G73" s="17">
        <f>VLOOKUP($B73,[2]NUM7!$G$2:$I$156,2,FALSE)</f>
        <v>129</v>
      </c>
      <c r="H73" s="61">
        <f>+G73+(Q73+R73)-(AD73+AE73)</f>
        <v>130</v>
      </c>
      <c r="I73" s="50">
        <f>+G73+(Q73+R73+S73+T73)-(AD73+AE73+AF73+AG73)</f>
        <v>131</v>
      </c>
      <c r="J73" s="180">
        <f>VLOOKUP($B73,[1]NUM7!$G$2:$I$158,2,FALSE)</f>
        <v>125</v>
      </c>
      <c r="K73" s="119">
        <f>VLOOKUP($B73,'[3]ACT NUM7'!$G$2:$S$124,2,FALSE)</f>
        <v>2</v>
      </c>
      <c r="L73" s="119">
        <f>VLOOKUP($B73,'[3]ACT NUM7'!$G$2:$S$124,3,FALSE)</f>
        <v>1</v>
      </c>
      <c r="M73" s="119">
        <f>VLOOKUP($B73,'[3]ACT NUM7'!$G$2:$S$124,4,FALSE)</f>
        <v>0</v>
      </c>
      <c r="N73" s="119">
        <f>VLOOKUP($B73,'[3]ACT NUM7'!$G$2:$S$124,5,FALSE)</f>
        <v>0</v>
      </c>
      <c r="O73" s="119">
        <f>VLOOKUP($B73,'[3]ACT NUM7'!$G$2:$S$124,6,FALSE)</f>
        <v>1</v>
      </c>
      <c r="P73" s="119">
        <f>VLOOKUP($B73,'[3]ACT NUM7'!$G$2:$S$124,7,FALSE)</f>
        <v>1</v>
      </c>
      <c r="Q73" s="119">
        <f>VLOOKUP($B73,'[3]ACT NUM7'!$G$2:$S$124,8,FALSE)</f>
        <v>0</v>
      </c>
      <c r="R73" s="119">
        <f>VLOOKUP($B73,'[3]ACT NUM7'!$G$2:$S$124,9,FALSE)</f>
        <v>1</v>
      </c>
      <c r="S73" s="119">
        <f>VLOOKUP($B73,'[3]ACT NUM7'!$G$2:$S$124,10,FALSE)</f>
        <v>0</v>
      </c>
      <c r="T73" s="120">
        <f>VLOOKUP($B73,'[3]ACT NUM7'!$G$2:$S$124,11,FALSE)</f>
        <v>3</v>
      </c>
      <c r="U73" s="119">
        <f>VLOOKUP($B73,'[3]ACT NUM7'!$G$2:$S$124,12,FALSE)</f>
        <v>0</v>
      </c>
      <c r="V73" s="119"/>
      <c r="W73" s="17">
        <f t="shared" si="7"/>
        <v>9</v>
      </c>
      <c r="X73" s="119">
        <f>VLOOKUP($B73,'[3]ACT NUM7'!$AB$2:$AN$100,2,FALSE)</f>
        <v>0</v>
      </c>
      <c r="Y73" s="119">
        <f>VLOOKUP($B73,'[3]ACT NUM7'!$AB$2:$AN$100,3,FALSE)</f>
        <v>1</v>
      </c>
      <c r="Z73" s="119">
        <f>VLOOKUP($B73,'[3]ACT NUM7'!$AB$2:$AN$100,4,FALSE)</f>
        <v>0</v>
      </c>
      <c r="AA73" s="119">
        <f>VLOOKUP($B73,'[3]ACT NUM7'!$AB$2:$AN$100,5,FALSE)</f>
        <v>0</v>
      </c>
      <c r="AB73" s="119">
        <f>VLOOKUP($B73,'[3]ACT NUM7'!$AB$2:$AN$100,6,FALSE)</f>
        <v>0</v>
      </c>
      <c r="AC73" s="119">
        <f>VLOOKUP($B73,'[3]ACT NUM7'!$AB$2:$AN$100,7,FALSE)</f>
        <v>0</v>
      </c>
      <c r="AD73" s="119">
        <f>VLOOKUP($B73,'[3]ACT NUM7'!$AB$2:$AN$100,8,FALSE)</f>
        <v>0</v>
      </c>
      <c r="AE73" s="119">
        <f>VLOOKUP($B73,'[3]ACT NUM7'!$AB$2:$AN$100,9,FALSE)</f>
        <v>0</v>
      </c>
      <c r="AF73" s="119">
        <f>VLOOKUP($B73,'[3]ACT NUM7'!$AB$2:$AN$100,10,FALSE)</f>
        <v>2</v>
      </c>
      <c r="AG73" s="119">
        <f>VLOOKUP($B73,'[3]ACT NUM7'!$AB$2:$AN$100,11,FALSE)</f>
        <v>0</v>
      </c>
      <c r="AH73" s="119">
        <f>VLOOKUP($B73,'[3]ACT NUM7'!$AB$2:$AN$100,12,FALSE)</f>
        <v>0</v>
      </c>
      <c r="AI73" s="119"/>
      <c r="AJ73" s="17">
        <f t="shared" si="9"/>
        <v>3</v>
      </c>
    </row>
    <row r="74" spans="1:39" ht="15" thickBot="1" x14ac:dyDescent="0.25">
      <c r="A74" s="105" t="s">
        <v>131</v>
      </c>
      <c r="B74" s="99" t="s">
        <v>127</v>
      </c>
      <c r="C74" s="63"/>
      <c r="D74" s="63"/>
      <c r="E74" s="17">
        <v>23</v>
      </c>
      <c r="F74" s="49">
        <f>+E74+(K74+L74+M74)-(X74+Y74+Z74)</f>
        <v>24</v>
      </c>
      <c r="G74" s="17">
        <f>VLOOKUP($B74,[2]NUM7!$G$2:$I$156,2,FALSE)</f>
        <v>23</v>
      </c>
      <c r="H74" s="61">
        <f>+G74+(Q74+R74)-(AD74+AE74)</f>
        <v>23</v>
      </c>
      <c r="I74" s="50">
        <f>+G74+(Q74+R74+S74+T74)-(AD74+AE74+AF74+AG74)</f>
        <v>23</v>
      </c>
      <c r="J74" s="180">
        <f>VLOOKUP($B74,[1]NUM7!$G$2:$I$158,2,FALSE)</f>
        <v>26</v>
      </c>
      <c r="K74" s="119">
        <f>VLOOKUP($B74,'[3]ACT NUM7'!$G$2:$S$124,2,FALSE)</f>
        <v>0</v>
      </c>
      <c r="L74" s="119">
        <f>VLOOKUP($B74,'[3]ACT NUM7'!$G$2:$S$124,3,FALSE)</f>
        <v>1</v>
      </c>
      <c r="M74" s="119">
        <f>VLOOKUP($B74,'[3]ACT NUM7'!$G$2:$S$124,4,FALSE)</f>
        <v>0</v>
      </c>
      <c r="N74" s="119">
        <f>VLOOKUP($B74,'[3]ACT NUM7'!$G$2:$S$124,5,FALSE)</f>
        <v>0</v>
      </c>
      <c r="O74" s="119">
        <f>VLOOKUP($B74,'[3]ACT NUM7'!$G$2:$S$124,6,FALSE)</f>
        <v>0</v>
      </c>
      <c r="P74" s="119">
        <f>VLOOKUP($B74,'[3]ACT NUM7'!$G$2:$S$124,7,FALSE)</f>
        <v>0</v>
      </c>
      <c r="Q74" s="119">
        <f>VLOOKUP($B74,'[3]ACT NUM7'!$G$2:$S$124,8,FALSE)</f>
        <v>0</v>
      </c>
      <c r="R74" s="119">
        <f>VLOOKUP($B74,'[3]ACT NUM7'!$G$2:$S$124,9,FALSE)</f>
        <v>0</v>
      </c>
      <c r="S74" s="119">
        <f>VLOOKUP($B74,'[3]ACT NUM7'!$G$2:$S$124,10,FALSE)</f>
        <v>0</v>
      </c>
      <c r="T74" s="120">
        <f>VLOOKUP($B74,'[3]ACT NUM7'!$G$2:$S$124,11,FALSE)</f>
        <v>0</v>
      </c>
      <c r="U74" s="119">
        <f>VLOOKUP($B74,'[3]ACT NUM7'!$G$2:$S$124,12,FALSE)</f>
        <v>0</v>
      </c>
      <c r="V74" s="119"/>
      <c r="W74" s="17">
        <f t="shared" si="7"/>
        <v>1</v>
      </c>
      <c r="X74" s="119">
        <f>VLOOKUP($B74,'[3]ACT NUM7'!$AB$2:$AN$100,2,FALSE)</f>
        <v>0</v>
      </c>
      <c r="Y74" s="119">
        <f>VLOOKUP($B74,'[3]ACT NUM7'!$AB$2:$AN$100,3,FALSE)</f>
        <v>0</v>
      </c>
      <c r="Z74" s="119">
        <f>VLOOKUP($B74,'[3]ACT NUM7'!$AB$2:$AN$100,4,FALSE)</f>
        <v>0</v>
      </c>
      <c r="AA74" s="119">
        <f>VLOOKUP($B74,'[3]ACT NUM7'!$AB$2:$AN$100,5,FALSE)</f>
        <v>0</v>
      </c>
      <c r="AB74" s="119">
        <f>VLOOKUP($B74,'[3]ACT NUM7'!$AB$2:$AN$100,6,FALSE)</f>
        <v>1</v>
      </c>
      <c r="AC74" s="119">
        <f>VLOOKUP($B74,'[3]ACT NUM7'!$AB$2:$AN$100,7,FALSE)</f>
        <v>0</v>
      </c>
      <c r="AD74" s="119">
        <f>VLOOKUP($B74,'[3]ACT NUM7'!$AB$2:$AN$100,8,FALSE)</f>
        <v>0</v>
      </c>
      <c r="AE74" s="119">
        <f>VLOOKUP($B74,'[3]ACT NUM7'!$AB$2:$AN$100,9,FALSE)</f>
        <v>0</v>
      </c>
      <c r="AF74" s="119">
        <f>VLOOKUP($B74,'[3]ACT NUM7'!$AB$2:$AN$100,10,FALSE)</f>
        <v>0</v>
      </c>
      <c r="AG74" s="119">
        <f>VLOOKUP($B74,'[3]ACT NUM7'!$AB$2:$AN$100,11,FALSE)</f>
        <v>0</v>
      </c>
      <c r="AH74" s="119">
        <f>VLOOKUP($B74,'[3]ACT NUM7'!$AB$2:$AN$100,12,FALSE)</f>
        <v>1</v>
      </c>
      <c r="AI74" s="119"/>
      <c r="AJ74" s="17">
        <f t="shared" si="9"/>
        <v>2</v>
      </c>
    </row>
    <row r="75" spans="1:39" ht="15" thickBot="1" x14ac:dyDescent="0.25">
      <c r="A75" s="105" t="s">
        <v>131</v>
      </c>
      <c r="B75" s="99" t="s">
        <v>128</v>
      </c>
      <c r="C75" s="63"/>
      <c r="D75" s="63"/>
      <c r="E75" s="17">
        <v>86</v>
      </c>
      <c r="F75" s="49">
        <f>+E75+(K75+L75+M75)-(X75+Y75+Z75)</f>
        <v>84</v>
      </c>
      <c r="G75" s="17">
        <f>VLOOKUP($B75,[2]NUM7!$G$2:$I$156,2,FALSE)</f>
        <v>84</v>
      </c>
      <c r="H75" s="61">
        <f>+G75+(Q75+R75)-(AD75+AE75)</f>
        <v>84</v>
      </c>
      <c r="I75" s="50">
        <f>+G75+(Q75+R75+S75+T75)-(AD75+AE75+AF75+AG75)</f>
        <v>84</v>
      </c>
      <c r="J75" s="180">
        <f>VLOOKUP($B75,[1]NUM7!$G$2:$I$158,2,FALSE)</f>
        <v>81</v>
      </c>
      <c r="K75" s="119"/>
      <c r="L75" s="119"/>
      <c r="M75" s="119"/>
      <c r="N75" s="119"/>
      <c r="O75" s="119"/>
      <c r="P75" s="119"/>
      <c r="Q75" s="119"/>
      <c r="R75" s="119"/>
      <c r="S75" s="119"/>
      <c r="T75" s="120"/>
      <c r="U75" s="119"/>
      <c r="V75" s="119"/>
      <c r="W75" s="17">
        <f t="shared" si="7"/>
        <v>0</v>
      </c>
      <c r="X75" s="119">
        <f>VLOOKUP($B75,'[3]ACT NUM7'!$AB$2:$AN$100,2,FALSE)</f>
        <v>0</v>
      </c>
      <c r="Y75" s="119">
        <f>VLOOKUP($B75,'[3]ACT NUM7'!$AB$2:$AN$100,3,FALSE)</f>
        <v>2</v>
      </c>
      <c r="Z75" s="119">
        <f>VLOOKUP($B75,'[3]ACT NUM7'!$AB$2:$AN$100,4,FALSE)</f>
        <v>0</v>
      </c>
      <c r="AA75" s="119">
        <f>VLOOKUP($B75,'[3]ACT NUM7'!$AB$2:$AN$100,5,FALSE)</f>
        <v>0</v>
      </c>
      <c r="AB75" s="119">
        <f>VLOOKUP($B75,'[3]ACT NUM7'!$AB$2:$AN$100,6,FALSE)</f>
        <v>0</v>
      </c>
      <c r="AC75" s="119">
        <f>VLOOKUP($B75,'[3]ACT NUM7'!$AB$2:$AN$100,7,FALSE)</f>
        <v>0</v>
      </c>
      <c r="AD75" s="119">
        <f>VLOOKUP($B75,'[3]ACT NUM7'!$AB$2:$AN$100,8,FALSE)</f>
        <v>0</v>
      </c>
      <c r="AE75" s="119">
        <f>VLOOKUP($B75,'[3]ACT NUM7'!$AB$2:$AN$100,9,FALSE)</f>
        <v>0</v>
      </c>
      <c r="AF75" s="119">
        <f>VLOOKUP($B75,'[3]ACT NUM7'!$AB$2:$AN$100,10,FALSE)</f>
        <v>0</v>
      </c>
      <c r="AG75" s="119">
        <f>VLOOKUP($B75,'[3]ACT NUM7'!$AB$2:$AN$100,11,FALSE)</f>
        <v>0</v>
      </c>
      <c r="AH75" s="119">
        <f>VLOOKUP($B75,'[3]ACT NUM7'!$AB$2:$AN$100,12,FALSE)</f>
        <v>0</v>
      </c>
      <c r="AI75" s="119"/>
      <c r="AJ75" s="17">
        <f t="shared" si="9"/>
        <v>2</v>
      </c>
    </row>
    <row r="76" spans="1:39" ht="15" thickBot="1" x14ac:dyDescent="0.25">
      <c r="A76" s="105" t="s">
        <v>131</v>
      </c>
      <c r="B76" s="99" t="s">
        <v>129</v>
      </c>
      <c r="C76" s="63"/>
      <c r="D76" s="63"/>
      <c r="E76" s="17">
        <v>8</v>
      </c>
      <c r="F76" s="49">
        <f>+E76+(K76+L76+M76)-(X76+Y76+Z76)</f>
        <v>8</v>
      </c>
      <c r="G76" s="17">
        <f>VLOOKUP($B76,[2]NUM7!$G$2:$I$156,2,FALSE)</f>
        <v>8</v>
      </c>
      <c r="H76" s="61">
        <f>+G76+(Q76+R76)-(AD76+AE76)</f>
        <v>8</v>
      </c>
      <c r="I76" s="50">
        <f>+G76+(Q76+R76+S76+T76)-(AD76+AE76+AF76+AG76)</f>
        <v>8</v>
      </c>
      <c r="J76" s="180">
        <f>VLOOKUP($B76,[1]NUM7!$G$2:$I$158,2,FALSE)</f>
        <v>8</v>
      </c>
      <c r="K76" s="119"/>
      <c r="L76" s="119"/>
      <c r="M76" s="119"/>
      <c r="N76" s="119"/>
      <c r="O76" s="119"/>
      <c r="P76" s="119"/>
      <c r="Q76" s="119"/>
      <c r="R76" s="119"/>
      <c r="S76" s="119"/>
      <c r="T76" s="120"/>
      <c r="U76" s="119"/>
      <c r="V76" s="119"/>
      <c r="W76" s="17">
        <f>SUM(K76:V76)</f>
        <v>0</v>
      </c>
      <c r="X76" s="119"/>
      <c r="Y76" s="119"/>
      <c r="Z76" s="119"/>
      <c r="AA76" s="119"/>
      <c r="AB76" s="119"/>
      <c r="AC76" s="119"/>
      <c r="AD76" s="119"/>
      <c r="AE76" s="119"/>
      <c r="AF76" s="119"/>
      <c r="AG76" s="119"/>
      <c r="AH76" s="119"/>
      <c r="AI76" s="119"/>
      <c r="AJ76" s="17">
        <f>SUM(X76:AI76)</f>
        <v>0</v>
      </c>
    </row>
    <row r="77" spans="1:39" ht="15" thickBot="1" x14ac:dyDescent="0.25">
      <c r="A77" s="105" t="s">
        <v>131</v>
      </c>
      <c r="B77" s="99" t="s">
        <v>130</v>
      </c>
      <c r="C77" s="63"/>
      <c r="D77" s="63"/>
      <c r="E77" s="17">
        <v>14</v>
      </c>
      <c r="F77" s="49">
        <f>+E77+(K77+L77+M77)-(X77+Y77+Z77)</f>
        <v>14</v>
      </c>
      <c r="G77" s="17">
        <f>VLOOKUP($B77,[2]NUM7!$G$2:$I$156,2,FALSE)</f>
        <v>14</v>
      </c>
      <c r="H77" s="61">
        <f>+G77+(Q77+R77)-(AD77+AE77)</f>
        <v>14</v>
      </c>
      <c r="I77" s="50">
        <f>+G77+(Q77+R77+S77+T77)-(AD77+AE77+AF77+AG77)</f>
        <v>16</v>
      </c>
      <c r="J77" s="180">
        <f>VLOOKUP($B77,[1]NUM7!$G$2:$I$158,2,FALSE)</f>
        <v>17</v>
      </c>
      <c r="K77" s="119">
        <f>VLOOKUP($B77,'[3]ACT NUM7'!$G$2:$S$124,2,FALSE)</f>
        <v>0</v>
      </c>
      <c r="L77" s="119">
        <f>VLOOKUP($B77,'[3]ACT NUM7'!$G$2:$S$124,3,FALSE)</f>
        <v>0</v>
      </c>
      <c r="M77" s="119">
        <f>VLOOKUP($B77,'[3]ACT NUM7'!$G$2:$S$124,4,FALSE)</f>
        <v>0</v>
      </c>
      <c r="N77" s="119">
        <f>VLOOKUP($B77,'[3]ACT NUM7'!$G$2:$S$124,5,FALSE)</f>
        <v>0</v>
      </c>
      <c r="O77" s="119">
        <f>VLOOKUP($B77,'[3]ACT NUM7'!$G$2:$S$124,6,FALSE)</f>
        <v>0</v>
      </c>
      <c r="P77" s="119">
        <f>VLOOKUP($B77,'[3]ACT NUM7'!$G$2:$S$124,7,FALSE)</f>
        <v>0</v>
      </c>
      <c r="Q77" s="119">
        <f>VLOOKUP($B77,'[3]ACT NUM7'!$G$2:$S$124,8,FALSE)</f>
        <v>0</v>
      </c>
      <c r="R77" s="119">
        <f>VLOOKUP($B77,'[3]ACT NUM7'!$G$2:$S$124,9,FALSE)</f>
        <v>0</v>
      </c>
      <c r="S77" s="119">
        <f>VLOOKUP($B77,'[3]ACT NUM7'!$G$2:$S$124,10,FALSE)</f>
        <v>1</v>
      </c>
      <c r="T77" s="120">
        <f>VLOOKUP($B77,'[3]ACT NUM7'!$G$2:$S$124,11,FALSE)</f>
        <v>1</v>
      </c>
      <c r="U77" s="119">
        <f>VLOOKUP($B77,'[3]ACT NUM7'!$G$2:$S$124,12,FALSE)</f>
        <v>0</v>
      </c>
      <c r="V77" s="119"/>
      <c r="W77" s="17">
        <f>SUM(K77:V77)</f>
        <v>2</v>
      </c>
      <c r="X77" s="119"/>
      <c r="Y77" s="119"/>
      <c r="Z77" s="119"/>
      <c r="AA77" s="119"/>
      <c r="AB77" s="119"/>
      <c r="AC77" s="119"/>
      <c r="AD77" s="119"/>
      <c r="AE77" s="119"/>
      <c r="AF77" s="119"/>
      <c r="AG77" s="119"/>
      <c r="AH77" s="119"/>
      <c r="AI77" s="119"/>
      <c r="AJ77" s="17">
        <f>SUM(X77:AI77)</f>
        <v>0</v>
      </c>
    </row>
    <row r="78" spans="1:39" ht="15" thickBot="1" x14ac:dyDescent="0.25">
      <c r="A78" s="233" t="s">
        <v>204</v>
      </c>
      <c r="B78" s="234"/>
      <c r="C78" s="45">
        <f>+D78/Metas!M111</f>
        <v>0.99421844565358242</v>
      </c>
      <c r="D78" s="19">
        <f>+J78/AK78</f>
        <v>0.42751393163104046</v>
      </c>
      <c r="E78" s="14">
        <f t="shared" ref="E78:K78" si="33">SUM(E73:E77)</f>
        <v>257</v>
      </c>
      <c r="F78" s="14">
        <f t="shared" si="33"/>
        <v>258</v>
      </c>
      <c r="G78" s="14">
        <f t="shared" si="33"/>
        <v>258</v>
      </c>
      <c r="H78" s="14">
        <f t="shared" si="33"/>
        <v>259</v>
      </c>
      <c r="I78" s="14">
        <f>SUM(I73:I77)</f>
        <v>262</v>
      </c>
      <c r="J78" s="14">
        <f t="shared" si="33"/>
        <v>257</v>
      </c>
      <c r="K78" s="14">
        <f t="shared" si="33"/>
        <v>2</v>
      </c>
      <c r="L78" s="14">
        <f t="shared" ref="L78:V78" si="34">SUM(L73:L77)</f>
        <v>2</v>
      </c>
      <c r="M78" s="14">
        <f t="shared" si="34"/>
        <v>0</v>
      </c>
      <c r="N78" s="14">
        <f t="shared" si="34"/>
        <v>0</v>
      </c>
      <c r="O78" s="14">
        <f t="shared" si="34"/>
        <v>1</v>
      </c>
      <c r="P78" s="14">
        <f t="shared" si="34"/>
        <v>1</v>
      </c>
      <c r="Q78" s="14">
        <f t="shared" si="34"/>
        <v>0</v>
      </c>
      <c r="R78" s="14">
        <f t="shared" si="34"/>
        <v>1</v>
      </c>
      <c r="S78" s="14">
        <f t="shared" si="34"/>
        <v>1</v>
      </c>
      <c r="T78" s="14">
        <f t="shared" si="34"/>
        <v>4</v>
      </c>
      <c r="U78" s="14">
        <f t="shared" si="34"/>
        <v>0</v>
      </c>
      <c r="V78" s="14">
        <f t="shared" si="34"/>
        <v>0</v>
      </c>
      <c r="W78" s="14">
        <f t="shared" ref="W78:W140" si="35">SUM(K78:V78)</f>
        <v>12</v>
      </c>
      <c r="X78" s="14">
        <f t="shared" ref="X78:AI78" si="36">SUM(X73:X77)</f>
        <v>0</v>
      </c>
      <c r="Y78" s="14">
        <f t="shared" si="36"/>
        <v>3</v>
      </c>
      <c r="Z78" s="14">
        <f t="shared" si="36"/>
        <v>0</v>
      </c>
      <c r="AA78" s="14">
        <f t="shared" si="36"/>
        <v>0</v>
      </c>
      <c r="AB78" s="14">
        <f t="shared" si="36"/>
        <v>1</v>
      </c>
      <c r="AC78" s="14">
        <f t="shared" si="36"/>
        <v>0</v>
      </c>
      <c r="AD78" s="14">
        <f t="shared" si="36"/>
        <v>0</v>
      </c>
      <c r="AE78" s="14">
        <f t="shared" si="36"/>
        <v>0</v>
      </c>
      <c r="AF78" s="14">
        <f t="shared" si="36"/>
        <v>2</v>
      </c>
      <c r="AG78" s="14">
        <f t="shared" si="36"/>
        <v>0</v>
      </c>
      <c r="AH78" s="14">
        <f t="shared" si="36"/>
        <v>1</v>
      </c>
      <c r="AI78" s="14">
        <f t="shared" si="36"/>
        <v>0</v>
      </c>
      <c r="AJ78" s="14">
        <f t="shared" ref="AJ78:AJ140" si="37">SUM(X78:AI78)</f>
        <v>7</v>
      </c>
      <c r="AK78" s="14">
        <f>+AL78+AM78</f>
        <v>601.15000000000009</v>
      </c>
      <c r="AL78" s="14">
        <f>3949*0.1</f>
        <v>394.90000000000003</v>
      </c>
      <c r="AM78" s="14">
        <f>825*0.25</f>
        <v>206.25</v>
      </c>
    </row>
    <row r="79" spans="1:39" ht="15" thickBot="1" x14ac:dyDescent="0.25">
      <c r="A79" s="105" t="s">
        <v>142</v>
      </c>
      <c r="B79" s="99" t="s">
        <v>132</v>
      </c>
      <c r="C79" s="63"/>
      <c r="D79" s="63"/>
      <c r="E79" s="17">
        <v>273</v>
      </c>
      <c r="F79" s="49">
        <f t="shared" ref="F79:F88" si="38">+E79+(K79+L79+M79)-(X79+Y79+Z79)</f>
        <v>283</v>
      </c>
      <c r="G79" s="17">
        <f>VLOOKUP($B79,[2]NUM7!$G$2:$I$156,2,FALSE)</f>
        <v>278</v>
      </c>
      <c r="H79" s="61">
        <f t="shared" ref="H79:H88" si="39">+G79+(Q79+R79)-(AD79+AE79)</f>
        <v>287</v>
      </c>
      <c r="I79" s="50">
        <f t="shared" ref="I79:I88" si="40">+G79+(Q79+R79+S79+T79)-(AD79+AE79+AF79+AG79)</f>
        <v>292</v>
      </c>
      <c r="J79" s="180">
        <f>VLOOKUP($B79,[1]NUM7!$G$2:$I$158,2,FALSE)</f>
        <v>290</v>
      </c>
      <c r="K79" s="119">
        <f>VLOOKUP($B79,'[3]ACT NUM7'!$G$2:$S$124,2,FALSE)</f>
        <v>7</v>
      </c>
      <c r="L79" s="119">
        <f>VLOOKUP($B79,'[3]ACT NUM7'!$G$2:$S$124,3,FALSE)</f>
        <v>1</v>
      </c>
      <c r="M79" s="119">
        <f>VLOOKUP($B79,'[3]ACT NUM7'!$G$2:$S$124,4,FALSE)</f>
        <v>4</v>
      </c>
      <c r="N79" s="119">
        <f>VLOOKUP($B79,'[3]ACT NUM7'!$G$2:$S$124,5,FALSE)</f>
        <v>5</v>
      </c>
      <c r="O79" s="119">
        <f>VLOOKUP($B79,'[3]ACT NUM7'!$G$2:$S$124,6,FALSE)</f>
        <v>3</v>
      </c>
      <c r="P79" s="119">
        <f>VLOOKUP($B79,'[3]ACT NUM7'!$G$2:$S$124,7,FALSE)</f>
        <v>0</v>
      </c>
      <c r="Q79" s="119">
        <f>VLOOKUP($B79,'[3]ACT NUM7'!$G$2:$S$124,8,FALSE)</f>
        <v>5</v>
      </c>
      <c r="R79" s="119">
        <f>VLOOKUP($B79,'[3]ACT NUM7'!$G$2:$S$124,9,FALSE)</f>
        <v>5</v>
      </c>
      <c r="S79" s="119">
        <f>VLOOKUP($B79,'[3]ACT NUM7'!$G$2:$S$124,10,FALSE)</f>
        <v>5</v>
      </c>
      <c r="T79" s="120">
        <f>VLOOKUP($B79,'[3]ACT NUM7'!$G$2:$S$124,11,FALSE)</f>
        <v>1</v>
      </c>
      <c r="U79" s="119">
        <f>VLOOKUP($B79,'[3]ACT NUM7'!$G$2:$S$124,12,FALSE)</f>
        <v>1</v>
      </c>
      <c r="V79" s="119"/>
      <c r="W79" s="17">
        <f t="shared" si="35"/>
        <v>37</v>
      </c>
      <c r="X79" s="119">
        <f>VLOOKUP($B79,'[3]ACT NUM7'!$AB$2:$AN$100,2,FALSE)</f>
        <v>1</v>
      </c>
      <c r="Y79" s="119">
        <f>VLOOKUP($B79,'[3]ACT NUM7'!$AB$2:$AN$100,3,FALSE)</f>
        <v>1</v>
      </c>
      <c r="Z79" s="119">
        <f>VLOOKUP($B79,'[3]ACT NUM7'!$AB$2:$AN$100,4,FALSE)</f>
        <v>0</v>
      </c>
      <c r="AA79" s="119">
        <f>VLOOKUP($B79,'[3]ACT NUM7'!$AB$2:$AN$100,5,FALSE)</f>
        <v>2</v>
      </c>
      <c r="AB79" s="119">
        <f>VLOOKUP($B79,'[3]ACT NUM7'!$AB$2:$AN$100,6,FALSE)</f>
        <v>3</v>
      </c>
      <c r="AC79" s="119">
        <f>VLOOKUP($B79,'[3]ACT NUM7'!$AB$2:$AN$100,7,FALSE)</f>
        <v>4</v>
      </c>
      <c r="AD79" s="119">
        <f>VLOOKUP($B79,'[3]ACT NUM7'!$AB$2:$AN$100,8,FALSE)</f>
        <v>1</v>
      </c>
      <c r="AE79" s="119">
        <f>VLOOKUP($B79,'[3]ACT NUM7'!$AB$2:$AN$100,9,FALSE)</f>
        <v>0</v>
      </c>
      <c r="AF79" s="119">
        <f>VLOOKUP($B79,'[3]ACT NUM7'!$AB$2:$AN$100,10,FALSE)</f>
        <v>0</v>
      </c>
      <c r="AG79" s="119">
        <f>VLOOKUP($B79,'[3]ACT NUM7'!$AB$2:$AN$100,11,FALSE)</f>
        <v>1</v>
      </c>
      <c r="AH79" s="119">
        <f>VLOOKUP($B79,'[3]ACT NUM7'!$AB$2:$AN$100,12,FALSE)</f>
        <v>0</v>
      </c>
      <c r="AI79" s="119"/>
      <c r="AJ79" s="17">
        <f t="shared" si="37"/>
        <v>13</v>
      </c>
    </row>
    <row r="80" spans="1:39" ht="15" thickBot="1" x14ac:dyDescent="0.25">
      <c r="A80" s="105" t="s">
        <v>142</v>
      </c>
      <c r="B80" s="99" t="s">
        <v>133</v>
      </c>
      <c r="C80" s="63"/>
      <c r="D80" s="63"/>
      <c r="E80" s="17">
        <v>37</v>
      </c>
      <c r="F80" s="49">
        <f t="shared" si="38"/>
        <v>37</v>
      </c>
      <c r="G80" s="17">
        <f>VLOOKUP($B80,[2]NUM7!$G$2:$I$156,2,FALSE)</f>
        <v>37</v>
      </c>
      <c r="H80" s="61">
        <f t="shared" si="39"/>
        <v>36</v>
      </c>
      <c r="I80" s="50">
        <f t="shared" si="40"/>
        <v>36</v>
      </c>
      <c r="J80" s="180">
        <f>VLOOKUP($B80,[1]NUM7!$G$2:$I$158,2,FALSE)</f>
        <v>38</v>
      </c>
      <c r="K80" s="119"/>
      <c r="L80" s="119"/>
      <c r="M80" s="119"/>
      <c r="N80" s="119"/>
      <c r="O80" s="119"/>
      <c r="P80" s="119"/>
      <c r="Q80" s="119"/>
      <c r="R80" s="119"/>
      <c r="S80" s="119"/>
      <c r="T80" s="120"/>
      <c r="U80" s="119"/>
      <c r="V80" s="119"/>
      <c r="W80" s="17">
        <f t="shared" si="35"/>
        <v>0</v>
      </c>
      <c r="X80" s="119">
        <f>VLOOKUP($B80,'[3]ACT NUM7'!$AB$2:$AN$100,2,FALSE)</f>
        <v>0</v>
      </c>
      <c r="Y80" s="119">
        <f>VLOOKUP($B80,'[3]ACT NUM7'!$AB$2:$AN$100,3,FALSE)</f>
        <v>0</v>
      </c>
      <c r="Z80" s="119">
        <f>VLOOKUP($B80,'[3]ACT NUM7'!$AB$2:$AN$100,4,FALSE)</f>
        <v>0</v>
      </c>
      <c r="AA80" s="119">
        <f>VLOOKUP($B80,'[3]ACT NUM7'!$AB$2:$AN$100,5,FALSE)</f>
        <v>0</v>
      </c>
      <c r="AB80" s="119">
        <f>VLOOKUP($B80,'[3]ACT NUM7'!$AB$2:$AN$100,6,FALSE)</f>
        <v>0</v>
      </c>
      <c r="AC80" s="119">
        <f>VLOOKUP($B80,'[3]ACT NUM7'!$AB$2:$AN$100,7,FALSE)</f>
        <v>0</v>
      </c>
      <c r="AD80" s="119">
        <f>VLOOKUP($B80,'[3]ACT NUM7'!$AB$2:$AN$100,8,FALSE)</f>
        <v>1</v>
      </c>
      <c r="AE80" s="119">
        <f>VLOOKUP($B80,'[3]ACT NUM7'!$AB$2:$AN$100,9,FALSE)</f>
        <v>0</v>
      </c>
      <c r="AF80" s="119">
        <f>VLOOKUP($B80,'[3]ACT NUM7'!$AB$2:$AN$100,10,FALSE)</f>
        <v>0</v>
      </c>
      <c r="AG80" s="119">
        <f>VLOOKUP($B80,'[3]ACT NUM7'!$AB$2:$AN$100,11,FALSE)</f>
        <v>0</v>
      </c>
      <c r="AH80" s="119">
        <f>VLOOKUP($B80,'[3]ACT NUM7'!$AB$2:$AN$100,12,FALSE)</f>
        <v>0</v>
      </c>
      <c r="AI80" s="119"/>
      <c r="AJ80" s="17">
        <f t="shared" si="37"/>
        <v>1</v>
      </c>
      <c r="AL80" s="84"/>
    </row>
    <row r="81" spans="1:39" ht="15" thickBot="1" x14ac:dyDescent="0.25">
      <c r="A81" s="105" t="s">
        <v>142</v>
      </c>
      <c r="B81" s="99" t="s">
        <v>134</v>
      </c>
      <c r="C81" s="63"/>
      <c r="D81" s="63"/>
      <c r="E81" s="17">
        <v>15</v>
      </c>
      <c r="F81" s="49">
        <f t="shared" si="38"/>
        <v>15</v>
      </c>
      <c r="G81" s="17">
        <f>VLOOKUP($B81,[2]NUM7!$G$2:$I$156,2,FALSE)</f>
        <v>14</v>
      </c>
      <c r="H81" s="61">
        <f t="shared" si="39"/>
        <v>16</v>
      </c>
      <c r="I81" s="50">
        <f t="shared" si="40"/>
        <v>17</v>
      </c>
      <c r="J81" s="180">
        <f>VLOOKUP($B81,[1]NUM7!$G$2:$I$158,2,FALSE)</f>
        <v>16</v>
      </c>
      <c r="K81" s="119">
        <f>VLOOKUP($B81,'[3]ACT NUM7'!$G$2:$S$124,2,FALSE)</f>
        <v>0</v>
      </c>
      <c r="L81" s="119">
        <f>VLOOKUP($B81,'[3]ACT NUM7'!$G$2:$S$124,3,FALSE)</f>
        <v>0</v>
      </c>
      <c r="M81" s="119">
        <f>VLOOKUP($B81,'[3]ACT NUM7'!$G$2:$S$124,4,FALSE)</f>
        <v>0</v>
      </c>
      <c r="N81" s="119">
        <f>VLOOKUP($B81,'[3]ACT NUM7'!$G$2:$S$124,5,FALSE)</f>
        <v>0</v>
      </c>
      <c r="O81" s="119">
        <f>VLOOKUP($B81,'[3]ACT NUM7'!$G$2:$S$124,6,FALSE)</f>
        <v>0</v>
      </c>
      <c r="P81" s="119">
        <f>VLOOKUP($B81,'[3]ACT NUM7'!$G$2:$S$124,7,FALSE)</f>
        <v>0</v>
      </c>
      <c r="Q81" s="119">
        <f>VLOOKUP($B81,'[3]ACT NUM7'!$G$2:$S$124,8,FALSE)</f>
        <v>0</v>
      </c>
      <c r="R81" s="119">
        <f>VLOOKUP($B81,'[3]ACT NUM7'!$G$2:$S$124,9,FALSE)</f>
        <v>2</v>
      </c>
      <c r="S81" s="119">
        <f>VLOOKUP($B81,'[3]ACT NUM7'!$G$2:$S$124,10,FALSE)</f>
        <v>1</v>
      </c>
      <c r="T81" s="120">
        <f>VLOOKUP($B81,'[3]ACT NUM7'!$G$2:$S$124,11,FALSE)</f>
        <v>0</v>
      </c>
      <c r="U81" s="119">
        <f>VLOOKUP($B81,'[3]ACT NUM7'!$G$2:$S$124,12,FALSE)</f>
        <v>0</v>
      </c>
      <c r="V81" s="119"/>
      <c r="W81" s="17">
        <f t="shared" si="35"/>
        <v>3</v>
      </c>
      <c r="X81" s="119">
        <f>VLOOKUP($B81,'[3]ACT NUM7'!$AB$2:$AN$100,2,FALSE)</f>
        <v>0</v>
      </c>
      <c r="Y81" s="119">
        <f>VLOOKUP($B81,'[3]ACT NUM7'!$AB$2:$AN$100,3,FALSE)</f>
        <v>0</v>
      </c>
      <c r="Z81" s="119">
        <f>VLOOKUP($B81,'[3]ACT NUM7'!$AB$2:$AN$100,4,FALSE)</f>
        <v>0</v>
      </c>
      <c r="AA81" s="119">
        <f>VLOOKUP($B81,'[3]ACT NUM7'!$AB$2:$AN$100,5,FALSE)</f>
        <v>1</v>
      </c>
      <c r="AB81" s="119">
        <f>VLOOKUP($B81,'[3]ACT NUM7'!$AB$2:$AN$100,6,FALSE)</f>
        <v>0</v>
      </c>
      <c r="AC81" s="119">
        <f>VLOOKUP($B81,'[3]ACT NUM7'!$AB$2:$AN$100,7,FALSE)</f>
        <v>0</v>
      </c>
      <c r="AD81" s="119">
        <f>VLOOKUP($B81,'[3]ACT NUM7'!$AB$2:$AN$100,8,FALSE)</f>
        <v>0</v>
      </c>
      <c r="AE81" s="119">
        <f>VLOOKUP($B81,'[3]ACT NUM7'!$AB$2:$AN$100,9,FALSE)</f>
        <v>0</v>
      </c>
      <c r="AF81" s="119">
        <f>VLOOKUP($B81,'[3]ACT NUM7'!$AB$2:$AN$100,10,FALSE)</f>
        <v>0</v>
      </c>
      <c r="AG81" s="119">
        <f>VLOOKUP($B81,'[3]ACT NUM7'!$AB$2:$AN$100,11,FALSE)</f>
        <v>0</v>
      </c>
      <c r="AH81" s="119">
        <f>VLOOKUP($B81,'[3]ACT NUM7'!$AB$2:$AN$100,12,FALSE)</f>
        <v>0</v>
      </c>
      <c r="AI81" s="119"/>
      <c r="AJ81" s="17">
        <f t="shared" si="37"/>
        <v>1</v>
      </c>
    </row>
    <row r="82" spans="1:39" ht="15" thickBot="1" x14ac:dyDescent="0.25">
      <c r="A82" s="105" t="s">
        <v>142</v>
      </c>
      <c r="B82" s="99" t="s">
        <v>135</v>
      </c>
      <c r="C82" s="63"/>
      <c r="D82" s="63"/>
      <c r="E82" s="17">
        <v>65</v>
      </c>
      <c r="F82" s="49">
        <f t="shared" si="38"/>
        <v>61</v>
      </c>
      <c r="G82" s="17">
        <f>VLOOKUP($B82,[2]NUM7!$G$2:$I$156,2,FALSE)</f>
        <v>62</v>
      </c>
      <c r="H82" s="61">
        <f t="shared" si="39"/>
        <v>62</v>
      </c>
      <c r="I82" s="50">
        <f t="shared" si="40"/>
        <v>62</v>
      </c>
      <c r="J82" s="180">
        <f>VLOOKUP($B82,[1]NUM7!$G$2:$I$158,2,FALSE)</f>
        <v>63</v>
      </c>
      <c r="K82" s="119">
        <f>VLOOKUP($B82,'[3]ACT NUM7'!$G$2:$S$124,2,FALSE)</f>
        <v>0</v>
      </c>
      <c r="L82" s="119">
        <f>VLOOKUP($B82,'[3]ACT NUM7'!$G$2:$S$124,3,FALSE)</f>
        <v>0</v>
      </c>
      <c r="M82" s="119">
        <f>VLOOKUP($B82,'[3]ACT NUM7'!$G$2:$S$124,4,FALSE)</f>
        <v>0</v>
      </c>
      <c r="N82" s="119">
        <f>VLOOKUP($B82,'[3]ACT NUM7'!$G$2:$S$124,5,FALSE)</f>
        <v>3</v>
      </c>
      <c r="O82" s="119">
        <f>VLOOKUP($B82,'[3]ACT NUM7'!$G$2:$S$124,6,FALSE)</f>
        <v>0</v>
      </c>
      <c r="P82" s="119">
        <f>VLOOKUP($B82,'[3]ACT NUM7'!$G$2:$S$124,7,FALSE)</f>
        <v>0</v>
      </c>
      <c r="Q82" s="119">
        <f>VLOOKUP($B82,'[3]ACT NUM7'!$G$2:$S$124,8,FALSE)</f>
        <v>0</v>
      </c>
      <c r="R82" s="119">
        <f>VLOOKUP($B82,'[3]ACT NUM7'!$G$2:$S$124,9,FALSE)</f>
        <v>1</v>
      </c>
      <c r="S82" s="119">
        <f>VLOOKUP($B82,'[3]ACT NUM7'!$G$2:$S$124,10,FALSE)</f>
        <v>0</v>
      </c>
      <c r="T82" s="120">
        <f>VLOOKUP($B82,'[3]ACT NUM7'!$G$2:$S$124,11,FALSE)</f>
        <v>0</v>
      </c>
      <c r="U82" s="119">
        <f>VLOOKUP($B82,'[3]ACT NUM7'!$G$2:$S$124,12,FALSE)</f>
        <v>1</v>
      </c>
      <c r="V82" s="119"/>
      <c r="W82" s="17">
        <f t="shared" si="35"/>
        <v>5</v>
      </c>
      <c r="X82" s="119">
        <f>VLOOKUP($B82,'[3]ACT NUM7'!$AB$2:$AN$100,2,FALSE)</f>
        <v>3</v>
      </c>
      <c r="Y82" s="119">
        <f>VLOOKUP($B82,'[3]ACT NUM7'!$AB$2:$AN$100,3,FALSE)</f>
        <v>1</v>
      </c>
      <c r="Z82" s="119">
        <f>VLOOKUP($B82,'[3]ACT NUM7'!$AB$2:$AN$100,4,FALSE)</f>
        <v>0</v>
      </c>
      <c r="AA82" s="119">
        <f>VLOOKUP($B82,'[3]ACT NUM7'!$AB$2:$AN$100,5,FALSE)</f>
        <v>0</v>
      </c>
      <c r="AB82" s="119">
        <f>VLOOKUP($B82,'[3]ACT NUM7'!$AB$2:$AN$100,6,FALSE)</f>
        <v>0</v>
      </c>
      <c r="AC82" s="119">
        <f>VLOOKUP($B82,'[3]ACT NUM7'!$AB$2:$AN$100,7,FALSE)</f>
        <v>0</v>
      </c>
      <c r="AD82" s="119">
        <f>VLOOKUP($B82,'[3]ACT NUM7'!$AB$2:$AN$100,8,FALSE)</f>
        <v>0</v>
      </c>
      <c r="AE82" s="119">
        <f>VLOOKUP($B82,'[3]ACT NUM7'!$AB$2:$AN$100,9,FALSE)</f>
        <v>1</v>
      </c>
      <c r="AF82" s="119">
        <f>VLOOKUP($B82,'[3]ACT NUM7'!$AB$2:$AN$100,10,FALSE)</f>
        <v>0</v>
      </c>
      <c r="AG82" s="119">
        <f>VLOOKUP($B82,'[3]ACT NUM7'!$AB$2:$AN$100,11,FALSE)</f>
        <v>0</v>
      </c>
      <c r="AH82" s="119">
        <f>VLOOKUP($B82,'[3]ACT NUM7'!$AB$2:$AN$100,12,FALSE)</f>
        <v>0</v>
      </c>
      <c r="AI82" s="119"/>
      <c r="AJ82" s="17">
        <f t="shared" si="37"/>
        <v>5</v>
      </c>
    </row>
    <row r="83" spans="1:39" ht="15" thickBot="1" x14ac:dyDescent="0.25">
      <c r="A83" s="105" t="s">
        <v>142</v>
      </c>
      <c r="B83" s="99" t="s">
        <v>136</v>
      </c>
      <c r="C83" s="63"/>
      <c r="D83" s="63"/>
      <c r="E83" s="17">
        <v>42</v>
      </c>
      <c r="F83" s="49">
        <f t="shared" si="38"/>
        <v>40</v>
      </c>
      <c r="G83" s="17">
        <f>VLOOKUP($B83,[2]NUM7!$G$2:$I$156,2,FALSE)</f>
        <v>46</v>
      </c>
      <c r="H83" s="61">
        <f t="shared" si="39"/>
        <v>46</v>
      </c>
      <c r="I83" s="50">
        <f t="shared" si="40"/>
        <v>47</v>
      </c>
      <c r="J83" s="180">
        <f>VLOOKUP($B83,[1]NUM7!$G$2:$I$158,2,FALSE)</f>
        <v>48</v>
      </c>
      <c r="K83" s="119">
        <f>VLOOKUP($B83,'[3]ACT NUM7'!$G$2:$S$124,2,FALSE)</f>
        <v>0</v>
      </c>
      <c r="L83" s="119">
        <f>VLOOKUP($B83,'[3]ACT NUM7'!$G$2:$S$124,3,FALSE)</f>
        <v>0</v>
      </c>
      <c r="M83" s="119">
        <f>VLOOKUP($B83,'[3]ACT NUM7'!$G$2:$S$124,4,FALSE)</f>
        <v>0</v>
      </c>
      <c r="N83" s="119">
        <f>VLOOKUP($B83,'[3]ACT NUM7'!$G$2:$S$124,5,FALSE)</f>
        <v>0</v>
      </c>
      <c r="O83" s="119">
        <f>VLOOKUP($B83,'[3]ACT NUM7'!$G$2:$S$124,6,FALSE)</f>
        <v>2</v>
      </c>
      <c r="P83" s="119">
        <f>VLOOKUP($B83,'[3]ACT NUM7'!$G$2:$S$124,7,FALSE)</f>
        <v>1</v>
      </c>
      <c r="Q83" s="119">
        <f>VLOOKUP($B83,'[3]ACT NUM7'!$G$2:$S$124,8,FALSE)</f>
        <v>0</v>
      </c>
      <c r="R83" s="119">
        <f>VLOOKUP($B83,'[3]ACT NUM7'!$G$2:$S$124,9,FALSE)</f>
        <v>1</v>
      </c>
      <c r="S83" s="119">
        <f>VLOOKUP($B83,'[3]ACT NUM7'!$G$2:$S$124,10,FALSE)</f>
        <v>0</v>
      </c>
      <c r="T83" s="120">
        <f>VLOOKUP($B83,'[3]ACT NUM7'!$G$2:$S$124,11,FALSE)</f>
        <v>1</v>
      </c>
      <c r="U83" s="119">
        <f>VLOOKUP($B83,'[3]ACT NUM7'!$G$2:$S$124,12,FALSE)</f>
        <v>1</v>
      </c>
      <c r="V83" s="119"/>
      <c r="W83" s="17">
        <f t="shared" si="35"/>
        <v>6</v>
      </c>
      <c r="X83" s="119">
        <f>VLOOKUP($B83,'[3]ACT NUM7'!$AB$2:$AN$100,2,FALSE)</f>
        <v>0</v>
      </c>
      <c r="Y83" s="119">
        <f>VLOOKUP($B83,'[3]ACT NUM7'!$AB$2:$AN$100,3,FALSE)</f>
        <v>0</v>
      </c>
      <c r="Z83" s="119">
        <f>VLOOKUP($B83,'[3]ACT NUM7'!$AB$2:$AN$100,4,FALSE)</f>
        <v>2</v>
      </c>
      <c r="AA83" s="119">
        <f>VLOOKUP($B83,'[3]ACT NUM7'!$AB$2:$AN$100,5,FALSE)</f>
        <v>0</v>
      </c>
      <c r="AB83" s="119">
        <f>VLOOKUP($B83,'[3]ACT NUM7'!$AB$2:$AN$100,6,FALSE)</f>
        <v>0</v>
      </c>
      <c r="AC83" s="119">
        <f>VLOOKUP($B83,'[3]ACT NUM7'!$AB$2:$AN$100,7,FALSE)</f>
        <v>0</v>
      </c>
      <c r="AD83" s="119">
        <f>VLOOKUP($B83,'[3]ACT NUM7'!$AB$2:$AN$100,8,FALSE)</f>
        <v>1</v>
      </c>
      <c r="AE83" s="119">
        <f>VLOOKUP($B83,'[3]ACT NUM7'!$AB$2:$AN$100,9,FALSE)</f>
        <v>0</v>
      </c>
      <c r="AF83" s="119">
        <f>VLOOKUP($B83,'[3]ACT NUM7'!$AB$2:$AN$100,10,FALSE)</f>
        <v>0</v>
      </c>
      <c r="AG83" s="119">
        <f>VLOOKUP($B83,'[3]ACT NUM7'!$AB$2:$AN$100,11,FALSE)</f>
        <v>0</v>
      </c>
      <c r="AH83" s="119">
        <f>VLOOKUP($B83,'[3]ACT NUM7'!$AB$2:$AN$100,12,FALSE)</f>
        <v>0</v>
      </c>
      <c r="AI83" s="119"/>
      <c r="AJ83" s="17">
        <f t="shared" si="37"/>
        <v>3</v>
      </c>
    </row>
    <row r="84" spans="1:39" ht="15" thickBot="1" x14ac:dyDescent="0.25">
      <c r="A84" s="105" t="s">
        <v>142</v>
      </c>
      <c r="B84" s="99" t="s">
        <v>137</v>
      </c>
      <c r="C84" s="63"/>
      <c r="D84" s="63"/>
      <c r="E84" s="17">
        <v>35</v>
      </c>
      <c r="F84" s="49">
        <f t="shared" si="38"/>
        <v>36</v>
      </c>
      <c r="G84" s="17">
        <f>VLOOKUP($B84,[2]NUM7!$G$2:$I$156,2,FALSE)</f>
        <v>35</v>
      </c>
      <c r="H84" s="61">
        <f t="shared" si="39"/>
        <v>35</v>
      </c>
      <c r="I84" s="50">
        <f t="shared" si="40"/>
        <v>35</v>
      </c>
      <c r="J84" s="180">
        <f>VLOOKUP($B84,[1]NUM7!$G$2:$I$158,2,FALSE)</f>
        <v>36</v>
      </c>
      <c r="K84" s="119">
        <f>VLOOKUP($B84,'[3]ACT NUM7'!$G$2:$S$124,2,FALSE)</f>
        <v>1</v>
      </c>
      <c r="L84" s="119">
        <f>VLOOKUP($B84,'[3]ACT NUM7'!$G$2:$S$124,3,FALSE)</f>
        <v>1</v>
      </c>
      <c r="M84" s="119">
        <f>VLOOKUP($B84,'[3]ACT NUM7'!$G$2:$S$124,4,FALSE)</f>
        <v>0</v>
      </c>
      <c r="N84" s="119">
        <f>VLOOKUP($B84,'[3]ACT NUM7'!$G$2:$S$124,5,FALSE)</f>
        <v>0</v>
      </c>
      <c r="O84" s="119">
        <f>VLOOKUP($B84,'[3]ACT NUM7'!$G$2:$S$124,6,FALSE)</f>
        <v>0</v>
      </c>
      <c r="P84" s="119">
        <f>VLOOKUP($B84,'[3]ACT NUM7'!$G$2:$S$124,7,FALSE)</f>
        <v>0</v>
      </c>
      <c r="Q84" s="119">
        <f>VLOOKUP($B84,'[3]ACT NUM7'!$G$2:$S$124,8,FALSE)</f>
        <v>0</v>
      </c>
      <c r="R84" s="119">
        <f>VLOOKUP($B84,'[3]ACT NUM7'!$G$2:$S$124,9,FALSE)</f>
        <v>0</v>
      </c>
      <c r="S84" s="119">
        <f>VLOOKUP($B84,'[3]ACT NUM7'!$G$2:$S$124,10,FALSE)</f>
        <v>0</v>
      </c>
      <c r="T84" s="120">
        <f>VLOOKUP($B84,'[3]ACT NUM7'!$G$2:$S$124,11,FALSE)</f>
        <v>0</v>
      </c>
      <c r="U84" s="119">
        <f>VLOOKUP($B84,'[3]ACT NUM7'!$G$2:$S$124,12,FALSE)</f>
        <v>0</v>
      </c>
      <c r="V84" s="119"/>
      <c r="W84" s="17">
        <f t="shared" si="35"/>
        <v>2</v>
      </c>
      <c r="X84" s="119">
        <f>VLOOKUP($B84,'[3]ACT NUM7'!$AB$2:$AN$100,2,FALSE)</f>
        <v>1</v>
      </c>
      <c r="Y84" s="119">
        <f>VLOOKUP($B84,'[3]ACT NUM7'!$AB$2:$AN$100,3,FALSE)</f>
        <v>0</v>
      </c>
      <c r="Z84" s="119">
        <f>VLOOKUP($B84,'[3]ACT NUM7'!$AB$2:$AN$100,4,FALSE)</f>
        <v>0</v>
      </c>
      <c r="AA84" s="119">
        <f>VLOOKUP($B84,'[3]ACT NUM7'!$AB$2:$AN$100,5,FALSE)</f>
        <v>0</v>
      </c>
      <c r="AB84" s="119">
        <f>VLOOKUP($B84,'[3]ACT NUM7'!$AB$2:$AN$100,6,FALSE)</f>
        <v>0</v>
      </c>
      <c r="AC84" s="119">
        <f>VLOOKUP($B84,'[3]ACT NUM7'!$AB$2:$AN$100,7,FALSE)</f>
        <v>0</v>
      </c>
      <c r="AD84" s="119">
        <f>VLOOKUP($B84,'[3]ACT NUM7'!$AB$2:$AN$100,8,FALSE)</f>
        <v>0</v>
      </c>
      <c r="AE84" s="119">
        <f>VLOOKUP($B84,'[3]ACT NUM7'!$AB$2:$AN$100,9,FALSE)</f>
        <v>0</v>
      </c>
      <c r="AF84" s="119">
        <f>VLOOKUP($B84,'[3]ACT NUM7'!$AB$2:$AN$100,10,FALSE)</f>
        <v>0</v>
      </c>
      <c r="AG84" s="119">
        <f>VLOOKUP($B84,'[3]ACT NUM7'!$AB$2:$AN$100,11,FALSE)</f>
        <v>0</v>
      </c>
      <c r="AH84" s="119">
        <f>VLOOKUP($B84,'[3]ACT NUM7'!$AB$2:$AN$100,12,FALSE)</f>
        <v>0</v>
      </c>
      <c r="AI84" s="119"/>
      <c r="AJ84" s="17">
        <f t="shared" si="37"/>
        <v>1</v>
      </c>
    </row>
    <row r="85" spans="1:39" ht="15" thickBot="1" x14ac:dyDescent="0.25">
      <c r="A85" s="105" t="s">
        <v>142</v>
      </c>
      <c r="B85" s="99" t="s">
        <v>138</v>
      </c>
      <c r="C85" s="63"/>
      <c r="D85" s="63"/>
      <c r="E85" s="17">
        <v>35</v>
      </c>
      <c r="F85" s="49">
        <f t="shared" si="38"/>
        <v>34</v>
      </c>
      <c r="G85" s="17">
        <f>VLOOKUP($B85,[2]NUM7!$G$2:$I$156,2,FALSE)</f>
        <v>40</v>
      </c>
      <c r="H85" s="61">
        <f t="shared" si="39"/>
        <v>40</v>
      </c>
      <c r="I85" s="50">
        <f t="shared" si="40"/>
        <v>40</v>
      </c>
      <c r="J85" s="180">
        <f>VLOOKUP($B85,[1]NUM7!$G$2:$I$158,2,FALSE)</f>
        <v>42</v>
      </c>
      <c r="K85" s="119">
        <f>VLOOKUP($B85,'[3]ACT NUM7'!$G$2:$S$124,2,FALSE)</f>
        <v>0</v>
      </c>
      <c r="L85" s="119">
        <f>VLOOKUP($B85,'[3]ACT NUM7'!$G$2:$S$124,3,FALSE)</f>
        <v>0</v>
      </c>
      <c r="M85" s="119">
        <f>VLOOKUP($B85,'[3]ACT NUM7'!$G$2:$S$124,4,FALSE)</f>
        <v>0</v>
      </c>
      <c r="N85" s="119">
        <f>VLOOKUP($B85,'[3]ACT NUM7'!$G$2:$S$124,5,FALSE)</f>
        <v>0</v>
      </c>
      <c r="O85" s="119">
        <f>VLOOKUP($B85,'[3]ACT NUM7'!$G$2:$S$124,6,FALSE)</f>
        <v>0</v>
      </c>
      <c r="P85" s="119">
        <f>VLOOKUP($B85,'[3]ACT NUM7'!$G$2:$S$124,7,FALSE)</f>
        <v>2</v>
      </c>
      <c r="Q85" s="119">
        <f>VLOOKUP($B85,'[3]ACT NUM7'!$G$2:$S$124,8,FALSE)</f>
        <v>0</v>
      </c>
      <c r="R85" s="119">
        <f>VLOOKUP($B85,'[3]ACT NUM7'!$G$2:$S$124,9,FALSE)</f>
        <v>0</v>
      </c>
      <c r="S85" s="119">
        <f>VLOOKUP($B85,'[3]ACT NUM7'!$G$2:$S$124,10,FALSE)</f>
        <v>0</v>
      </c>
      <c r="T85" s="120">
        <f>VLOOKUP($B85,'[3]ACT NUM7'!$G$2:$S$124,11,FALSE)</f>
        <v>1</v>
      </c>
      <c r="U85" s="119">
        <f>VLOOKUP($B85,'[3]ACT NUM7'!$G$2:$S$124,12,FALSE)</f>
        <v>0</v>
      </c>
      <c r="V85" s="119"/>
      <c r="W85" s="17">
        <f t="shared" si="35"/>
        <v>3</v>
      </c>
      <c r="X85" s="119">
        <f>VLOOKUP($B85,'[3]ACT NUM7'!$AB$2:$AN$100,2,FALSE)</f>
        <v>0</v>
      </c>
      <c r="Y85" s="119">
        <f>VLOOKUP($B85,'[3]ACT NUM7'!$AB$2:$AN$100,3,FALSE)</f>
        <v>0</v>
      </c>
      <c r="Z85" s="119">
        <f>VLOOKUP($B85,'[3]ACT NUM7'!$AB$2:$AN$100,4,FALSE)</f>
        <v>1</v>
      </c>
      <c r="AA85" s="119">
        <f>VLOOKUP($B85,'[3]ACT NUM7'!$AB$2:$AN$100,5,FALSE)</f>
        <v>0</v>
      </c>
      <c r="AB85" s="119">
        <f>VLOOKUP($B85,'[3]ACT NUM7'!$AB$2:$AN$100,6,FALSE)</f>
        <v>1</v>
      </c>
      <c r="AC85" s="119">
        <f>VLOOKUP($B85,'[3]ACT NUM7'!$AB$2:$AN$100,7,FALSE)</f>
        <v>0</v>
      </c>
      <c r="AD85" s="119">
        <f>VLOOKUP($B85,'[3]ACT NUM7'!$AB$2:$AN$100,8,FALSE)</f>
        <v>0</v>
      </c>
      <c r="AE85" s="119">
        <f>VLOOKUP($B85,'[3]ACT NUM7'!$AB$2:$AN$100,9,FALSE)</f>
        <v>0</v>
      </c>
      <c r="AF85" s="119">
        <f>VLOOKUP($B85,'[3]ACT NUM7'!$AB$2:$AN$100,10,FALSE)</f>
        <v>1</v>
      </c>
      <c r="AG85" s="119">
        <f>VLOOKUP($B85,'[3]ACT NUM7'!$AB$2:$AN$100,11,FALSE)</f>
        <v>0</v>
      </c>
      <c r="AH85" s="119">
        <f>VLOOKUP($B85,'[3]ACT NUM7'!$AB$2:$AN$100,12,FALSE)</f>
        <v>1</v>
      </c>
      <c r="AI85" s="119"/>
      <c r="AJ85" s="17">
        <f t="shared" si="37"/>
        <v>4</v>
      </c>
    </row>
    <row r="86" spans="1:39" ht="15" thickBot="1" x14ac:dyDescent="0.25">
      <c r="A86" s="105" t="s">
        <v>142</v>
      </c>
      <c r="B86" s="99" t="s">
        <v>139</v>
      </c>
      <c r="C86" s="63"/>
      <c r="D86" s="63"/>
      <c r="E86" s="17">
        <v>43</v>
      </c>
      <c r="F86" s="49">
        <f t="shared" si="38"/>
        <v>44</v>
      </c>
      <c r="G86" s="17">
        <f>VLOOKUP($B86,[2]NUM7!$G$2:$I$156,2,FALSE)</f>
        <v>43</v>
      </c>
      <c r="H86" s="61">
        <f t="shared" si="39"/>
        <v>42</v>
      </c>
      <c r="I86" s="50">
        <f t="shared" si="40"/>
        <v>44</v>
      </c>
      <c r="J86" s="180">
        <f>VLOOKUP($B86,[1]NUM7!$G$2:$I$158,2,FALSE)</f>
        <v>43</v>
      </c>
      <c r="K86" s="119">
        <f>VLOOKUP($B86,'[3]ACT NUM7'!$G$2:$S$124,2,FALSE)</f>
        <v>0</v>
      </c>
      <c r="L86" s="119">
        <f>VLOOKUP($B86,'[3]ACT NUM7'!$G$2:$S$124,3,FALSE)</f>
        <v>0</v>
      </c>
      <c r="M86" s="119">
        <f>VLOOKUP($B86,'[3]ACT NUM7'!$G$2:$S$124,4,FALSE)</f>
        <v>1</v>
      </c>
      <c r="N86" s="119">
        <f>VLOOKUP($B86,'[3]ACT NUM7'!$G$2:$S$124,5,FALSE)</f>
        <v>0</v>
      </c>
      <c r="O86" s="119">
        <f>VLOOKUP($B86,'[3]ACT NUM7'!$G$2:$S$124,6,FALSE)</f>
        <v>0</v>
      </c>
      <c r="P86" s="119">
        <f>VLOOKUP($B86,'[3]ACT NUM7'!$G$2:$S$124,7,FALSE)</f>
        <v>2</v>
      </c>
      <c r="Q86" s="119">
        <f>VLOOKUP($B86,'[3]ACT NUM7'!$G$2:$S$124,8,FALSE)</f>
        <v>0</v>
      </c>
      <c r="R86" s="119">
        <f>VLOOKUP($B86,'[3]ACT NUM7'!$G$2:$S$124,9,FALSE)</f>
        <v>0</v>
      </c>
      <c r="S86" s="119">
        <f>VLOOKUP($B86,'[3]ACT NUM7'!$G$2:$S$124,10,FALSE)</f>
        <v>0</v>
      </c>
      <c r="T86" s="120">
        <f>VLOOKUP($B86,'[3]ACT NUM7'!$G$2:$S$124,11,FALSE)</f>
        <v>2</v>
      </c>
      <c r="U86" s="119">
        <f>VLOOKUP($B86,'[3]ACT NUM7'!$G$2:$S$124,12,FALSE)</f>
        <v>0</v>
      </c>
      <c r="V86" s="119"/>
      <c r="W86" s="17">
        <f t="shared" si="35"/>
        <v>5</v>
      </c>
      <c r="X86" s="119">
        <f>VLOOKUP($B86,'[3]ACT NUM7'!$AB$2:$AN$100,2,FALSE)</f>
        <v>0</v>
      </c>
      <c r="Y86" s="119">
        <f>VLOOKUP($B86,'[3]ACT NUM7'!$AB$2:$AN$100,3,FALSE)</f>
        <v>0</v>
      </c>
      <c r="Z86" s="119">
        <f>VLOOKUP($B86,'[3]ACT NUM7'!$AB$2:$AN$100,4,FALSE)</f>
        <v>0</v>
      </c>
      <c r="AA86" s="119">
        <f>VLOOKUP($B86,'[3]ACT NUM7'!$AB$2:$AN$100,5,FALSE)</f>
        <v>0</v>
      </c>
      <c r="AB86" s="119">
        <f>VLOOKUP($B86,'[3]ACT NUM7'!$AB$2:$AN$100,6,FALSE)</f>
        <v>0</v>
      </c>
      <c r="AC86" s="119">
        <f>VLOOKUP($B86,'[3]ACT NUM7'!$AB$2:$AN$100,7,FALSE)</f>
        <v>0</v>
      </c>
      <c r="AD86" s="119">
        <f>VLOOKUP($B86,'[3]ACT NUM7'!$AB$2:$AN$100,8,FALSE)</f>
        <v>0</v>
      </c>
      <c r="AE86" s="119">
        <f>VLOOKUP($B86,'[3]ACT NUM7'!$AB$2:$AN$100,9,FALSE)</f>
        <v>1</v>
      </c>
      <c r="AF86" s="119">
        <f>VLOOKUP($B86,'[3]ACT NUM7'!$AB$2:$AN$100,10,FALSE)</f>
        <v>0</v>
      </c>
      <c r="AG86" s="119">
        <f>VLOOKUP($B86,'[3]ACT NUM7'!$AB$2:$AN$100,11,FALSE)</f>
        <v>0</v>
      </c>
      <c r="AH86" s="119">
        <f>VLOOKUP($B86,'[3]ACT NUM7'!$AB$2:$AN$100,12,FALSE)</f>
        <v>0</v>
      </c>
      <c r="AI86" s="119"/>
      <c r="AJ86" s="17">
        <f t="shared" si="37"/>
        <v>1</v>
      </c>
    </row>
    <row r="87" spans="1:39" ht="15" thickBot="1" x14ac:dyDescent="0.25">
      <c r="A87" s="105" t="s">
        <v>142</v>
      </c>
      <c r="B87" s="99" t="s">
        <v>140</v>
      </c>
      <c r="C87" s="63"/>
      <c r="D87" s="63"/>
      <c r="E87" s="17">
        <v>22</v>
      </c>
      <c r="F87" s="49">
        <f t="shared" si="38"/>
        <v>22</v>
      </c>
      <c r="G87" s="17">
        <f>VLOOKUP($B87,[2]NUM7!$G$2:$I$156,2,FALSE)</f>
        <v>22</v>
      </c>
      <c r="H87" s="61">
        <f t="shared" si="39"/>
        <v>21</v>
      </c>
      <c r="I87" s="50">
        <f t="shared" si="40"/>
        <v>21</v>
      </c>
      <c r="J87" s="180">
        <f>VLOOKUP($B87,[1]NUM7!$G$2:$I$158,2,FALSE)</f>
        <v>20</v>
      </c>
      <c r="K87" s="119"/>
      <c r="L87" s="119"/>
      <c r="M87" s="119"/>
      <c r="N87" s="119"/>
      <c r="O87" s="119"/>
      <c r="P87" s="119"/>
      <c r="Q87" s="119"/>
      <c r="R87" s="119"/>
      <c r="S87" s="119"/>
      <c r="T87" s="120"/>
      <c r="U87" s="119"/>
      <c r="V87" s="119"/>
      <c r="W87" s="17">
        <f t="shared" si="35"/>
        <v>0</v>
      </c>
      <c r="X87" s="119">
        <f>VLOOKUP($B87,'[3]ACT NUM7'!$AB$2:$AN$100,2,FALSE)</f>
        <v>0</v>
      </c>
      <c r="Y87" s="119">
        <f>VLOOKUP($B87,'[3]ACT NUM7'!$AB$2:$AN$100,3,FALSE)</f>
        <v>0</v>
      </c>
      <c r="Z87" s="119">
        <f>VLOOKUP($B87,'[3]ACT NUM7'!$AB$2:$AN$100,4,FALSE)</f>
        <v>0</v>
      </c>
      <c r="AA87" s="119">
        <f>VLOOKUP($B87,'[3]ACT NUM7'!$AB$2:$AN$100,5,FALSE)</f>
        <v>0</v>
      </c>
      <c r="AB87" s="119">
        <f>VLOOKUP($B87,'[3]ACT NUM7'!$AB$2:$AN$100,6,FALSE)</f>
        <v>0</v>
      </c>
      <c r="AC87" s="119">
        <f>VLOOKUP($B87,'[3]ACT NUM7'!$AB$2:$AN$100,7,FALSE)</f>
        <v>0</v>
      </c>
      <c r="AD87" s="119">
        <f>VLOOKUP($B87,'[3]ACT NUM7'!$AB$2:$AN$100,8,FALSE)</f>
        <v>1</v>
      </c>
      <c r="AE87" s="119">
        <f>VLOOKUP($B87,'[3]ACT NUM7'!$AB$2:$AN$100,9,FALSE)</f>
        <v>0</v>
      </c>
      <c r="AF87" s="119">
        <f>VLOOKUP($B87,'[3]ACT NUM7'!$AB$2:$AN$100,10,FALSE)</f>
        <v>0</v>
      </c>
      <c r="AG87" s="119">
        <f>VLOOKUP($B87,'[3]ACT NUM7'!$AB$2:$AN$100,11,FALSE)</f>
        <v>0</v>
      </c>
      <c r="AH87" s="119">
        <f>VLOOKUP($B87,'[3]ACT NUM7'!$AB$2:$AN$100,12,FALSE)</f>
        <v>0</v>
      </c>
      <c r="AI87" s="119"/>
      <c r="AJ87" s="17">
        <f t="shared" si="37"/>
        <v>1</v>
      </c>
    </row>
    <row r="88" spans="1:39" ht="15" thickBot="1" x14ac:dyDescent="0.25">
      <c r="A88" s="105" t="s">
        <v>142</v>
      </c>
      <c r="B88" s="99" t="s">
        <v>141</v>
      </c>
      <c r="C88" s="63"/>
      <c r="D88" s="63"/>
      <c r="E88" s="17">
        <v>60</v>
      </c>
      <c r="F88" s="49">
        <f t="shared" si="38"/>
        <v>58</v>
      </c>
      <c r="G88" s="17">
        <f>VLOOKUP($B88,[2]NUM7!$G$2:$I$156,2,FALSE)</f>
        <v>59</v>
      </c>
      <c r="H88" s="61">
        <f t="shared" si="39"/>
        <v>61</v>
      </c>
      <c r="I88" s="50">
        <f t="shared" si="40"/>
        <v>61</v>
      </c>
      <c r="J88" s="180">
        <f>VLOOKUP($B88,[1]NUM7!$G$2:$I$158,2,FALSE)</f>
        <v>60</v>
      </c>
      <c r="K88" s="119">
        <f>VLOOKUP($B88,'[3]ACT NUM7'!$G$2:$S$124,2,FALSE)</f>
        <v>0</v>
      </c>
      <c r="L88" s="119">
        <f>VLOOKUP($B88,'[3]ACT NUM7'!$G$2:$S$124,3,FALSE)</f>
        <v>0</v>
      </c>
      <c r="M88" s="119">
        <f>VLOOKUP($B88,'[3]ACT NUM7'!$G$2:$S$124,4,FALSE)</f>
        <v>0</v>
      </c>
      <c r="N88" s="119">
        <f>VLOOKUP($B88,'[3]ACT NUM7'!$G$2:$S$124,5,FALSE)</f>
        <v>1</v>
      </c>
      <c r="O88" s="119">
        <f>VLOOKUP($B88,'[3]ACT NUM7'!$G$2:$S$124,6,FALSE)</f>
        <v>0</v>
      </c>
      <c r="P88" s="119">
        <f>VLOOKUP($B88,'[3]ACT NUM7'!$G$2:$S$124,7,FALSE)</f>
        <v>0</v>
      </c>
      <c r="Q88" s="119">
        <f>VLOOKUP($B88,'[3]ACT NUM7'!$G$2:$S$124,8,FALSE)</f>
        <v>2</v>
      </c>
      <c r="R88" s="119">
        <f>VLOOKUP($B88,'[3]ACT NUM7'!$G$2:$S$124,9,FALSE)</f>
        <v>0</v>
      </c>
      <c r="S88" s="119">
        <f>VLOOKUP($B88,'[3]ACT NUM7'!$G$2:$S$124,10,FALSE)</f>
        <v>1</v>
      </c>
      <c r="T88" s="120">
        <f>VLOOKUP($B88,'[3]ACT NUM7'!$G$2:$S$124,11,FALSE)</f>
        <v>0</v>
      </c>
      <c r="U88" s="119">
        <f>VLOOKUP($B88,'[3]ACT NUM7'!$G$2:$S$124,12,FALSE)</f>
        <v>0</v>
      </c>
      <c r="V88" s="119"/>
      <c r="W88" s="17">
        <f t="shared" si="35"/>
        <v>4</v>
      </c>
      <c r="X88" s="119">
        <f>VLOOKUP($B88,'[3]ACT NUM7'!$AB$2:$AN$100,2,FALSE)</f>
        <v>0</v>
      </c>
      <c r="Y88" s="119">
        <f>VLOOKUP($B88,'[3]ACT NUM7'!$AB$2:$AN$100,3,FALSE)</f>
        <v>1</v>
      </c>
      <c r="Z88" s="119">
        <f>VLOOKUP($B88,'[3]ACT NUM7'!$AB$2:$AN$100,4,FALSE)</f>
        <v>1</v>
      </c>
      <c r="AA88" s="119">
        <f>VLOOKUP($B88,'[3]ACT NUM7'!$AB$2:$AN$100,5,FALSE)</f>
        <v>0</v>
      </c>
      <c r="AB88" s="119">
        <f>VLOOKUP($B88,'[3]ACT NUM7'!$AB$2:$AN$100,6,FALSE)</f>
        <v>2</v>
      </c>
      <c r="AC88" s="119">
        <f>VLOOKUP($B88,'[3]ACT NUM7'!$AB$2:$AN$100,7,FALSE)</f>
        <v>0</v>
      </c>
      <c r="AD88" s="119">
        <f>VLOOKUP($B88,'[3]ACT NUM7'!$AB$2:$AN$100,8,FALSE)</f>
        <v>0</v>
      </c>
      <c r="AE88" s="119">
        <f>VLOOKUP($B88,'[3]ACT NUM7'!$AB$2:$AN$100,9,FALSE)</f>
        <v>0</v>
      </c>
      <c r="AF88" s="119">
        <f>VLOOKUP($B88,'[3]ACT NUM7'!$AB$2:$AN$100,10,FALSE)</f>
        <v>1</v>
      </c>
      <c r="AG88" s="119">
        <f>VLOOKUP($B88,'[3]ACT NUM7'!$AB$2:$AN$100,11,FALSE)</f>
        <v>0</v>
      </c>
      <c r="AH88" s="119">
        <f>VLOOKUP($B88,'[3]ACT NUM7'!$AB$2:$AN$100,12,FALSE)</f>
        <v>0</v>
      </c>
      <c r="AI88" s="119"/>
      <c r="AJ88" s="17">
        <f t="shared" si="37"/>
        <v>5</v>
      </c>
    </row>
    <row r="89" spans="1:39" ht="15" thickBot="1" x14ac:dyDescent="0.25">
      <c r="A89" s="233" t="s">
        <v>205</v>
      </c>
      <c r="B89" s="234"/>
      <c r="C89" s="45">
        <f>+D89/Metas!M116</f>
        <v>1.0147722060699156</v>
      </c>
      <c r="D89" s="19">
        <f>+J89/AK89</f>
        <v>0.51753382509565693</v>
      </c>
      <c r="E89" s="14">
        <f t="shared" ref="E89:K89" si="41">SUM(E79:E88)</f>
        <v>627</v>
      </c>
      <c r="F89" s="14">
        <f t="shared" si="41"/>
        <v>630</v>
      </c>
      <c r="G89" s="14">
        <f t="shared" si="41"/>
        <v>636</v>
      </c>
      <c r="H89" s="14">
        <f t="shared" si="41"/>
        <v>646</v>
      </c>
      <c r="I89" s="14">
        <f>SUM(I79:I88)</f>
        <v>655</v>
      </c>
      <c r="J89" s="14">
        <f t="shared" si="41"/>
        <v>656</v>
      </c>
      <c r="K89" s="14">
        <f t="shared" si="41"/>
        <v>8</v>
      </c>
      <c r="L89" s="14">
        <f t="shared" ref="L89:V89" si="42">SUM(L79:L88)</f>
        <v>2</v>
      </c>
      <c r="M89" s="14">
        <f t="shared" si="42"/>
        <v>5</v>
      </c>
      <c r="N89" s="14">
        <f t="shared" si="42"/>
        <v>9</v>
      </c>
      <c r="O89" s="14">
        <f t="shared" si="42"/>
        <v>5</v>
      </c>
      <c r="P89" s="14">
        <f t="shared" si="42"/>
        <v>5</v>
      </c>
      <c r="Q89" s="14">
        <f t="shared" si="42"/>
        <v>7</v>
      </c>
      <c r="R89" s="14">
        <f t="shared" si="42"/>
        <v>9</v>
      </c>
      <c r="S89" s="14">
        <f t="shared" si="42"/>
        <v>7</v>
      </c>
      <c r="T89" s="14">
        <f t="shared" si="42"/>
        <v>5</v>
      </c>
      <c r="U89" s="14">
        <f t="shared" si="42"/>
        <v>3</v>
      </c>
      <c r="V89" s="14">
        <f t="shared" si="42"/>
        <v>0</v>
      </c>
      <c r="W89" s="14">
        <f t="shared" si="35"/>
        <v>65</v>
      </c>
      <c r="X89" s="14">
        <f t="shared" ref="X89:AI89" si="43">SUM(X79:X88)</f>
        <v>5</v>
      </c>
      <c r="Y89" s="14">
        <f t="shared" si="43"/>
        <v>3</v>
      </c>
      <c r="Z89" s="14">
        <f t="shared" si="43"/>
        <v>4</v>
      </c>
      <c r="AA89" s="14">
        <f t="shared" si="43"/>
        <v>3</v>
      </c>
      <c r="AB89" s="14">
        <f t="shared" si="43"/>
        <v>6</v>
      </c>
      <c r="AC89" s="14">
        <f t="shared" si="43"/>
        <v>4</v>
      </c>
      <c r="AD89" s="14">
        <f t="shared" si="43"/>
        <v>4</v>
      </c>
      <c r="AE89" s="14">
        <f t="shared" si="43"/>
        <v>2</v>
      </c>
      <c r="AF89" s="14">
        <f t="shared" si="43"/>
        <v>2</v>
      </c>
      <c r="AG89" s="14">
        <f t="shared" si="43"/>
        <v>1</v>
      </c>
      <c r="AH89" s="14">
        <f t="shared" si="43"/>
        <v>1</v>
      </c>
      <c r="AI89" s="14">
        <f t="shared" si="43"/>
        <v>0</v>
      </c>
      <c r="AJ89" s="14">
        <f t="shared" si="37"/>
        <v>35</v>
      </c>
      <c r="AK89" s="14">
        <f>+AL89+AM89</f>
        <v>1267.5500000000002</v>
      </c>
      <c r="AL89" s="14">
        <f>8573*0.1</f>
        <v>857.30000000000007</v>
      </c>
      <c r="AM89" s="14">
        <f>1641*0.25</f>
        <v>410.25</v>
      </c>
    </row>
    <row r="90" spans="1:39" ht="15" thickBot="1" x14ac:dyDescent="0.25">
      <c r="A90" s="105" t="s">
        <v>159</v>
      </c>
      <c r="B90" s="99" t="s">
        <v>143</v>
      </c>
      <c r="C90" s="63"/>
      <c r="D90" s="63"/>
      <c r="E90" s="17">
        <v>253</v>
      </c>
      <c r="F90" s="49">
        <f t="shared" ref="F90:F105" si="44">+E90+(K90+L90+M90)-(X90+Y90+Z90)</f>
        <v>258</v>
      </c>
      <c r="G90" s="17">
        <f>VLOOKUP($B90,[2]NUM7!$G$2:$I$156,2,FALSE)</f>
        <v>268</v>
      </c>
      <c r="H90" s="61">
        <f t="shared" ref="H90:H105" si="45">+G90+(Q90+R90)-(AD90+AE90)</f>
        <v>274</v>
      </c>
      <c r="I90" s="50">
        <f t="shared" ref="I90:I105" si="46">+G90+(Q90+R90+S90+T90)-(AD90+AE90+AF90+AG90)</f>
        <v>277</v>
      </c>
      <c r="J90" s="180">
        <f>VLOOKUP($B90,[1]NUM7!$G$2:$I$158,2,FALSE)</f>
        <v>273</v>
      </c>
      <c r="K90" s="119">
        <f>VLOOKUP($B90,'[3]ACT NUM7'!$G$2:$S$124,2,FALSE)</f>
        <v>0</v>
      </c>
      <c r="L90" s="119">
        <f>VLOOKUP($B90,'[3]ACT NUM7'!$G$2:$S$124,3,FALSE)</f>
        <v>2</v>
      </c>
      <c r="M90" s="119">
        <f>VLOOKUP($B90,'[3]ACT NUM7'!$G$2:$S$124,4,FALSE)</f>
        <v>4</v>
      </c>
      <c r="N90" s="119">
        <f>VLOOKUP($B90,'[3]ACT NUM7'!$G$2:$S$124,5,FALSE)</f>
        <v>3</v>
      </c>
      <c r="O90" s="119">
        <f>VLOOKUP($B90,'[3]ACT NUM7'!$G$2:$S$124,6,FALSE)</f>
        <v>1</v>
      </c>
      <c r="P90" s="119">
        <f>VLOOKUP($B90,'[3]ACT NUM7'!$G$2:$S$124,7,FALSE)</f>
        <v>9</v>
      </c>
      <c r="Q90" s="119">
        <f>VLOOKUP($B90,'[3]ACT NUM7'!$G$2:$S$124,8,FALSE)</f>
        <v>0</v>
      </c>
      <c r="R90" s="119">
        <f>VLOOKUP($B90,'[3]ACT NUM7'!$G$2:$S$124,9,FALSE)</f>
        <v>7</v>
      </c>
      <c r="S90" s="119">
        <f>VLOOKUP($B90,'[3]ACT NUM7'!$G$2:$S$124,10,FALSE)</f>
        <v>3</v>
      </c>
      <c r="T90" s="120">
        <f>VLOOKUP($B90,'[3]ACT NUM7'!$G$2:$S$124,11,FALSE)</f>
        <v>0</v>
      </c>
      <c r="U90" s="119">
        <f>VLOOKUP($B90,'[3]ACT NUM7'!$G$2:$S$124,12,FALSE)</f>
        <v>1</v>
      </c>
      <c r="V90" s="119"/>
      <c r="W90" s="17">
        <f t="shared" si="35"/>
        <v>30</v>
      </c>
      <c r="X90" s="119">
        <f>VLOOKUP($B90,'[3]ACT NUM7'!$AB$2:$AN$100,2,FALSE)</f>
        <v>0</v>
      </c>
      <c r="Y90" s="119">
        <f>VLOOKUP($B90,'[3]ACT NUM7'!$AB$2:$AN$100,3,FALSE)</f>
        <v>1</v>
      </c>
      <c r="Z90" s="119">
        <f>VLOOKUP($B90,'[3]ACT NUM7'!$AB$2:$AN$100,4,FALSE)</f>
        <v>0</v>
      </c>
      <c r="AA90" s="119">
        <f>VLOOKUP($B90,'[3]ACT NUM7'!$AB$2:$AN$100,5,FALSE)</f>
        <v>0</v>
      </c>
      <c r="AB90" s="119">
        <f>VLOOKUP($B90,'[3]ACT NUM7'!$AB$2:$AN$100,6,FALSE)</f>
        <v>1</v>
      </c>
      <c r="AC90" s="119">
        <f>VLOOKUP($B90,'[3]ACT NUM7'!$AB$2:$AN$100,7,FALSE)</f>
        <v>0</v>
      </c>
      <c r="AD90" s="119">
        <f>VLOOKUP($B90,'[3]ACT NUM7'!$AB$2:$AN$100,8,FALSE)</f>
        <v>1</v>
      </c>
      <c r="AE90" s="119">
        <f>VLOOKUP($B90,'[3]ACT NUM7'!$AB$2:$AN$100,9,FALSE)</f>
        <v>0</v>
      </c>
      <c r="AF90" s="119">
        <f>VLOOKUP($B90,'[3]ACT NUM7'!$AB$2:$AN$100,10,FALSE)</f>
        <v>0</v>
      </c>
      <c r="AG90" s="119">
        <f>VLOOKUP($B90,'[3]ACT NUM7'!$AB$2:$AN$100,11,FALSE)</f>
        <v>0</v>
      </c>
      <c r="AH90" s="119">
        <f>VLOOKUP($B90,'[3]ACT NUM7'!$AB$2:$AN$100,12,FALSE)</f>
        <v>2</v>
      </c>
      <c r="AI90" s="119"/>
      <c r="AJ90" s="17">
        <f t="shared" si="37"/>
        <v>5</v>
      </c>
    </row>
    <row r="91" spans="1:39" ht="15" thickBot="1" x14ac:dyDescent="0.25">
      <c r="A91" s="105" t="s">
        <v>159</v>
      </c>
      <c r="B91" s="99" t="s">
        <v>144</v>
      </c>
      <c r="C91" s="63"/>
      <c r="D91" s="63"/>
      <c r="E91" s="17">
        <v>1233</v>
      </c>
      <c r="F91" s="49">
        <f t="shared" si="44"/>
        <v>1253</v>
      </c>
      <c r="G91" s="17">
        <f>VLOOKUP($B91,[2]NUM7!$G$2:$I$156,2,FALSE)</f>
        <v>1304</v>
      </c>
      <c r="H91" s="61">
        <f t="shared" si="45"/>
        <v>1320</v>
      </c>
      <c r="I91" s="50">
        <f t="shared" si="46"/>
        <v>1325</v>
      </c>
      <c r="J91" s="180">
        <f>VLOOKUP($B91,[1]NUM7!$G$2:$I$158,2,FALSE)</f>
        <v>1328</v>
      </c>
      <c r="K91" s="119">
        <f>VLOOKUP($B91,'[3]ACT NUM7'!$G$2:$S$124,2,FALSE)</f>
        <v>14</v>
      </c>
      <c r="L91" s="119">
        <f>VLOOKUP($B91,'[3]ACT NUM7'!$G$2:$S$124,3,FALSE)</f>
        <v>6</v>
      </c>
      <c r="M91" s="119">
        <f>VLOOKUP($B91,'[3]ACT NUM7'!$G$2:$S$124,4,FALSE)</f>
        <v>13</v>
      </c>
      <c r="N91" s="119">
        <f>VLOOKUP($B91,'[3]ACT NUM7'!$G$2:$S$124,5,FALSE)</f>
        <v>7</v>
      </c>
      <c r="O91" s="119">
        <f>VLOOKUP($B91,'[3]ACT NUM7'!$G$2:$S$124,6,FALSE)</f>
        <v>23</v>
      </c>
      <c r="P91" s="119">
        <f>VLOOKUP($B91,'[3]ACT NUM7'!$G$2:$S$124,7,FALSE)</f>
        <v>13</v>
      </c>
      <c r="Q91" s="119">
        <f>VLOOKUP($B91,'[3]ACT NUM7'!$G$2:$S$124,8,FALSE)</f>
        <v>9</v>
      </c>
      <c r="R91" s="119">
        <f>VLOOKUP($B91,'[3]ACT NUM7'!$G$2:$S$124,9,FALSE)</f>
        <v>13</v>
      </c>
      <c r="S91" s="119">
        <f>VLOOKUP($B91,'[3]ACT NUM7'!$G$2:$S$124,10,FALSE)</f>
        <v>11</v>
      </c>
      <c r="T91" s="120">
        <f>VLOOKUP($B91,'[3]ACT NUM7'!$G$2:$S$124,11,FALSE)</f>
        <v>0</v>
      </c>
      <c r="U91" s="119">
        <f>VLOOKUP($B91,'[3]ACT NUM7'!$G$2:$S$124,12,FALSE)</f>
        <v>8</v>
      </c>
      <c r="V91" s="119"/>
      <c r="W91" s="17">
        <f t="shared" si="35"/>
        <v>117</v>
      </c>
      <c r="X91" s="119">
        <f>VLOOKUP($B91,'[3]ACT NUM7'!$AB$2:$AN$100,2,FALSE)</f>
        <v>2</v>
      </c>
      <c r="Y91" s="119">
        <f>VLOOKUP($B91,'[3]ACT NUM7'!$AB$2:$AN$100,3,FALSE)</f>
        <v>1</v>
      </c>
      <c r="Z91" s="119">
        <f>VLOOKUP($B91,'[3]ACT NUM7'!$AB$2:$AN$100,4,FALSE)</f>
        <v>10</v>
      </c>
      <c r="AA91" s="119">
        <f>VLOOKUP($B91,'[3]ACT NUM7'!$AB$2:$AN$100,5,FALSE)</f>
        <v>1</v>
      </c>
      <c r="AB91" s="119">
        <f>VLOOKUP($B91,'[3]ACT NUM7'!$AB$2:$AN$100,6,FALSE)</f>
        <v>4</v>
      </c>
      <c r="AC91" s="119">
        <f>VLOOKUP($B91,'[3]ACT NUM7'!$AB$2:$AN$100,7,FALSE)</f>
        <v>4</v>
      </c>
      <c r="AD91" s="119">
        <f>VLOOKUP($B91,'[3]ACT NUM7'!$AB$2:$AN$100,8,FALSE)</f>
        <v>3</v>
      </c>
      <c r="AE91" s="119">
        <f>VLOOKUP($B91,'[3]ACT NUM7'!$AB$2:$AN$100,9,FALSE)</f>
        <v>3</v>
      </c>
      <c r="AF91" s="119">
        <f>VLOOKUP($B91,'[3]ACT NUM7'!$AB$2:$AN$100,10,FALSE)</f>
        <v>6</v>
      </c>
      <c r="AG91" s="119">
        <f>VLOOKUP($B91,'[3]ACT NUM7'!$AB$2:$AN$100,11,FALSE)</f>
        <v>0</v>
      </c>
      <c r="AH91" s="119">
        <f>VLOOKUP($B91,'[3]ACT NUM7'!$AB$2:$AN$100,12,FALSE)</f>
        <v>1</v>
      </c>
      <c r="AI91" s="119"/>
      <c r="AJ91" s="17">
        <f t="shared" si="37"/>
        <v>35</v>
      </c>
    </row>
    <row r="92" spans="1:39" ht="15" thickBot="1" x14ac:dyDescent="0.25">
      <c r="A92" s="105" t="s">
        <v>159</v>
      </c>
      <c r="B92" s="99" t="s">
        <v>145</v>
      </c>
      <c r="C92" s="63"/>
      <c r="D92" s="63"/>
      <c r="E92" s="17">
        <v>1683</v>
      </c>
      <c r="F92" s="49">
        <f t="shared" si="44"/>
        <v>1729</v>
      </c>
      <c r="G92" s="17">
        <f>VLOOKUP($B92,[2]NUM7!$G$2:$I$156,2,FALSE)</f>
        <v>1803</v>
      </c>
      <c r="H92" s="61">
        <f t="shared" si="45"/>
        <v>1867</v>
      </c>
      <c r="I92" s="50">
        <f t="shared" si="46"/>
        <v>1883</v>
      </c>
      <c r="J92" s="180">
        <f>VLOOKUP($B92,[1]NUM7!$G$2:$I$158,2,FALSE)+70</f>
        <v>1925</v>
      </c>
      <c r="K92" s="119">
        <f>VLOOKUP($B92,'[3]ACT NUM7'!$G$2:$S$124,2,FALSE)</f>
        <v>19</v>
      </c>
      <c r="L92" s="119">
        <f>VLOOKUP($B92,'[3]ACT NUM7'!$G$2:$S$124,3,FALSE)</f>
        <v>17</v>
      </c>
      <c r="M92" s="119">
        <f>VLOOKUP($B92,'[3]ACT NUM7'!$G$2:$S$124,4,FALSE)</f>
        <v>15</v>
      </c>
      <c r="N92" s="119">
        <f>VLOOKUP($B92,'[3]ACT NUM7'!$G$2:$S$124,5,FALSE)</f>
        <v>8</v>
      </c>
      <c r="O92" s="119">
        <f>VLOOKUP($B92,'[3]ACT NUM7'!$G$2:$S$124,6,FALSE)</f>
        <v>25</v>
      </c>
      <c r="P92" s="119">
        <f>VLOOKUP($B92,'[3]ACT NUM7'!$G$2:$S$124,7,FALSE)</f>
        <v>0</v>
      </c>
      <c r="Q92" s="119">
        <f>VLOOKUP($B92,'[3]ACT NUM7'!$G$2:$S$124,8,FALSE)</f>
        <v>35</v>
      </c>
      <c r="R92" s="119">
        <f>VLOOKUP($B92,'[3]ACT NUM7'!$G$2:$S$124,9,FALSE)</f>
        <v>34</v>
      </c>
      <c r="S92" s="119">
        <f>VLOOKUP($B92,'[3]ACT NUM7'!$G$2:$S$124,10,FALSE)</f>
        <v>14</v>
      </c>
      <c r="T92" s="120">
        <f>VLOOKUP($B92,'[3]ACT NUM7'!$G$2:$S$124,11,FALSE)</f>
        <v>2</v>
      </c>
      <c r="U92" s="119">
        <f>VLOOKUP($B92,'[3]ACT NUM7'!$G$2:$S$124,12,FALSE)</f>
        <v>3</v>
      </c>
      <c r="V92" s="119"/>
      <c r="W92" s="17">
        <f t="shared" si="35"/>
        <v>172</v>
      </c>
      <c r="X92" s="119">
        <f>VLOOKUP($B92,'[3]ACT NUM7'!$AB$2:$AN$100,2,FALSE)</f>
        <v>2</v>
      </c>
      <c r="Y92" s="119">
        <f>VLOOKUP($B92,'[3]ACT NUM7'!$AB$2:$AN$100,3,FALSE)</f>
        <v>0</v>
      </c>
      <c r="Z92" s="119">
        <f>VLOOKUP($B92,'[3]ACT NUM7'!$AB$2:$AN$100,4,FALSE)</f>
        <v>3</v>
      </c>
      <c r="AA92" s="119">
        <f>VLOOKUP($B92,'[3]ACT NUM7'!$AB$2:$AN$100,5,FALSE)</f>
        <v>2</v>
      </c>
      <c r="AB92" s="119">
        <f>VLOOKUP($B92,'[3]ACT NUM7'!$AB$2:$AN$100,6,FALSE)</f>
        <v>0</v>
      </c>
      <c r="AC92" s="119">
        <f>VLOOKUP($B92,'[3]ACT NUM7'!$AB$2:$AN$100,7,FALSE)</f>
        <v>23</v>
      </c>
      <c r="AD92" s="119">
        <f>VLOOKUP($B92,'[3]ACT NUM7'!$AB$2:$AN$100,8,FALSE)</f>
        <v>2</v>
      </c>
      <c r="AE92" s="119">
        <f>VLOOKUP($B92,'[3]ACT NUM7'!$AB$2:$AN$100,9,FALSE)</f>
        <v>3</v>
      </c>
      <c r="AF92" s="119">
        <f>VLOOKUP($B92,'[3]ACT NUM7'!$AB$2:$AN$100,10,FALSE)</f>
        <v>0</v>
      </c>
      <c r="AG92" s="119">
        <f>VLOOKUP($B92,'[3]ACT NUM7'!$AB$2:$AN$100,11,FALSE)</f>
        <v>0</v>
      </c>
      <c r="AH92" s="119">
        <f>VLOOKUP($B92,'[3]ACT NUM7'!$AB$2:$AN$100,12,FALSE)</f>
        <v>0</v>
      </c>
      <c r="AI92" s="119"/>
      <c r="AJ92" s="17">
        <f t="shared" si="37"/>
        <v>35</v>
      </c>
    </row>
    <row r="93" spans="1:39" ht="15" thickBot="1" x14ac:dyDescent="0.25">
      <c r="A93" s="105" t="s">
        <v>159</v>
      </c>
      <c r="B93" s="99" t="s">
        <v>146</v>
      </c>
      <c r="C93" s="63"/>
      <c r="D93" s="63"/>
      <c r="E93" s="17">
        <v>293</v>
      </c>
      <c r="F93" s="49">
        <f t="shared" si="44"/>
        <v>302</v>
      </c>
      <c r="G93" s="17">
        <f>VLOOKUP($B93,[2]NUM7!$G$2:$I$156,2,FALSE)</f>
        <v>302</v>
      </c>
      <c r="H93" s="61">
        <f t="shared" si="45"/>
        <v>304</v>
      </c>
      <c r="I93" s="50">
        <f t="shared" si="46"/>
        <v>306</v>
      </c>
      <c r="J93" s="180">
        <f>VLOOKUP($B93,[1]NUM7!$G$2:$I$158,2,FALSE)</f>
        <v>336</v>
      </c>
      <c r="K93" s="119">
        <f>VLOOKUP($B93,'[3]ACT NUM7'!$G$2:$S$124,2,FALSE)</f>
        <v>1</v>
      </c>
      <c r="L93" s="119">
        <f>VLOOKUP($B93,'[3]ACT NUM7'!$G$2:$S$124,3,FALSE)</f>
        <v>6</v>
      </c>
      <c r="M93" s="119">
        <f>VLOOKUP($B93,'[3]ACT NUM7'!$G$2:$S$124,4,FALSE)</f>
        <v>2</v>
      </c>
      <c r="N93" s="119">
        <f>VLOOKUP($B93,'[3]ACT NUM7'!$G$2:$S$124,5,FALSE)</f>
        <v>2</v>
      </c>
      <c r="O93" s="119">
        <f>VLOOKUP($B93,'[3]ACT NUM7'!$G$2:$S$124,6,FALSE)</f>
        <v>0</v>
      </c>
      <c r="P93" s="119">
        <f>VLOOKUP($B93,'[3]ACT NUM7'!$G$2:$S$124,7,FALSE)</f>
        <v>0</v>
      </c>
      <c r="Q93" s="119">
        <f>VLOOKUP($B93,'[3]ACT NUM7'!$G$2:$S$124,8,FALSE)</f>
        <v>4</v>
      </c>
      <c r="R93" s="119">
        <f>VLOOKUP($B93,'[3]ACT NUM7'!$G$2:$S$124,9,FALSE)</f>
        <v>1</v>
      </c>
      <c r="S93" s="119">
        <f>VLOOKUP($B93,'[3]ACT NUM7'!$G$2:$S$124,10,FALSE)</f>
        <v>2</v>
      </c>
      <c r="T93" s="120">
        <f>VLOOKUP($B93,'[3]ACT NUM7'!$G$2:$S$124,11,FALSE)</f>
        <v>0</v>
      </c>
      <c r="U93" s="119">
        <f>VLOOKUP($B93,'[3]ACT NUM7'!$G$2:$S$124,12,FALSE)</f>
        <v>1</v>
      </c>
      <c r="V93" s="119"/>
      <c r="W93" s="17">
        <f t="shared" si="35"/>
        <v>19</v>
      </c>
      <c r="X93" s="119">
        <f>VLOOKUP($B93,'[3]ACT NUM7'!$AB$2:$AN$100,2,FALSE)</f>
        <v>0</v>
      </c>
      <c r="Y93" s="119">
        <f>VLOOKUP($B93,'[3]ACT NUM7'!$AB$2:$AN$100,3,FALSE)</f>
        <v>0</v>
      </c>
      <c r="Z93" s="119">
        <f>VLOOKUP($B93,'[3]ACT NUM7'!$AB$2:$AN$100,4,FALSE)</f>
        <v>0</v>
      </c>
      <c r="AA93" s="119">
        <f>VLOOKUP($B93,'[3]ACT NUM7'!$AB$2:$AN$100,5,FALSE)</f>
        <v>0</v>
      </c>
      <c r="AB93" s="119">
        <f>VLOOKUP($B93,'[3]ACT NUM7'!$AB$2:$AN$100,6,FALSE)</f>
        <v>0</v>
      </c>
      <c r="AC93" s="119">
        <f>VLOOKUP($B93,'[3]ACT NUM7'!$AB$2:$AN$100,7,FALSE)</f>
        <v>1</v>
      </c>
      <c r="AD93" s="119">
        <f>VLOOKUP($B93,'[3]ACT NUM7'!$AB$2:$AN$100,8,FALSE)</f>
        <v>0</v>
      </c>
      <c r="AE93" s="119">
        <f>VLOOKUP($B93,'[3]ACT NUM7'!$AB$2:$AN$100,9,FALSE)</f>
        <v>3</v>
      </c>
      <c r="AF93" s="119">
        <f>VLOOKUP($B93,'[3]ACT NUM7'!$AB$2:$AN$100,10,FALSE)</f>
        <v>0</v>
      </c>
      <c r="AG93" s="119">
        <f>VLOOKUP($B93,'[3]ACT NUM7'!$AB$2:$AN$100,11,FALSE)</f>
        <v>0</v>
      </c>
      <c r="AH93" s="119">
        <f>VLOOKUP($B93,'[3]ACT NUM7'!$AB$2:$AN$100,12,FALSE)</f>
        <v>1</v>
      </c>
      <c r="AI93" s="119"/>
      <c r="AJ93" s="17">
        <f t="shared" si="37"/>
        <v>5</v>
      </c>
    </row>
    <row r="94" spans="1:39" ht="15" thickBot="1" x14ac:dyDescent="0.25">
      <c r="A94" s="105" t="s">
        <v>159</v>
      </c>
      <c r="B94" s="99" t="s">
        <v>147</v>
      </c>
      <c r="C94" s="63"/>
      <c r="D94" s="63"/>
      <c r="E94" s="17">
        <v>77</v>
      </c>
      <c r="F94" s="49">
        <f t="shared" si="44"/>
        <v>76</v>
      </c>
      <c r="G94" s="17">
        <f>VLOOKUP($B94,[2]NUM7!$G$2:$I$156,2,FALSE)</f>
        <v>72</v>
      </c>
      <c r="H94" s="61">
        <f t="shared" si="45"/>
        <v>72</v>
      </c>
      <c r="I94" s="50">
        <f t="shared" si="46"/>
        <v>73</v>
      </c>
      <c r="J94" s="180">
        <f>VLOOKUP($B94,[1]NUM7!$G$2:$I$158,2,FALSE)</f>
        <v>80</v>
      </c>
      <c r="K94" s="119">
        <f>VLOOKUP($B94,'[3]ACT NUM7'!$G$2:$S$124,2,FALSE)</f>
        <v>0</v>
      </c>
      <c r="L94" s="119">
        <f>VLOOKUP($B94,'[3]ACT NUM7'!$G$2:$S$124,3,FALSE)</f>
        <v>0</v>
      </c>
      <c r="M94" s="119">
        <f>VLOOKUP($B94,'[3]ACT NUM7'!$G$2:$S$124,4,FALSE)</f>
        <v>0</v>
      </c>
      <c r="N94" s="119">
        <f>VLOOKUP($B94,'[3]ACT NUM7'!$G$2:$S$124,5,FALSE)</f>
        <v>0</v>
      </c>
      <c r="O94" s="119">
        <f>VLOOKUP($B94,'[3]ACT NUM7'!$G$2:$S$124,6,FALSE)</f>
        <v>0</v>
      </c>
      <c r="P94" s="119">
        <f>VLOOKUP($B94,'[3]ACT NUM7'!$G$2:$S$124,7,FALSE)</f>
        <v>1</v>
      </c>
      <c r="Q94" s="119">
        <f>VLOOKUP($B94,'[3]ACT NUM7'!$G$2:$S$124,8,FALSE)</f>
        <v>0</v>
      </c>
      <c r="R94" s="119">
        <f>VLOOKUP($B94,'[3]ACT NUM7'!$G$2:$S$124,9,FALSE)</f>
        <v>1</v>
      </c>
      <c r="S94" s="119">
        <f>VLOOKUP($B94,'[3]ACT NUM7'!$G$2:$S$124,10,FALSE)</f>
        <v>1</v>
      </c>
      <c r="T94" s="120">
        <f>VLOOKUP($B94,'[3]ACT NUM7'!$G$2:$S$124,11,FALSE)</f>
        <v>1</v>
      </c>
      <c r="U94" s="119">
        <f>VLOOKUP($B94,'[3]ACT NUM7'!$G$2:$S$124,12,FALSE)</f>
        <v>1</v>
      </c>
      <c r="V94" s="119"/>
      <c r="W94" s="17">
        <f t="shared" si="35"/>
        <v>5</v>
      </c>
      <c r="X94" s="119">
        <f>VLOOKUP($B94,'[3]ACT NUM7'!$AB$2:$AN$100,2,FALSE)</f>
        <v>1</v>
      </c>
      <c r="Y94" s="119">
        <f>VLOOKUP($B94,'[3]ACT NUM7'!$AB$2:$AN$100,3,FALSE)</f>
        <v>0</v>
      </c>
      <c r="Z94" s="119">
        <f>VLOOKUP($B94,'[3]ACT NUM7'!$AB$2:$AN$100,4,FALSE)</f>
        <v>0</v>
      </c>
      <c r="AA94" s="119">
        <f>VLOOKUP($B94,'[3]ACT NUM7'!$AB$2:$AN$100,5,FALSE)</f>
        <v>0</v>
      </c>
      <c r="AB94" s="119">
        <f>VLOOKUP($B94,'[3]ACT NUM7'!$AB$2:$AN$100,6,FALSE)</f>
        <v>0</v>
      </c>
      <c r="AC94" s="119">
        <f>VLOOKUP($B94,'[3]ACT NUM7'!$AB$2:$AN$100,7,FALSE)</f>
        <v>1</v>
      </c>
      <c r="AD94" s="119">
        <f>VLOOKUP($B94,'[3]ACT NUM7'!$AB$2:$AN$100,8,FALSE)</f>
        <v>0</v>
      </c>
      <c r="AE94" s="119">
        <f>VLOOKUP($B94,'[3]ACT NUM7'!$AB$2:$AN$100,9,FALSE)</f>
        <v>1</v>
      </c>
      <c r="AF94" s="119">
        <f>VLOOKUP($B94,'[3]ACT NUM7'!$AB$2:$AN$100,10,FALSE)</f>
        <v>1</v>
      </c>
      <c r="AG94" s="119">
        <f>VLOOKUP($B94,'[3]ACT NUM7'!$AB$2:$AN$100,11,FALSE)</f>
        <v>0</v>
      </c>
      <c r="AH94" s="119">
        <f>VLOOKUP($B94,'[3]ACT NUM7'!$AB$2:$AN$100,12,FALSE)</f>
        <v>0</v>
      </c>
      <c r="AI94" s="119"/>
      <c r="AJ94" s="17">
        <f t="shared" si="37"/>
        <v>4</v>
      </c>
    </row>
    <row r="95" spans="1:39" ht="15" thickBot="1" x14ac:dyDescent="0.25">
      <c r="A95" s="105" t="s">
        <v>159</v>
      </c>
      <c r="B95" s="99" t="s">
        <v>148</v>
      </c>
      <c r="C95" s="63"/>
      <c r="D95" s="63"/>
      <c r="E95" s="17">
        <v>89</v>
      </c>
      <c r="F95" s="49">
        <f t="shared" si="44"/>
        <v>89</v>
      </c>
      <c r="G95" s="17">
        <f>VLOOKUP($B95,[2]NUM7!$G$2:$I$156,2,FALSE)</f>
        <v>89</v>
      </c>
      <c r="H95" s="61">
        <f t="shared" si="45"/>
        <v>93</v>
      </c>
      <c r="I95" s="50">
        <f t="shared" si="46"/>
        <v>94</v>
      </c>
      <c r="J95" s="180">
        <f>VLOOKUP($B95,[1]NUM7!$G$2:$I$158,2,FALSE)</f>
        <v>96</v>
      </c>
      <c r="K95" s="119">
        <f>VLOOKUP($B95,'[3]ACT NUM7'!$G$2:$S$124,2,FALSE)</f>
        <v>0</v>
      </c>
      <c r="L95" s="119">
        <f>VLOOKUP($B95,'[3]ACT NUM7'!$G$2:$S$124,3,FALSE)</f>
        <v>0</v>
      </c>
      <c r="M95" s="119">
        <f>VLOOKUP($B95,'[3]ACT NUM7'!$G$2:$S$124,4,FALSE)</f>
        <v>0</v>
      </c>
      <c r="N95" s="119">
        <f>VLOOKUP($B95,'[3]ACT NUM7'!$G$2:$S$124,5,FALSE)</f>
        <v>0</v>
      </c>
      <c r="O95" s="119">
        <f>VLOOKUP($B95,'[3]ACT NUM7'!$G$2:$S$124,6,FALSE)</f>
        <v>1</v>
      </c>
      <c r="P95" s="119">
        <f>VLOOKUP($B95,'[3]ACT NUM7'!$G$2:$S$124,7,FALSE)</f>
        <v>0</v>
      </c>
      <c r="Q95" s="119">
        <f>VLOOKUP($B95,'[3]ACT NUM7'!$G$2:$S$124,8,FALSE)</f>
        <v>4</v>
      </c>
      <c r="R95" s="119">
        <f>VLOOKUP($B95,'[3]ACT NUM7'!$G$2:$S$124,9,FALSE)</f>
        <v>1</v>
      </c>
      <c r="S95" s="119">
        <f>VLOOKUP($B95,'[3]ACT NUM7'!$G$2:$S$124,10,FALSE)</f>
        <v>1</v>
      </c>
      <c r="T95" s="120">
        <f>VLOOKUP($B95,'[3]ACT NUM7'!$G$2:$S$124,11,FALSE)</f>
        <v>0</v>
      </c>
      <c r="U95" s="119">
        <f>VLOOKUP($B95,'[3]ACT NUM7'!$G$2:$S$124,12,FALSE)</f>
        <v>1</v>
      </c>
      <c r="V95" s="119"/>
      <c r="W95" s="17">
        <f t="shared" si="35"/>
        <v>8</v>
      </c>
      <c r="X95" s="119">
        <f>VLOOKUP($B95,'[3]ACT NUM7'!$AB$2:$AN$100,2,FALSE)</f>
        <v>0</v>
      </c>
      <c r="Y95" s="119">
        <f>VLOOKUP($B95,'[3]ACT NUM7'!$AB$2:$AN$100,3,FALSE)</f>
        <v>0</v>
      </c>
      <c r="Z95" s="119">
        <f>VLOOKUP($B95,'[3]ACT NUM7'!$AB$2:$AN$100,4,FALSE)</f>
        <v>0</v>
      </c>
      <c r="AA95" s="119">
        <f>VLOOKUP($B95,'[3]ACT NUM7'!$AB$2:$AN$100,5,FALSE)</f>
        <v>0</v>
      </c>
      <c r="AB95" s="119">
        <f>VLOOKUP($B95,'[3]ACT NUM7'!$AB$2:$AN$100,6,FALSE)</f>
        <v>0</v>
      </c>
      <c r="AC95" s="119">
        <f>VLOOKUP($B95,'[3]ACT NUM7'!$AB$2:$AN$100,7,FALSE)</f>
        <v>1</v>
      </c>
      <c r="AD95" s="119">
        <f>VLOOKUP($B95,'[3]ACT NUM7'!$AB$2:$AN$100,8,FALSE)</f>
        <v>0</v>
      </c>
      <c r="AE95" s="119">
        <f>VLOOKUP($B95,'[3]ACT NUM7'!$AB$2:$AN$100,9,FALSE)</f>
        <v>1</v>
      </c>
      <c r="AF95" s="119">
        <f>VLOOKUP($B95,'[3]ACT NUM7'!$AB$2:$AN$100,10,FALSE)</f>
        <v>0</v>
      </c>
      <c r="AG95" s="119">
        <f>VLOOKUP($B95,'[3]ACT NUM7'!$AB$2:$AN$100,11,FALSE)</f>
        <v>0</v>
      </c>
      <c r="AH95" s="119">
        <f>VLOOKUP($B95,'[3]ACT NUM7'!$AB$2:$AN$100,12,FALSE)</f>
        <v>0</v>
      </c>
      <c r="AI95" s="119"/>
      <c r="AJ95" s="17">
        <f t="shared" si="37"/>
        <v>2</v>
      </c>
    </row>
    <row r="96" spans="1:39" ht="15" thickBot="1" x14ac:dyDescent="0.25">
      <c r="A96" s="105" t="s">
        <v>159</v>
      </c>
      <c r="B96" s="99" t="s">
        <v>149</v>
      </c>
      <c r="C96" s="63"/>
      <c r="D96" s="63"/>
      <c r="E96" s="17">
        <v>32</v>
      </c>
      <c r="F96" s="49">
        <f t="shared" si="44"/>
        <v>30</v>
      </c>
      <c r="G96" s="17">
        <f>VLOOKUP($B96,[2]NUM7!$G$2:$I$156,2,FALSE)</f>
        <v>28</v>
      </c>
      <c r="H96" s="61">
        <f t="shared" si="45"/>
        <v>29</v>
      </c>
      <c r="I96" s="50">
        <f t="shared" si="46"/>
        <v>29</v>
      </c>
      <c r="J96" s="180">
        <f>VLOOKUP($B96,[1]NUM7!$G$2:$I$158,2,FALSE)</f>
        <v>29</v>
      </c>
      <c r="K96" s="119">
        <f>VLOOKUP($B96,'[3]ACT NUM7'!$G$2:$S$124,2,FALSE)</f>
        <v>0</v>
      </c>
      <c r="L96" s="119">
        <f>VLOOKUP($B96,'[3]ACT NUM7'!$G$2:$S$124,3,FALSE)</f>
        <v>1</v>
      </c>
      <c r="M96" s="119">
        <f>VLOOKUP($B96,'[3]ACT NUM7'!$G$2:$S$124,4,FALSE)</f>
        <v>0</v>
      </c>
      <c r="N96" s="119">
        <f>VLOOKUP($B96,'[3]ACT NUM7'!$G$2:$S$124,5,FALSE)</f>
        <v>0</v>
      </c>
      <c r="O96" s="119">
        <f>VLOOKUP($B96,'[3]ACT NUM7'!$G$2:$S$124,6,FALSE)</f>
        <v>0</v>
      </c>
      <c r="P96" s="119">
        <f>VLOOKUP($B96,'[3]ACT NUM7'!$G$2:$S$124,7,FALSE)</f>
        <v>0</v>
      </c>
      <c r="Q96" s="119">
        <f>VLOOKUP($B96,'[3]ACT NUM7'!$G$2:$S$124,8,FALSE)</f>
        <v>1</v>
      </c>
      <c r="R96" s="119">
        <f>VLOOKUP($B96,'[3]ACT NUM7'!$G$2:$S$124,9,FALSE)</f>
        <v>1</v>
      </c>
      <c r="S96" s="119">
        <f>VLOOKUP($B96,'[3]ACT NUM7'!$G$2:$S$124,10,FALSE)</f>
        <v>0</v>
      </c>
      <c r="T96" s="120">
        <f>VLOOKUP($B96,'[3]ACT NUM7'!$G$2:$S$124,11,FALSE)</f>
        <v>0</v>
      </c>
      <c r="U96" s="119">
        <f>VLOOKUP($B96,'[3]ACT NUM7'!$G$2:$S$124,12,FALSE)</f>
        <v>0</v>
      </c>
      <c r="V96" s="119"/>
      <c r="W96" s="17">
        <f t="shared" si="35"/>
        <v>3</v>
      </c>
      <c r="X96" s="119">
        <f>VLOOKUP($B96,'[3]ACT NUM7'!$AB$2:$AN$100,2,FALSE)</f>
        <v>1</v>
      </c>
      <c r="Y96" s="119">
        <f>VLOOKUP($B96,'[3]ACT NUM7'!$AB$2:$AN$100,3,FALSE)</f>
        <v>2</v>
      </c>
      <c r="Z96" s="119">
        <f>VLOOKUP($B96,'[3]ACT NUM7'!$AB$2:$AN$100,4,FALSE)</f>
        <v>0</v>
      </c>
      <c r="AA96" s="119">
        <f>VLOOKUP($B96,'[3]ACT NUM7'!$AB$2:$AN$100,5,FALSE)</f>
        <v>0</v>
      </c>
      <c r="AB96" s="119">
        <f>VLOOKUP($B96,'[3]ACT NUM7'!$AB$2:$AN$100,6,FALSE)</f>
        <v>2</v>
      </c>
      <c r="AC96" s="119">
        <f>VLOOKUP($B96,'[3]ACT NUM7'!$AB$2:$AN$100,7,FALSE)</f>
        <v>1</v>
      </c>
      <c r="AD96" s="119">
        <f>VLOOKUP($B96,'[3]ACT NUM7'!$AB$2:$AN$100,8,FALSE)</f>
        <v>0</v>
      </c>
      <c r="AE96" s="119">
        <f>VLOOKUP($B96,'[3]ACT NUM7'!$AB$2:$AN$100,9,FALSE)</f>
        <v>1</v>
      </c>
      <c r="AF96" s="119">
        <f>VLOOKUP($B96,'[3]ACT NUM7'!$AB$2:$AN$100,10,FALSE)</f>
        <v>0</v>
      </c>
      <c r="AG96" s="119">
        <f>VLOOKUP($B96,'[3]ACT NUM7'!$AB$2:$AN$100,11,FALSE)</f>
        <v>0</v>
      </c>
      <c r="AH96" s="119">
        <f>VLOOKUP($B96,'[3]ACT NUM7'!$AB$2:$AN$100,12,FALSE)</f>
        <v>0</v>
      </c>
      <c r="AI96" s="119"/>
      <c r="AJ96" s="17">
        <f t="shared" si="37"/>
        <v>7</v>
      </c>
    </row>
    <row r="97" spans="1:39" ht="15" thickBot="1" x14ac:dyDescent="0.25">
      <c r="A97" s="105" t="s">
        <v>159</v>
      </c>
      <c r="B97" s="99" t="s">
        <v>150</v>
      </c>
      <c r="C97" s="63"/>
      <c r="D97" s="63"/>
      <c r="E97" s="17">
        <v>43</v>
      </c>
      <c r="F97" s="49">
        <f t="shared" si="44"/>
        <v>44</v>
      </c>
      <c r="G97" s="17">
        <f>VLOOKUP($B97,[2]NUM7!$G$2:$I$156,2,FALSE)</f>
        <v>45</v>
      </c>
      <c r="H97" s="61">
        <f t="shared" si="45"/>
        <v>44</v>
      </c>
      <c r="I97" s="50">
        <f t="shared" si="46"/>
        <v>44</v>
      </c>
      <c r="J97" s="180">
        <f>VLOOKUP($B97,[1]NUM7!$G$2:$I$158,2,FALSE)</f>
        <v>42</v>
      </c>
      <c r="K97" s="119">
        <f>VLOOKUP($B97,'[3]ACT NUM7'!$G$2:$S$124,2,FALSE)</f>
        <v>0</v>
      </c>
      <c r="L97" s="119">
        <f>VLOOKUP($B97,'[3]ACT NUM7'!$G$2:$S$124,3,FALSE)</f>
        <v>0</v>
      </c>
      <c r="M97" s="119">
        <f>VLOOKUP($B97,'[3]ACT NUM7'!$G$2:$S$124,4,FALSE)</f>
        <v>2</v>
      </c>
      <c r="N97" s="119">
        <f>VLOOKUP($B97,'[3]ACT NUM7'!$G$2:$S$124,5,FALSE)</f>
        <v>0</v>
      </c>
      <c r="O97" s="119">
        <f>VLOOKUP($B97,'[3]ACT NUM7'!$G$2:$S$124,6,FALSE)</f>
        <v>1</v>
      </c>
      <c r="P97" s="119">
        <f>VLOOKUP($B97,'[3]ACT NUM7'!$G$2:$S$124,7,FALSE)</f>
        <v>0</v>
      </c>
      <c r="Q97" s="119">
        <f>VLOOKUP($B97,'[3]ACT NUM7'!$G$2:$S$124,8,FALSE)</f>
        <v>0</v>
      </c>
      <c r="R97" s="119">
        <f>VLOOKUP($B97,'[3]ACT NUM7'!$G$2:$S$124,9,FALSE)</f>
        <v>0</v>
      </c>
      <c r="S97" s="119">
        <f>VLOOKUP($B97,'[3]ACT NUM7'!$G$2:$S$124,10,FALSE)</f>
        <v>0</v>
      </c>
      <c r="T97" s="120">
        <f>VLOOKUP($B97,'[3]ACT NUM7'!$G$2:$S$124,11,FALSE)</f>
        <v>0</v>
      </c>
      <c r="U97" s="119">
        <f>VLOOKUP($B97,'[3]ACT NUM7'!$G$2:$S$124,12,FALSE)</f>
        <v>0</v>
      </c>
      <c r="V97" s="119"/>
      <c r="W97" s="17">
        <f t="shared" si="35"/>
        <v>3</v>
      </c>
      <c r="X97" s="119">
        <f>VLOOKUP($B97,'[3]ACT NUM7'!$AB$2:$AN$100,2,FALSE)</f>
        <v>0</v>
      </c>
      <c r="Y97" s="119">
        <f>VLOOKUP($B97,'[3]ACT NUM7'!$AB$2:$AN$100,3,FALSE)</f>
        <v>0</v>
      </c>
      <c r="Z97" s="119">
        <f>VLOOKUP($B97,'[3]ACT NUM7'!$AB$2:$AN$100,4,FALSE)</f>
        <v>1</v>
      </c>
      <c r="AA97" s="119">
        <f>VLOOKUP($B97,'[3]ACT NUM7'!$AB$2:$AN$100,5,FALSE)</f>
        <v>0</v>
      </c>
      <c r="AB97" s="119">
        <f>VLOOKUP($B97,'[3]ACT NUM7'!$AB$2:$AN$100,6,FALSE)</f>
        <v>0</v>
      </c>
      <c r="AC97" s="119">
        <f>VLOOKUP($B97,'[3]ACT NUM7'!$AB$2:$AN$100,7,FALSE)</f>
        <v>0</v>
      </c>
      <c r="AD97" s="119">
        <f>VLOOKUP($B97,'[3]ACT NUM7'!$AB$2:$AN$100,8,FALSE)</f>
        <v>0</v>
      </c>
      <c r="AE97" s="119">
        <f>VLOOKUP($B97,'[3]ACT NUM7'!$AB$2:$AN$100,9,FALSE)</f>
        <v>1</v>
      </c>
      <c r="AF97" s="119">
        <f>VLOOKUP($B97,'[3]ACT NUM7'!$AB$2:$AN$100,10,FALSE)</f>
        <v>0</v>
      </c>
      <c r="AG97" s="119">
        <f>VLOOKUP($B97,'[3]ACT NUM7'!$AB$2:$AN$100,11,FALSE)</f>
        <v>0</v>
      </c>
      <c r="AH97" s="119">
        <f>VLOOKUP($B97,'[3]ACT NUM7'!$AB$2:$AN$100,12,FALSE)</f>
        <v>0</v>
      </c>
      <c r="AI97" s="119"/>
      <c r="AJ97" s="17">
        <f t="shared" si="37"/>
        <v>2</v>
      </c>
    </row>
    <row r="98" spans="1:39" ht="15" thickBot="1" x14ac:dyDescent="0.25">
      <c r="A98" s="105" t="s">
        <v>159</v>
      </c>
      <c r="B98" s="99" t="s">
        <v>151</v>
      </c>
      <c r="C98" s="63"/>
      <c r="D98" s="63"/>
      <c r="E98" s="17">
        <v>111</v>
      </c>
      <c r="F98" s="49">
        <f t="shared" si="44"/>
        <v>114</v>
      </c>
      <c r="G98" s="17">
        <f>VLOOKUP($B98,[2]NUM7!$G$2:$I$156,2,FALSE)</f>
        <v>111</v>
      </c>
      <c r="H98" s="61">
        <f t="shared" si="45"/>
        <v>110</v>
      </c>
      <c r="I98" s="50">
        <f t="shared" si="46"/>
        <v>109</v>
      </c>
      <c r="J98" s="180">
        <f>VLOOKUP($B98,[1]NUM7!$G$2:$I$158,2,FALSE)</f>
        <v>108</v>
      </c>
      <c r="K98" s="119">
        <f>VLOOKUP($B98,'[3]ACT NUM7'!$G$2:$S$124,2,FALSE)</f>
        <v>1</v>
      </c>
      <c r="L98" s="119">
        <f>VLOOKUP($B98,'[3]ACT NUM7'!$G$2:$S$124,3,FALSE)</f>
        <v>1</v>
      </c>
      <c r="M98" s="119">
        <f>VLOOKUP($B98,'[3]ACT NUM7'!$G$2:$S$124,4,FALSE)</f>
        <v>1</v>
      </c>
      <c r="N98" s="119">
        <f>VLOOKUP($B98,'[3]ACT NUM7'!$G$2:$S$124,5,FALSE)</f>
        <v>0</v>
      </c>
      <c r="O98" s="119">
        <f>VLOOKUP($B98,'[3]ACT NUM7'!$G$2:$S$124,6,FALSE)</f>
        <v>1</v>
      </c>
      <c r="P98" s="119">
        <f>VLOOKUP($B98,'[3]ACT NUM7'!$G$2:$S$124,7,FALSE)</f>
        <v>0</v>
      </c>
      <c r="Q98" s="119">
        <f>VLOOKUP($B98,'[3]ACT NUM7'!$G$2:$S$124,8,FALSE)</f>
        <v>4</v>
      </c>
      <c r="R98" s="119">
        <f>VLOOKUP($B98,'[3]ACT NUM7'!$G$2:$S$124,9,FALSE)</f>
        <v>0</v>
      </c>
      <c r="S98" s="119">
        <f>VLOOKUP($B98,'[3]ACT NUM7'!$G$2:$S$124,10,FALSE)</f>
        <v>1</v>
      </c>
      <c r="T98" s="120">
        <f>VLOOKUP($B98,'[3]ACT NUM7'!$G$2:$S$124,11,FALSE)</f>
        <v>0</v>
      </c>
      <c r="U98" s="119">
        <f>VLOOKUP($B98,'[3]ACT NUM7'!$G$2:$S$124,12,FALSE)</f>
        <v>0</v>
      </c>
      <c r="V98" s="119"/>
      <c r="W98" s="17">
        <f t="shared" si="35"/>
        <v>9</v>
      </c>
      <c r="X98" s="119">
        <f>VLOOKUP($B98,'[3]ACT NUM7'!$AB$2:$AN$100,2,FALSE)</f>
        <v>0</v>
      </c>
      <c r="Y98" s="119">
        <f>VLOOKUP($B98,'[3]ACT NUM7'!$AB$2:$AN$100,3,FALSE)</f>
        <v>0</v>
      </c>
      <c r="Z98" s="119">
        <f>VLOOKUP($B98,'[3]ACT NUM7'!$AB$2:$AN$100,4,FALSE)</f>
        <v>0</v>
      </c>
      <c r="AA98" s="119">
        <f>VLOOKUP($B98,'[3]ACT NUM7'!$AB$2:$AN$100,5,FALSE)</f>
        <v>1</v>
      </c>
      <c r="AB98" s="119">
        <f>VLOOKUP($B98,'[3]ACT NUM7'!$AB$2:$AN$100,6,FALSE)</f>
        <v>0</v>
      </c>
      <c r="AC98" s="119">
        <f>VLOOKUP($B98,'[3]ACT NUM7'!$AB$2:$AN$100,7,FALSE)</f>
        <v>8</v>
      </c>
      <c r="AD98" s="119">
        <f>VLOOKUP($B98,'[3]ACT NUM7'!$AB$2:$AN$100,8,FALSE)</f>
        <v>3</v>
      </c>
      <c r="AE98" s="119">
        <f>VLOOKUP($B98,'[3]ACT NUM7'!$AB$2:$AN$100,9,FALSE)</f>
        <v>2</v>
      </c>
      <c r="AF98" s="119">
        <f>VLOOKUP($B98,'[3]ACT NUM7'!$AB$2:$AN$100,10,FALSE)</f>
        <v>2</v>
      </c>
      <c r="AG98" s="119">
        <f>VLOOKUP($B98,'[3]ACT NUM7'!$AB$2:$AN$100,11,FALSE)</f>
        <v>0</v>
      </c>
      <c r="AH98" s="119">
        <f>VLOOKUP($B98,'[3]ACT NUM7'!$AB$2:$AN$100,12,FALSE)</f>
        <v>1</v>
      </c>
      <c r="AI98" s="119"/>
      <c r="AJ98" s="17">
        <f t="shared" si="37"/>
        <v>17</v>
      </c>
    </row>
    <row r="99" spans="1:39" ht="15" thickBot="1" x14ac:dyDescent="0.25">
      <c r="A99" s="105" t="s">
        <v>159</v>
      </c>
      <c r="B99" s="99" t="s">
        <v>152</v>
      </c>
      <c r="C99" s="63"/>
      <c r="D99" s="63"/>
      <c r="E99" s="17">
        <v>23</v>
      </c>
      <c r="F99" s="49">
        <f t="shared" si="44"/>
        <v>23</v>
      </c>
      <c r="G99" s="17">
        <f>VLOOKUP($B99,[2]NUM7!$G$2:$I$156,2,FALSE)</f>
        <v>23</v>
      </c>
      <c r="H99" s="61">
        <f t="shared" si="45"/>
        <v>22</v>
      </c>
      <c r="I99" s="50">
        <f t="shared" si="46"/>
        <v>22</v>
      </c>
      <c r="J99" s="180">
        <f>VLOOKUP($B99,[1]NUM7!$G$2:$I$158,2,FALSE)</f>
        <v>21</v>
      </c>
      <c r="K99" s="119">
        <f>VLOOKUP($B99,'[3]ACT NUM7'!$G$2:$S$124,2,FALSE)</f>
        <v>0</v>
      </c>
      <c r="L99" s="119">
        <f>VLOOKUP($B99,'[3]ACT NUM7'!$G$2:$S$124,3,FALSE)</f>
        <v>0</v>
      </c>
      <c r="M99" s="119">
        <f>VLOOKUP($B99,'[3]ACT NUM7'!$G$2:$S$124,4,FALSE)</f>
        <v>0</v>
      </c>
      <c r="N99" s="119">
        <f>VLOOKUP($B99,'[3]ACT NUM7'!$G$2:$S$124,5,FALSE)</f>
        <v>0</v>
      </c>
      <c r="O99" s="119">
        <f>VLOOKUP($B99,'[3]ACT NUM7'!$G$2:$S$124,6,FALSE)</f>
        <v>1</v>
      </c>
      <c r="P99" s="119">
        <f>VLOOKUP($B99,'[3]ACT NUM7'!$G$2:$S$124,7,FALSE)</f>
        <v>1</v>
      </c>
      <c r="Q99" s="119">
        <f>VLOOKUP($B99,'[3]ACT NUM7'!$G$2:$S$124,8,FALSE)</f>
        <v>0</v>
      </c>
      <c r="R99" s="119">
        <f>VLOOKUP($B99,'[3]ACT NUM7'!$G$2:$S$124,9,FALSE)</f>
        <v>0</v>
      </c>
      <c r="S99" s="119">
        <f>VLOOKUP($B99,'[3]ACT NUM7'!$G$2:$S$124,10,FALSE)</f>
        <v>1</v>
      </c>
      <c r="T99" s="120">
        <f>VLOOKUP($B99,'[3]ACT NUM7'!$G$2:$S$124,11,FALSE)</f>
        <v>0</v>
      </c>
      <c r="U99" s="119">
        <f>VLOOKUP($B99,'[3]ACT NUM7'!$G$2:$S$124,12,FALSE)</f>
        <v>1</v>
      </c>
      <c r="V99" s="119"/>
      <c r="W99" s="17">
        <f t="shared" si="35"/>
        <v>4</v>
      </c>
      <c r="X99" s="119">
        <f>VLOOKUP($B99,'[3]ACT NUM7'!$AB$2:$AN$100,2,FALSE)</f>
        <v>0</v>
      </c>
      <c r="Y99" s="119">
        <f>VLOOKUP($B99,'[3]ACT NUM7'!$AB$2:$AN$100,3,FALSE)</f>
        <v>0</v>
      </c>
      <c r="Z99" s="119">
        <f>VLOOKUP($B99,'[3]ACT NUM7'!$AB$2:$AN$100,4,FALSE)</f>
        <v>0</v>
      </c>
      <c r="AA99" s="119">
        <f>VLOOKUP($B99,'[3]ACT NUM7'!$AB$2:$AN$100,5,FALSE)</f>
        <v>0</v>
      </c>
      <c r="AB99" s="119">
        <f>VLOOKUP($B99,'[3]ACT NUM7'!$AB$2:$AN$100,6,FALSE)</f>
        <v>0</v>
      </c>
      <c r="AC99" s="119">
        <f>VLOOKUP($B99,'[3]ACT NUM7'!$AB$2:$AN$100,7,FALSE)</f>
        <v>1</v>
      </c>
      <c r="AD99" s="119">
        <f>VLOOKUP($B99,'[3]ACT NUM7'!$AB$2:$AN$100,8,FALSE)</f>
        <v>0</v>
      </c>
      <c r="AE99" s="119">
        <f>VLOOKUP($B99,'[3]ACT NUM7'!$AB$2:$AN$100,9,FALSE)</f>
        <v>1</v>
      </c>
      <c r="AF99" s="119">
        <f>VLOOKUP($B99,'[3]ACT NUM7'!$AB$2:$AN$100,10,FALSE)</f>
        <v>1</v>
      </c>
      <c r="AG99" s="119">
        <f>VLOOKUP($B99,'[3]ACT NUM7'!$AB$2:$AN$100,11,FALSE)</f>
        <v>0</v>
      </c>
      <c r="AH99" s="119">
        <f>VLOOKUP($B99,'[3]ACT NUM7'!$AB$2:$AN$100,12,FALSE)</f>
        <v>0</v>
      </c>
      <c r="AI99" s="119"/>
      <c r="AJ99" s="17">
        <f t="shared" si="37"/>
        <v>3</v>
      </c>
    </row>
    <row r="100" spans="1:39" ht="15" thickBot="1" x14ac:dyDescent="0.25">
      <c r="A100" s="105" t="s">
        <v>159</v>
      </c>
      <c r="B100" s="99" t="s">
        <v>153</v>
      </c>
      <c r="C100" s="63"/>
      <c r="D100" s="63"/>
      <c r="E100" s="17">
        <v>33</v>
      </c>
      <c r="F100" s="49">
        <f t="shared" si="44"/>
        <v>34</v>
      </c>
      <c r="G100" s="17">
        <f>VLOOKUP($B100,[2]NUM7!$G$2:$I$156,2,FALSE)</f>
        <v>34</v>
      </c>
      <c r="H100" s="61">
        <f t="shared" si="45"/>
        <v>33</v>
      </c>
      <c r="I100" s="50">
        <f t="shared" si="46"/>
        <v>33</v>
      </c>
      <c r="J100" s="180">
        <f>VLOOKUP($B100,[1]NUM7!$G$2:$I$158,2,FALSE)</f>
        <v>33</v>
      </c>
      <c r="K100" s="119">
        <f>VLOOKUP($B100,'[3]ACT NUM7'!$G$2:$S$124,2,FALSE)</f>
        <v>1</v>
      </c>
      <c r="L100" s="119">
        <f>VLOOKUP($B100,'[3]ACT NUM7'!$G$2:$S$124,3,FALSE)</f>
        <v>0</v>
      </c>
      <c r="M100" s="119">
        <f>VLOOKUP($B100,'[3]ACT NUM7'!$G$2:$S$124,4,FALSE)</f>
        <v>0</v>
      </c>
      <c r="N100" s="119">
        <f>VLOOKUP($B100,'[3]ACT NUM7'!$G$2:$S$124,5,FALSE)</f>
        <v>0</v>
      </c>
      <c r="O100" s="119">
        <f>VLOOKUP($B100,'[3]ACT NUM7'!$G$2:$S$124,6,FALSE)</f>
        <v>0</v>
      </c>
      <c r="P100" s="119">
        <f>VLOOKUP($B100,'[3]ACT NUM7'!$G$2:$S$124,7,FALSE)</f>
        <v>0</v>
      </c>
      <c r="Q100" s="119">
        <f>VLOOKUP($B100,'[3]ACT NUM7'!$G$2:$S$124,8,FALSE)</f>
        <v>0</v>
      </c>
      <c r="R100" s="119">
        <f>VLOOKUP($B100,'[3]ACT NUM7'!$G$2:$S$124,9,FALSE)</f>
        <v>0</v>
      </c>
      <c r="S100" s="119">
        <f>VLOOKUP($B100,'[3]ACT NUM7'!$G$2:$S$124,10,FALSE)</f>
        <v>0</v>
      </c>
      <c r="T100" s="120">
        <f>VLOOKUP($B100,'[3]ACT NUM7'!$G$2:$S$124,11,FALSE)</f>
        <v>0</v>
      </c>
      <c r="U100" s="119">
        <f>VLOOKUP($B100,'[3]ACT NUM7'!$G$2:$S$124,12,FALSE)</f>
        <v>0</v>
      </c>
      <c r="V100" s="119"/>
      <c r="W100" s="17">
        <f t="shared" si="35"/>
        <v>1</v>
      </c>
      <c r="X100" s="119">
        <f>VLOOKUP($B100,'[3]ACT NUM7'!$AB$2:$AN$100,2,FALSE)</f>
        <v>0</v>
      </c>
      <c r="Y100" s="119">
        <f>VLOOKUP($B100,'[3]ACT NUM7'!$AB$2:$AN$100,3,FALSE)</f>
        <v>0</v>
      </c>
      <c r="Z100" s="119">
        <f>VLOOKUP($B100,'[3]ACT NUM7'!$AB$2:$AN$100,4,FALSE)</f>
        <v>0</v>
      </c>
      <c r="AA100" s="119">
        <f>VLOOKUP($B100,'[3]ACT NUM7'!$AB$2:$AN$100,5,FALSE)</f>
        <v>0</v>
      </c>
      <c r="AB100" s="119">
        <f>VLOOKUP($B100,'[3]ACT NUM7'!$AB$2:$AN$100,6,FALSE)</f>
        <v>0</v>
      </c>
      <c r="AC100" s="119">
        <f>VLOOKUP($B100,'[3]ACT NUM7'!$AB$2:$AN$100,7,FALSE)</f>
        <v>0</v>
      </c>
      <c r="AD100" s="119">
        <f>VLOOKUP($B100,'[3]ACT NUM7'!$AB$2:$AN$100,8,FALSE)</f>
        <v>0</v>
      </c>
      <c r="AE100" s="119">
        <f>VLOOKUP($B100,'[3]ACT NUM7'!$AB$2:$AN$100,9,FALSE)</f>
        <v>1</v>
      </c>
      <c r="AF100" s="119">
        <f>VLOOKUP($B100,'[3]ACT NUM7'!$AB$2:$AN$100,10,FALSE)</f>
        <v>0</v>
      </c>
      <c r="AG100" s="119">
        <f>VLOOKUP($B100,'[3]ACT NUM7'!$AB$2:$AN$100,11,FALSE)</f>
        <v>0</v>
      </c>
      <c r="AH100" s="119">
        <f>VLOOKUP($B100,'[3]ACT NUM7'!$AB$2:$AN$100,12,FALSE)</f>
        <v>0</v>
      </c>
      <c r="AI100" s="119"/>
      <c r="AJ100" s="17">
        <f t="shared" si="37"/>
        <v>1</v>
      </c>
    </row>
    <row r="101" spans="1:39" ht="15" thickBot="1" x14ac:dyDescent="0.25">
      <c r="A101" s="105" t="s">
        <v>159</v>
      </c>
      <c r="B101" s="99" t="s">
        <v>154</v>
      </c>
      <c r="C101" s="63"/>
      <c r="D101" s="63"/>
      <c r="E101" s="17">
        <v>16</v>
      </c>
      <c r="F101" s="49">
        <f t="shared" si="44"/>
        <v>15</v>
      </c>
      <c r="G101" s="17">
        <f>VLOOKUP($B101,[2]NUM7!$G$2:$I$156,2,FALSE)</f>
        <v>15</v>
      </c>
      <c r="H101" s="61">
        <f t="shared" si="45"/>
        <v>16</v>
      </c>
      <c r="I101" s="50">
        <f t="shared" si="46"/>
        <v>15</v>
      </c>
      <c r="J101" s="180">
        <f>VLOOKUP($B101,[1]NUM7!$G$2:$I$158,2,FALSE)</f>
        <v>15</v>
      </c>
      <c r="K101" s="114">
        <f>VLOOKUP($B101,'[3]ACT NUM7'!$G$2:$S$124,2,FALSE)</f>
        <v>0</v>
      </c>
      <c r="L101" s="114">
        <f>VLOOKUP($B101,'[3]ACT NUM7'!$G$2:$S$124,3,FALSE)</f>
        <v>0</v>
      </c>
      <c r="M101" s="114">
        <f>VLOOKUP($B101,'[3]ACT NUM7'!$G$2:$S$124,4,FALSE)</f>
        <v>0</v>
      </c>
      <c r="N101" s="114">
        <f>VLOOKUP($B101,'[3]ACT NUM7'!$G$2:$S$124,5,FALSE)</f>
        <v>0</v>
      </c>
      <c r="O101" s="114">
        <f>VLOOKUP($B101,'[3]ACT NUM7'!$G$2:$S$124,6,FALSE)</f>
        <v>1</v>
      </c>
      <c r="P101" s="114">
        <f>VLOOKUP($B101,'[3]ACT NUM7'!$G$2:$S$124,7,FALSE)</f>
        <v>0</v>
      </c>
      <c r="Q101" s="114">
        <f>VLOOKUP($B101,'[3]ACT NUM7'!$G$2:$S$124,8,FALSE)</f>
        <v>0</v>
      </c>
      <c r="R101" s="114">
        <f>VLOOKUP($B101,'[3]ACT NUM7'!$G$2:$S$124,9,FALSE)</f>
        <v>1</v>
      </c>
      <c r="S101" s="114">
        <f>VLOOKUP($B101,'[3]ACT NUM7'!$G$2:$S$124,10,FALSE)</f>
        <v>0</v>
      </c>
      <c r="T101" s="120">
        <f>VLOOKUP($B101,'[3]ACT NUM7'!$G$2:$S$124,11,FALSE)</f>
        <v>0</v>
      </c>
      <c r="U101" s="119">
        <f>VLOOKUP($B101,'[3]ACT NUM7'!$G$2:$S$124,12,FALSE)</f>
        <v>0</v>
      </c>
      <c r="V101" s="119"/>
      <c r="W101" s="17">
        <f t="shared" si="35"/>
        <v>2</v>
      </c>
      <c r="X101" s="119">
        <f>VLOOKUP($B101,'[3]ACT NUM7'!$AB$2:$AN$100,2,FALSE)</f>
        <v>1</v>
      </c>
      <c r="Y101" s="119">
        <f>VLOOKUP($B101,'[3]ACT NUM7'!$AB$2:$AN$100,3,FALSE)</f>
        <v>0</v>
      </c>
      <c r="Z101" s="119">
        <f>VLOOKUP($B101,'[3]ACT NUM7'!$AB$2:$AN$100,4,FALSE)</f>
        <v>0</v>
      </c>
      <c r="AA101" s="119">
        <f>VLOOKUP($B101,'[3]ACT NUM7'!$AB$2:$AN$100,5,FALSE)</f>
        <v>0</v>
      </c>
      <c r="AB101" s="119">
        <f>VLOOKUP($B101,'[3]ACT NUM7'!$AB$2:$AN$100,6,FALSE)</f>
        <v>0</v>
      </c>
      <c r="AC101" s="119">
        <f>VLOOKUP($B101,'[3]ACT NUM7'!$AB$2:$AN$100,7,FALSE)</f>
        <v>0</v>
      </c>
      <c r="AD101" s="119">
        <f>VLOOKUP($B101,'[3]ACT NUM7'!$AB$2:$AN$100,8,FALSE)</f>
        <v>0</v>
      </c>
      <c r="AE101" s="119">
        <f>VLOOKUP($B101,'[3]ACT NUM7'!$AB$2:$AN$100,9,FALSE)</f>
        <v>0</v>
      </c>
      <c r="AF101" s="119">
        <f>VLOOKUP($B101,'[3]ACT NUM7'!$AB$2:$AN$100,10,FALSE)</f>
        <v>1</v>
      </c>
      <c r="AG101" s="119">
        <f>VLOOKUP($B101,'[3]ACT NUM7'!$AB$2:$AN$100,11,FALSE)</f>
        <v>0</v>
      </c>
      <c r="AH101" s="119">
        <f>VLOOKUP($B101,'[3]ACT NUM7'!$AB$2:$AN$100,12,FALSE)</f>
        <v>0</v>
      </c>
      <c r="AI101" s="119"/>
      <c r="AJ101" s="17">
        <f t="shared" si="37"/>
        <v>2</v>
      </c>
    </row>
    <row r="102" spans="1:39" ht="15" thickBot="1" x14ac:dyDescent="0.25">
      <c r="A102" s="105" t="s">
        <v>159</v>
      </c>
      <c r="B102" s="99" t="s">
        <v>155</v>
      </c>
      <c r="C102" s="63"/>
      <c r="D102" s="63"/>
      <c r="E102" s="17">
        <v>103</v>
      </c>
      <c r="F102" s="49">
        <f t="shared" si="44"/>
        <v>104</v>
      </c>
      <c r="G102" s="17">
        <f>VLOOKUP($B102,[2]NUM7!$G$2:$I$156,2,FALSE)</f>
        <v>101</v>
      </c>
      <c r="H102" s="61">
        <f t="shared" si="45"/>
        <v>100</v>
      </c>
      <c r="I102" s="50">
        <f t="shared" si="46"/>
        <v>99</v>
      </c>
      <c r="J102" s="180">
        <f>VLOOKUP($B102,[1]NUM7!$G$2:$I$158,2,FALSE)</f>
        <v>93</v>
      </c>
      <c r="K102" s="119">
        <f>VLOOKUP($B102,'[3]ACT NUM7'!$G$2:$S$124,2,FALSE)</f>
        <v>3</v>
      </c>
      <c r="L102" s="119">
        <f>VLOOKUP($B102,'[3]ACT NUM7'!$G$2:$S$124,3,FALSE)</f>
        <v>0</v>
      </c>
      <c r="M102" s="119">
        <f>VLOOKUP($B102,'[3]ACT NUM7'!$G$2:$S$124,4,FALSE)</f>
        <v>0</v>
      </c>
      <c r="N102" s="119">
        <f>VLOOKUP($B102,'[3]ACT NUM7'!$G$2:$S$124,5,FALSE)</f>
        <v>1</v>
      </c>
      <c r="O102" s="119">
        <f>VLOOKUP($B102,'[3]ACT NUM7'!$G$2:$S$124,6,FALSE)</f>
        <v>1</v>
      </c>
      <c r="P102" s="119">
        <f>VLOOKUP($B102,'[3]ACT NUM7'!$G$2:$S$124,7,FALSE)</f>
        <v>1</v>
      </c>
      <c r="Q102" s="119">
        <f>VLOOKUP($B102,'[3]ACT NUM7'!$G$2:$S$124,8,FALSE)</f>
        <v>0</v>
      </c>
      <c r="R102" s="119">
        <f>VLOOKUP($B102,'[3]ACT NUM7'!$G$2:$S$124,9,FALSE)</f>
        <v>1</v>
      </c>
      <c r="S102" s="119">
        <f>VLOOKUP($B102,'[3]ACT NUM7'!$G$2:$S$124,10,FALSE)</f>
        <v>0</v>
      </c>
      <c r="T102" s="120">
        <f>VLOOKUP($B102,'[3]ACT NUM7'!$G$2:$S$124,11,FALSE)</f>
        <v>0</v>
      </c>
      <c r="U102" s="119">
        <f>VLOOKUP($B102,'[3]ACT NUM7'!$G$2:$S$124,12,FALSE)</f>
        <v>0</v>
      </c>
      <c r="V102" s="119"/>
      <c r="W102" s="17">
        <f t="shared" si="35"/>
        <v>7</v>
      </c>
      <c r="X102" s="119">
        <f>VLOOKUP($B102,'[3]ACT NUM7'!$AB$2:$AN$100,2,FALSE)</f>
        <v>0</v>
      </c>
      <c r="Y102" s="119">
        <f>VLOOKUP($B102,'[3]ACT NUM7'!$AB$2:$AN$100,3,FALSE)</f>
        <v>0</v>
      </c>
      <c r="Z102" s="119">
        <f>VLOOKUP($B102,'[3]ACT NUM7'!$AB$2:$AN$100,4,FALSE)</f>
        <v>2</v>
      </c>
      <c r="AA102" s="119">
        <f>VLOOKUP($B102,'[3]ACT NUM7'!$AB$2:$AN$100,5,FALSE)</f>
        <v>0</v>
      </c>
      <c r="AB102" s="119">
        <f>VLOOKUP($B102,'[3]ACT NUM7'!$AB$2:$AN$100,6,FALSE)</f>
        <v>3</v>
      </c>
      <c r="AC102" s="119">
        <f>VLOOKUP($B102,'[3]ACT NUM7'!$AB$2:$AN$100,7,FALSE)</f>
        <v>5</v>
      </c>
      <c r="AD102" s="119">
        <f>VLOOKUP($B102,'[3]ACT NUM7'!$AB$2:$AN$100,8,FALSE)</f>
        <v>0</v>
      </c>
      <c r="AE102" s="119">
        <f>VLOOKUP($B102,'[3]ACT NUM7'!$AB$2:$AN$100,9,FALSE)</f>
        <v>2</v>
      </c>
      <c r="AF102" s="119">
        <f>VLOOKUP($B102,'[3]ACT NUM7'!$AB$2:$AN$100,10,FALSE)</f>
        <v>1</v>
      </c>
      <c r="AG102" s="119">
        <f>VLOOKUP($B102,'[3]ACT NUM7'!$AB$2:$AN$100,11,FALSE)</f>
        <v>0</v>
      </c>
      <c r="AH102" s="119">
        <f>VLOOKUP($B102,'[3]ACT NUM7'!$AB$2:$AN$100,12,FALSE)</f>
        <v>0</v>
      </c>
      <c r="AI102" s="119"/>
      <c r="AJ102" s="17">
        <f t="shared" si="37"/>
        <v>13</v>
      </c>
    </row>
    <row r="103" spans="1:39" ht="15" thickBot="1" x14ac:dyDescent="0.25">
      <c r="A103" s="105" t="s">
        <v>159</v>
      </c>
      <c r="B103" s="99" t="s">
        <v>156</v>
      </c>
      <c r="C103" s="63"/>
      <c r="D103" s="63"/>
      <c r="E103" s="17">
        <v>77</v>
      </c>
      <c r="F103" s="49">
        <f t="shared" si="44"/>
        <v>78</v>
      </c>
      <c r="G103" s="17">
        <f>VLOOKUP($B103,[2]NUM7!$G$2:$I$156,2,FALSE)</f>
        <v>80</v>
      </c>
      <c r="H103" s="61">
        <f t="shared" si="45"/>
        <v>82</v>
      </c>
      <c r="I103" s="50">
        <f t="shared" si="46"/>
        <v>80</v>
      </c>
      <c r="J103" s="180">
        <f>VLOOKUP($B103,[1]NUM7!$G$2:$I$158,2,FALSE)</f>
        <v>80</v>
      </c>
      <c r="K103" s="119">
        <f>VLOOKUP($B103,'[3]ACT NUM7'!$G$2:$S$124,2,FALSE)</f>
        <v>0</v>
      </c>
      <c r="L103" s="119">
        <f>VLOOKUP($B103,'[3]ACT NUM7'!$G$2:$S$124,3,FALSE)</f>
        <v>2</v>
      </c>
      <c r="M103" s="119">
        <f>VLOOKUP($B103,'[3]ACT NUM7'!$G$2:$S$124,4,FALSE)</f>
        <v>0</v>
      </c>
      <c r="N103" s="119">
        <f>VLOOKUP($B103,'[3]ACT NUM7'!$G$2:$S$124,5,FALSE)</f>
        <v>1</v>
      </c>
      <c r="O103" s="119">
        <f>VLOOKUP($B103,'[3]ACT NUM7'!$G$2:$S$124,6,FALSE)</f>
        <v>2</v>
      </c>
      <c r="P103" s="119">
        <f>VLOOKUP($B103,'[3]ACT NUM7'!$G$2:$S$124,7,FALSE)</f>
        <v>2</v>
      </c>
      <c r="Q103" s="119">
        <f>VLOOKUP($B103,'[3]ACT NUM7'!$G$2:$S$124,8,FALSE)</f>
        <v>1</v>
      </c>
      <c r="R103" s="119">
        <f>VLOOKUP($B103,'[3]ACT NUM7'!$G$2:$S$124,9,FALSE)</f>
        <v>2</v>
      </c>
      <c r="S103" s="119">
        <f>VLOOKUP($B103,'[3]ACT NUM7'!$G$2:$S$124,10,FALSE)</f>
        <v>0</v>
      </c>
      <c r="T103" s="120">
        <f>VLOOKUP($B103,'[3]ACT NUM7'!$G$2:$S$124,11,FALSE)</f>
        <v>0</v>
      </c>
      <c r="U103" s="119">
        <f>VLOOKUP($B103,'[3]ACT NUM7'!$G$2:$S$124,12,FALSE)</f>
        <v>1</v>
      </c>
      <c r="V103" s="119"/>
      <c r="W103" s="17">
        <f t="shared" si="35"/>
        <v>11</v>
      </c>
      <c r="X103" s="119">
        <f>VLOOKUP($B103,'[3]ACT NUM7'!$AB$2:$AN$100,2,FALSE)</f>
        <v>0</v>
      </c>
      <c r="Y103" s="119">
        <f>VLOOKUP($B103,'[3]ACT NUM7'!$AB$2:$AN$100,3,FALSE)</f>
        <v>0</v>
      </c>
      <c r="Z103" s="119">
        <f>VLOOKUP($B103,'[3]ACT NUM7'!$AB$2:$AN$100,4,FALSE)</f>
        <v>1</v>
      </c>
      <c r="AA103" s="119">
        <f>VLOOKUP($B103,'[3]ACT NUM7'!$AB$2:$AN$100,5,FALSE)</f>
        <v>2</v>
      </c>
      <c r="AB103" s="119">
        <f>VLOOKUP($B103,'[3]ACT NUM7'!$AB$2:$AN$100,6,FALSE)</f>
        <v>1</v>
      </c>
      <c r="AC103" s="119">
        <f>VLOOKUP($B103,'[3]ACT NUM7'!$AB$2:$AN$100,7,FALSE)</f>
        <v>0</v>
      </c>
      <c r="AD103" s="119">
        <f>VLOOKUP($B103,'[3]ACT NUM7'!$AB$2:$AN$100,8,FALSE)</f>
        <v>1</v>
      </c>
      <c r="AE103" s="119">
        <f>VLOOKUP($B103,'[3]ACT NUM7'!$AB$2:$AN$100,9,FALSE)</f>
        <v>0</v>
      </c>
      <c r="AF103" s="119">
        <f>VLOOKUP($B103,'[3]ACT NUM7'!$AB$2:$AN$100,10,FALSE)</f>
        <v>2</v>
      </c>
      <c r="AG103" s="119">
        <f>VLOOKUP($B103,'[3]ACT NUM7'!$AB$2:$AN$100,11,FALSE)</f>
        <v>0</v>
      </c>
      <c r="AH103" s="119">
        <f>VLOOKUP($B103,'[3]ACT NUM7'!$AB$2:$AN$100,12,FALSE)</f>
        <v>0</v>
      </c>
      <c r="AI103" s="119"/>
      <c r="AJ103" s="17">
        <f t="shared" si="37"/>
        <v>7</v>
      </c>
    </row>
    <row r="104" spans="1:39" ht="15" thickBot="1" x14ac:dyDescent="0.25">
      <c r="A104" s="105" t="s">
        <v>159</v>
      </c>
      <c r="B104" s="99" t="s">
        <v>157</v>
      </c>
      <c r="C104" s="63"/>
      <c r="D104" s="63"/>
      <c r="E104" s="17">
        <v>270</v>
      </c>
      <c r="F104" s="49">
        <f t="shared" si="44"/>
        <v>276</v>
      </c>
      <c r="G104" s="17">
        <f>VLOOKUP($B104,[2]NUM7!$G$2:$I$156,2,FALSE)</f>
        <v>280</v>
      </c>
      <c r="H104" s="61">
        <f t="shared" si="45"/>
        <v>291</v>
      </c>
      <c r="I104" s="50">
        <f t="shared" si="46"/>
        <v>292</v>
      </c>
      <c r="J104" s="180">
        <f>VLOOKUP($B104,[1]NUM7!$G$2:$I$158,2,FALSE)</f>
        <v>293</v>
      </c>
      <c r="K104" s="119">
        <f>VLOOKUP($B104,'[3]ACT NUM7'!$G$2:$S$124,2,FALSE)</f>
        <v>2</v>
      </c>
      <c r="L104" s="119">
        <f>VLOOKUP($B104,'[3]ACT NUM7'!$G$2:$S$124,3,FALSE)</f>
        <v>4</v>
      </c>
      <c r="M104" s="119">
        <f>VLOOKUP($B104,'[3]ACT NUM7'!$G$2:$S$124,4,FALSE)</f>
        <v>4</v>
      </c>
      <c r="N104" s="119">
        <f>VLOOKUP($B104,'[3]ACT NUM7'!$G$2:$S$124,5,FALSE)</f>
        <v>4</v>
      </c>
      <c r="O104" s="119">
        <f>VLOOKUP($B104,'[3]ACT NUM7'!$G$2:$S$124,6,FALSE)</f>
        <v>2</v>
      </c>
      <c r="P104" s="119">
        <f>VLOOKUP($B104,'[3]ACT NUM7'!$G$2:$S$124,7,FALSE)</f>
        <v>0</v>
      </c>
      <c r="Q104" s="119">
        <f>VLOOKUP($B104,'[3]ACT NUM7'!$G$2:$S$124,8,FALSE)</f>
        <v>8</v>
      </c>
      <c r="R104" s="119">
        <f>VLOOKUP($B104,'[3]ACT NUM7'!$G$2:$S$124,9,FALSE)</f>
        <v>4</v>
      </c>
      <c r="S104" s="119">
        <f>VLOOKUP($B104,'[3]ACT NUM7'!$G$2:$S$124,10,FALSE)</f>
        <v>1</v>
      </c>
      <c r="T104" s="120">
        <f>VLOOKUP($B104,'[3]ACT NUM7'!$G$2:$S$124,11,FALSE)</f>
        <v>0</v>
      </c>
      <c r="U104" s="119">
        <f>VLOOKUP($B104,'[3]ACT NUM7'!$G$2:$S$124,12,FALSE)</f>
        <v>0</v>
      </c>
      <c r="V104" s="119"/>
      <c r="W104" s="17">
        <f t="shared" si="35"/>
        <v>29</v>
      </c>
      <c r="X104" s="119">
        <f>VLOOKUP($B104,'[3]ACT NUM7'!$AB$2:$AN$100,2,FALSE)</f>
        <v>1</v>
      </c>
      <c r="Y104" s="119">
        <f>VLOOKUP($B104,'[3]ACT NUM7'!$AB$2:$AN$100,3,FALSE)</f>
        <v>3</v>
      </c>
      <c r="Z104" s="119">
        <f>VLOOKUP($B104,'[3]ACT NUM7'!$AB$2:$AN$100,4,FALSE)</f>
        <v>0</v>
      </c>
      <c r="AA104" s="119">
        <f>VLOOKUP($B104,'[3]ACT NUM7'!$AB$2:$AN$100,5,FALSE)</f>
        <v>2</v>
      </c>
      <c r="AB104" s="119">
        <f>VLOOKUP($B104,'[3]ACT NUM7'!$AB$2:$AN$100,6,FALSE)</f>
        <v>0</v>
      </c>
      <c r="AC104" s="119">
        <f>VLOOKUP($B104,'[3]ACT NUM7'!$AB$2:$AN$100,7,FALSE)</f>
        <v>0</v>
      </c>
      <c r="AD104" s="119">
        <f>VLOOKUP($B104,'[3]ACT NUM7'!$AB$2:$AN$100,8,FALSE)</f>
        <v>1</v>
      </c>
      <c r="AE104" s="119">
        <f>VLOOKUP($B104,'[3]ACT NUM7'!$AB$2:$AN$100,9,FALSE)</f>
        <v>0</v>
      </c>
      <c r="AF104" s="119">
        <f>VLOOKUP($B104,'[3]ACT NUM7'!$AB$2:$AN$100,10,FALSE)</f>
        <v>0</v>
      </c>
      <c r="AG104" s="119">
        <f>VLOOKUP($B104,'[3]ACT NUM7'!$AB$2:$AN$100,11,FALSE)</f>
        <v>0</v>
      </c>
      <c r="AH104" s="119">
        <f>VLOOKUP($B104,'[3]ACT NUM7'!$AB$2:$AN$100,12,FALSE)</f>
        <v>0</v>
      </c>
      <c r="AI104" s="119"/>
      <c r="AJ104" s="17">
        <f t="shared" si="37"/>
        <v>7</v>
      </c>
    </row>
    <row r="105" spans="1:39" ht="15" thickBot="1" x14ac:dyDescent="0.25">
      <c r="A105" s="105" t="s">
        <v>159</v>
      </c>
      <c r="B105" s="99" t="s">
        <v>158</v>
      </c>
      <c r="C105" s="63"/>
      <c r="D105" s="63"/>
      <c r="E105" s="17">
        <v>303</v>
      </c>
      <c r="F105" s="49">
        <f t="shared" si="44"/>
        <v>311</v>
      </c>
      <c r="G105" s="17">
        <f>VLOOKUP($B105,[2]NUM7!$G$2:$I$156,2,FALSE)</f>
        <v>304</v>
      </c>
      <c r="H105" s="61">
        <f t="shared" si="45"/>
        <v>300</v>
      </c>
      <c r="I105" s="50">
        <f t="shared" si="46"/>
        <v>301</v>
      </c>
      <c r="J105" s="180">
        <f>VLOOKUP($B105,[1]NUM7!$G$2:$I$158,2,FALSE)</f>
        <v>304</v>
      </c>
      <c r="K105" s="119">
        <f>VLOOKUP($B105,'[3]ACT NUM7'!$G$2:$S$124,2,FALSE)</f>
        <v>3</v>
      </c>
      <c r="L105" s="119">
        <f>VLOOKUP($B105,'[3]ACT NUM7'!$G$2:$S$124,3,FALSE)</f>
        <v>3</v>
      </c>
      <c r="M105" s="119">
        <f>VLOOKUP($B105,'[3]ACT NUM7'!$G$2:$S$124,4,FALSE)</f>
        <v>5</v>
      </c>
      <c r="N105" s="119">
        <f>VLOOKUP($B105,'[3]ACT NUM7'!$G$2:$S$124,5,FALSE)</f>
        <v>0</v>
      </c>
      <c r="O105" s="119">
        <f>VLOOKUP($B105,'[3]ACT NUM7'!$G$2:$S$124,6,FALSE)</f>
        <v>0</v>
      </c>
      <c r="P105" s="119">
        <f>VLOOKUP($B105,'[3]ACT NUM7'!$G$2:$S$124,7,FALSE)</f>
        <v>1</v>
      </c>
      <c r="Q105" s="119">
        <f>VLOOKUP($B105,'[3]ACT NUM7'!$G$2:$S$124,8,FALSE)</f>
        <v>0</v>
      </c>
      <c r="R105" s="119">
        <f>VLOOKUP($B105,'[3]ACT NUM7'!$G$2:$S$124,9,FALSE)</f>
        <v>1</v>
      </c>
      <c r="S105" s="119">
        <f>VLOOKUP($B105,'[3]ACT NUM7'!$G$2:$S$124,10,FALSE)</f>
        <v>3</v>
      </c>
      <c r="T105" s="120">
        <f>VLOOKUP($B105,'[3]ACT NUM7'!$G$2:$S$124,11,FALSE)</f>
        <v>1</v>
      </c>
      <c r="U105" s="119">
        <f>VLOOKUP($B105,'[3]ACT NUM7'!$G$2:$S$124,12,FALSE)</f>
        <v>1</v>
      </c>
      <c r="V105" s="119"/>
      <c r="W105" s="17">
        <f t="shared" si="35"/>
        <v>18</v>
      </c>
      <c r="X105" s="119">
        <f>VLOOKUP($B105,'[3]ACT NUM7'!$AB$2:$AN$100,2,FALSE)</f>
        <v>0</v>
      </c>
      <c r="Y105" s="119">
        <f>VLOOKUP($B105,'[3]ACT NUM7'!$AB$2:$AN$100,3,FALSE)</f>
        <v>3</v>
      </c>
      <c r="Z105" s="119">
        <f>VLOOKUP($B105,'[3]ACT NUM7'!$AB$2:$AN$100,4,FALSE)</f>
        <v>0</v>
      </c>
      <c r="AA105" s="119">
        <f>VLOOKUP($B105,'[3]ACT NUM7'!$AB$2:$AN$100,5,FALSE)</f>
        <v>0</v>
      </c>
      <c r="AB105" s="119">
        <f>VLOOKUP($B105,'[3]ACT NUM7'!$AB$2:$AN$100,6,FALSE)</f>
        <v>3</v>
      </c>
      <c r="AC105" s="119">
        <f>VLOOKUP($B105,'[3]ACT NUM7'!$AB$2:$AN$100,7,FALSE)</f>
        <v>6</v>
      </c>
      <c r="AD105" s="119">
        <f>VLOOKUP($B105,'[3]ACT NUM7'!$AB$2:$AN$100,8,FALSE)</f>
        <v>4</v>
      </c>
      <c r="AE105" s="119">
        <f>VLOOKUP($B105,'[3]ACT NUM7'!$AB$2:$AN$100,9,FALSE)</f>
        <v>1</v>
      </c>
      <c r="AF105" s="119">
        <f>VLOOKUP($B105,'[3]ACT NUM7'!$AB$2:$AN$100,10,FALSE)</f>
        <v>3</v>
      </c>
      <c r="AG105" s="119">
        <f>VLOOKUP($B105,'[3]ACT NUM7'!$AB$2:$AN$100,11,FALSE)</f>
        <v>0</v>
      </c>
      <c r="AH105" s="119">
        <f>VLOOKUP($B105,'[3]ACT NUM7'!$AB$2:$AN$100,12,FALSE)</f>
        <v>0</v>
      </c>
      <c r="AI105" s="119"/>
      <c r="AJ105" s="17">
        <f t="shared" si="37"/>
        <v>20</v>
      </c>
    </row>
    <row r="106" spans="1:39" ht="30" customHeight="1" thickBot="1" x14ac:dyDescent="0.25">
      <c r="A106" s="233" t="s">
        <v>206</v>
      </c>
      <c r="B106" s="234"/>
      <c r="C106" s="45">
        <f>+D106/Metas!M113</f>
        <v>1.0574131858755027</v>
      </c>
      <c r="D106" s="19">
        <f>+J106/AK106</f>
        <v>0.58157725223152656</v>
      </c>
      <c r="E106" s="14">
        <f t="shared" ref="E106:K106" si="47">SUM(E90:E105)</f>
        <v>4639</v>
      </c>
      <c r="F106" s="14">
        <f t="shared" si="47"/>
        <v>4736</v>
      </c>
      <c r="G106" s="14">
        <f t="shared" si="47"/>
        <v>4859</v>
      </c>
      <c r="H106" s="14">
        <f t="shared" si="47"/>
        <v>4957</v>
      </c>
      <c r="I106" s="14">
        <f>SUM(I90:I105)</f>
        <v>4982</v>
      </c>
      <c r="J106" s="14">
        <f t="shared" si="47"/>
        <v>5056</v>
      </c>
      <c r="K106" s="14">
        <f t="shared" si="47"/>
        <v>44</v>
      </c>
      <c r="L106" s="14">
        <f t="shared" ref="L106:V106" si="48">SUM(L90:L105)</f>
        <v>42</v>
      </c>
      <c r="M106" s="14">
        <f t="shared" si="48"/>
        <v>46</v>
      </c>
      <c r="N106" s="14">
        <f t="shared" si="48"/>
        <v>26</v>
      </c>
      <c r="O106" s="14">
        <f t="shared" si="48"/>
        <v>59</v>
      </c>
      <c r="P106" s="14">
        <f t="shared" si="48"/>
        <v>28</v>
      </c>
      <c r="Q106" s="14">
        <f t="shared" si="48"/>
        <v>66</v>
      </c>
      <c r="R106" s="14">
        <f t="shared" si="48"/>
        <v>67</v>
      </c>
      <c r="S106" s="14">
        <f t="shared" si="48"/>
        <v>38</v>
      </c>
      <c r="T106" s="14">
        <f t="shared" si="48"/>
        <v>4</v>
      </c>
      <c r="U106" s="14">
        <f t="shared" si="48"/>
        <v>18</v>
      </c>
      <c r="V106" s="14">
        <f t="shared" si="48"/>
        <v>0</v>
      </c>
      <c r="W106" s="14">
        <f t="shared" si="35"/>
        <v>438</v>
      </c>
      <c r="X106" s="14">
        <f t="shared" ref="X106:AI106" si="49">SUM(X90:X105)</f>
        <v>8</v>
      </c>
      <c r="Y106" s="14">
        <f t="shared" si="49"/>
        <v>10</v>
      </c>
      <c r="Z106" s="14">
        <f t="shared" si="49"/>
        <v>17</v>
      </c>
      <c r="AA106" s="14">
        <f t="shared" si="49"/>
        <v>8</v>
      </c>
      <c r="AB106" s="14">
        <f t="shared" si="49"/>
        <v>14</v>
      </c>
      <c r="AC106" s="14">
        <f t="shared" si="49"/>
        <v>51</v>
      </c>
      <c r="AD106" s="14">
        <f t="shared" si="49"/>
        <v>15</v>
      </c>
      <c r="AE106" s="14">
        <f t="shared" si="49"/>
        <v>20</v>
      </c>
      <c r="AF106" s="14">
        <f t="shared" si="49"/>
        <v>17</v>
      </c>
      <c r="AG106" s="14">
        <f t="shared" si="49"/>
        <v>0</v>
      </c>
      <c r="AH106" s="14">
        <f t="shared" si="49"/>
        <v>5</v>
      </c>
      <c r="AI106" s="14">
        <f t="shared" si="49"/>
        <v>0</v>
      </c>
      <c r="AJ106" s="14">
        <f t="shared" si="37"/>
        <v>165</v>
      </c>
      <c r="AK106" s="14">
        <f>+AL106+AM106</f>
        <v>8693.6</v>
      </c>
      <c r="AL106" s="14">
        <f>59476*0.1</f>
        <v>5947.6</v>
      </c>
      <c r="AM106" s="14">
        <f>10984*0.25</f>
        <v>2746</v>
      </c>
    </row>
    <row r="107" spans="1:39" ht="15" thickBot="1" x14ac:dyDescent="0.25">
      <c r="A107" s="105" t="s">
        <v>172</v>
      </c>
      <c r="B107" s="99" t="s">
        <v>160</v>
      </c>
      <c r="C107" s="63"/>
      <c r="D107" s="63"/>
      <c r="E107" s="17">
        <v>4</v>
      </c>
      <c r="F107" s="49">
        <f t="shared" ref="F107:F118" si="50">+E107+(K107+L107+M107)-(X107+Y107+Z107)</f>
        <v>4</v>
      </c>
      <c r="G107" s="17">
        <f>VLOOKUP($B107,[2]NUM7!$G$2:$I$156,2,FALSE)</f>
        <v>4</v>
      </c>
      <c r="H107" s="61">
        <f t="shared" ref="H107:H118" si="51">+G107+(Q107+R107)-(AD107+AE107)</f>
        <v>4</v>
      </c>
      <c r="I107" s="50">
        <f t="shared" ref="I107:I118" si="52">+G107+(Q107+R107+S107+T107)-(AD107+AE107+AF107+AG107)</f>
        <v>4</v>
      </c>
      <c r="J107" s="180">
        <f>VLOOKUP($B107,[1]NUM7!$G$2:$I$158,2,FALSE)</f>
        <v>4</v>
      </c>
      <c r="K107" s="119"/>
      <c r="L107" s="119"/>
      <c r="M107" s="119"/>
      <c r="N107" s="119"/>
      <c r="O107" s="119"/>
      <c r="P107" s="119"/>
      <c r="Q107" s="119"/>
      <c r="R107" s="119"/>
      <c r="S107" s="119"/>
      <c r="T107" s="120"/>
      <c r="U107" s="119"/>
      <c r="V107" s="119"/>
      <c r="W107" s="17">
        <f t="shared" si="35"/>
        <v>0</v>
      </c>
      <c r="X107" s="119"/>
      <c r="Y107" s="119"/>
      <c r="Z107" s="119"/>
      <c r="AA107" s="119"/>
      <c r="AB107" s="119"/>
      <c r="AC107" s="119"/>
      <c r="AD107" s="119"/>
      <c r="AE107" s="119"/>
      <c r="AF107" s="119"/>
      <c r="AG107" s="119"/>
      <c r="AH107" s="119"/>
      <c r="AI107" s="119"/>
      <c r="AJ107" s="17">
        <f t="shared" si="37"/>
        <v>0</v>
      </c>
    </row>
    <row r="108" spans="1:39" ht="15" thickBot="1" x14ac:dyDescent="0.25">
      <c r="A108" s="105" t="s">
        <v>172</v>
      </c>
      <c r="B108" s="99" t="s">
        <v>161</v>
      </c>
      <c r="C108" s="63"/>
      <c r="D108" s="63"/>
      <c r="E108" s="17">
        <v>41</v>
      </c>
      <c r="F108" s="49">
        <f t="shared" si="50"/>
        <v>38</v>
      </c>
      <c r="G108" s="17">
        <f>VLOOKUP($B108,[2]NUM7!$G$2:$I$156,2,FALSE)</f>
        <v>38</v>
      </c>
      <c r="H108" s="61">
        <f t="shared" si="51"/>
        <v>37</v>
      </c>
      <c r="I108" s="50">
        <f t="shared" si="52"/>
        <v>40</v>
      </c>
      <c r="J108" s="180">
        <f>VLOOKUP($B108,[1]NUM7!$G$2:$I$158,2,FALSE)</f>
        <v>39</v>
      </c>
      <c r="K108" s="119">
        <f>VLOOKUP($B108,'[3]ACT NUM7'!$G$2:$S$124,2,FALSE)</f>
        <v>0</v>
      </c>
      <c r="L108" s="119">
        <f>VLOOKUP($B108,'[3]ACT NUM7'!$G$2:$S$124,3,FALSE)</f>
        <v>0</v>
      </c>
      <c r="M108" s="119">
        <f>VLOOKUP($B108,'[3]ACT NUM7'!$G$2:$S$124,4,FALSE)</f>
        <v>0</v>
      </c>
      <c r="N108" s="119">
        <f>VLOOKUP($B108,'[3]ACT NUM7'!$G$2:$S$124,5,FALSE)</f>
        <v>0</v>
      </c>
      <c r="O108" s="119">
        <f>VLOOKUP($B108,'[3]ACT NUM7'!$G$2:$S$124,6,FALSE)</f>
        <v>0</v>
      </c>
      <c r="P108" s="119">
        <f>VLOOKUP($B108,'[3]ACT NUM7'!$G$2:$S$124,7,FALSE)</f>
        <v>0</v>
      </c>
      <c r="Q108" s="119">
        <f>VLOOKUP($B108,'[3]ACT NUM7'!$G$2:$S$124,8,FALSE)</f>
        <v>1</v>
      </c>
      <c r="R108" s="119">
        <f>VLOOKUP($B108,'[3]ACT NUM7'!$G$2:$S$124,9,FALSE)</f>
        <v>0</v>
      </c>
      <c r="S108" s="119">
        <f>VLOOKUP($B108,'[3]ACT NUM7'!$G$2:$S$124,10,FALSE)</f>
        <v>3</v>
      </c>
      <c r="T108" s="120">
        <f>VLOOKUP($B108,'[3]ACT NUM7'!$G$2:$S$124,11,FALSE)</f>
        <v>0</v>
      </c>
      <c r="U108" s="119">
        <f>VLOOKUP($B108,'[3]ACT NUM7'!$G$2:$S$124,12,FALSE)</f>
        <v>0</v>
      </c>
      <c r="V108" s="119"/>
      <c r="W108" s="17">
        <f t="shared" si="35"/>
        <v>4</v>
      </c>
      <c r="X108" s="119">
        <f>VLOOKUP($B108,'[3]ACT NUM7'!$AB$2:$AN$100,2,FALSE)</f>
        <v>1</v>
      </c>
      <c r="Y108" s="119">
        <f>VLOOKUP($B108,'[3]ACT NUM7'!$AB$2:$AN$100,3,FALSE)</f>
        <v>0</v>
      </c>
      <c r="Z108" s="119">
        <f>VLOOKUP($B108,'[3]ACT NUM7'!$AB$2:$AN$100,4,FALSE)</f>
        <v>2</v>
      </c>
      <c r="AA108" s="119">
        <f>VLOOKUP($B108,'[3]ACT NUM7'!$AB$2:$AN$100,5,FALSE)</f>
        <v>0</v>
      </c>
      <c r="AB108" s="119">
        <f>VLOOKUP($B108,'[3]ACT NUM7'!$AB$2:$AN$100,6,FALSE)</f>
        <v>0</v>
      </c>
      <c r="AC108" s="119">
        <f>VLOOKUP($B108,'[3]ACT NUM7'!$AB$2:$AN$100,7,FALSE)</f>
        <v>0</v>
      </c>
      <c r="AD108" s="119">
        <f>VLOOKUP($B108,'[3]ACT NUM7'!$AB$2:$AN$100,8,FALSE)</f>
        <v>1</v>
      </c>
      <c r="AE108" s="119">
        <f>VLOOKUP($B108,'[3]ACT NUM7'!$AB$2:$AN$100,9,FALSE)</f>
        <v>1</v>
      </c>
      <c r="AF108" s="119">
        <f>VLOOKUP($B108,'[3]ACT NUM7'!$AB$2:$AN$100,10,FALSE)</f>
        <v>0</v>
      </c>
      <c r="AG108" s="119">
        <f>VLOOKUP($B108,'[3]ACT NUM7'!$AB$2:$AN$100,11,FALSE)</f>
        <v>0</v>
      </c>
      <c r="AH108" s="119">
        <f>VLOOKUP($B108,'[3]ACT NUM7'!$AB$2:$AN$100,12,FALSE)</f>
        <v>0</v>
      </c>
      <c r="AI108" s="119"/>
      <c r="AJ108" s="17">
        <f t="shared" si="37"/>
        <v>5</v>
      </c>
    </row>
    <row r="109" spans="1:39" ht="15" thickBot="1" x14ac:dyDescent="0.25">
      <c r="A109" s="105" t="s">
        <v>172</v>
      </c>
      <c r="B109" s="99" t="s">
        <v>162</v>
      </c>
      <c r="C109" s="63"/>
      <c r="D109" s="63"/>
      <c r="E109" s="17">
        <v>36</v>
      </c>
      <c r="F109" s="49">
        <f t="shared" si="50"/>
        <v>36</v>
      </c>
      <c r="G109" s="17">
        <f>VLOOKUP($B109,[2]NUM7!$G$2:$I$156,2,FALSE)</f>
        <v>36</v>
      </c>
      <c r="H109" s="61">
        <f t="shared" si="51"/>
        <v>36</v>
      </c>
      <c r="I109" s="50">
        <f t="shared" si="52"/>
        <v>36</v>
      </c>
      <c r="J109" s="180">
        <f>VLOOKUP($B109,[1]NUM7!$G$2:$I$158,2,FALSE)</f>
        <v>35</v>
      </c>
      <c r="K109" s="119">
        <f>VLOOKUP($B109,'[3]ACT NUM7'!$G$2:$S$124,2,FALSE)</f>
        <v>0</v>
      </c>
      <c r="L109" s="119">
        <f>VLOOKUP($B109,'[3]ACT NUM7'!$G$2:$S$124,3,FALSE)</f>
        <v>0</v>
      </c>
      <c r="M109" s="119">
        <f>VLOOKUP($B109,'[3]ACT NUM7'!$G$2:$S$124,4,FALSE)</f>
        <v>0</v>
      </c>
      <c r="N109" s="119">
        <f>VLOOKUP($B109,'[3]ACT NUM7'!$G$2:$S$124,5,FALSE)</f>
        <v>0</v>
      </c>
      <c r="O109" s="119">
        <f>VLOOKUP($B109,'[3]ACT NUM7'!$G$2:$S$124,6,FALSE)</f>
        <v>0</v>
      </c>
      <c r="P109" s="119">
        <f>VLOOKUP($B109,'[3]ACT NUM7'!$G$2:$S$124,7,FALSE)</f>
        <v>0</v>
      </c>
      <c r="Q109" s="119">
        <f>VLOOKUP($B109,'[3]ACT NUM7'!$G$2:$S$124,8,FALSE)</f>
        <v>0</v>
      </c>
      <c r="R109" s="119">
        <f>VLOOKUP($B109,'[3]ACT NUM7'!$G$2:$S$124,9,FALSE)</f>
        <v>0</v>
      </c>
      <c r="S109" s="119">
        <f>VLOOKUP($B109,'[3]ACT NUM7'!$G$2:$S$124,10,FALSE)</f>
        <v>1</v>
      </c>
      <c r="T109" s="120">
        <f>VLOOKUP($B109,'[3]ACT NUM7'!$G$2:$S$124,11,FALSE)</f>
        <v>0</v>
      </c>
      <c r="U109" s="119">
        <f>VLOOKUP($B109,'[3]ACT NUM7'!$G$2:$S$124,12,FALSE)</f>
        <v>0</v>
      </c>
      <c r="V109" s="119"/>
      <c r="W109" s="17">
        <f t="shared" si="35"/>
        <v>1</v>
      </c>
      <c r="X109" s="119">
        <f>VLOOKUP($B109,'[3]ACT NUM7'!$AB$2:$AN$100,2,FALSE)</f>
        <v>0</v>
      </c>
      <c r="Y109" s="119">
        <f>VLOOKUP($B109,'[3]ACT NUM7'!$AB$2:$AN$100,3,FALSE)</f>
        <v>0</v>
      </c>
      <c r="Z109" s="119">
        <f>VLOOKUP($B109,'[3]ACT NUM7'!$AB$2:$AN$100,4,FALSE)</f>
        <v>0</v>
      </c>
      <c r="AA109" s="119">
        <f>VLOOKUP($B109,'[3]ACT NUM7'!$AB$2:$AN$100,5,FALSE)</f>
        <v>0</v>
      </c>
      <c r="AB109" s="119">
        <f>VLOOKUP($B109,'[3]ACT NUM7'!$AB$2:$AN$100,6,FALSE)</f>
        <v>0</v>
      </c>
      <c r="AC109" s="119">
        <f>VLOOKUP($B109,'[3]ACT NUM7'!$AB$2:$AN$100,7,FALSE)</f>
        <v>0</v>
      </c>
      <c r="AD109" s="119">
        <f>VLOOKUP($B109,'[3]ACT NUM7'!$AB$2:$AN$100,8,FALSE)</f>
        <v>0</v>
      </c>
      <c r="AE109" s="119">
        <f>VLOOKUP($B109,'[3]ACT NUM7'!$AB$2:$AN$100,9,FALSE)</f>
        <v>0</v>
      </c>
      <c r="AF109" s="119">
        <f>VLOOKUP($B109,'[3]ACT NUM7'!$AB$2:$AN$100,10,FALSE)</f>
        <v>1</v>
      </c>
      <c r="AG109" s="119">
        <f>VLOOKUP($B109,'[3]ACT NUM7'!$AB$2:$AN$100,11,FALSE)</f>
        <v>0</v>
      </c>
      <c r="AH109" s="119">
        <f>VLOOKUP($B109,'[3]ACT NUM7'!$AB$2:$AN$100,12,FALSE)</f>
        <v>0</v>
      </c>
      <c r="AI109" s="119"/>
      <c r="AJ109" s="17">
        <f t="shared" si="37"/>
        <v>1</v>
      </c>
    </row>
    <row r="110" spans="1:39" ht="15" thickBot="1" x14ac:dyDescent="0.25">
      <c r="A110" s="105" t="s">
        <v>172</v>
      </c>
      <c r="B110" s="99" t="s">
        <v>163</v>
      </c>
      <c r="C110" s="63"/>
      <c r="D110" s="63"/>
      <c r="E110" s="17">
        <v>35</v>
      </c>
      <c r="F110" s="49">
        <f t="shared" si="50"/>
        <v>36</v>
      </c>
      <c r="G110" s="17">
        <f>VLOOKUP($B110,[2]NUM7!$G$2:$I$156,2,FALSE)</f>
        <v>35</v>
      </c>
      <c r="H110" s="61">
        <f t="shared" si="51"/>
        <v>37</v>
      </c>
      <c r="I110" s="50">
        <f t="shared" si="52"/>
        <v>38</v>
      </c>
      <c r="J110" s="180">
        <f>VLOOKUP($B110,[1]NUM7!$G$2:$I$158,2,FALSE)</f>
        <v>37</v>
      </c>
      <c r="K110" s="119">
        <f>VLOOKUP($B110,'[3]ACT NUM7'!$G$2:$S$124,2,FALSE)</f>
        <v>2</v>
      </c>
      <c r="L110" s="119">
        <f>VLOOKUP($B110,'[3]ACT NUM7'!$G$2:$S$124,3,FALSE)</f>
        <v>0</v>
      </c>
      <c r="M110" s="119">
        <f>VLOOKUP($B110,'[3]ACT NUM7'!$G$2:$S$124,4,FALSE)</f>
        <v>0</v>
      </c>
      <c r="N110" s="119">
        <f>VLOOKUP($B110,'[3]ACT NUM7'!$G$2:$S$124,5,FALSE)</f>
        <v>0</v>
      </c>
      <c r="O110" s="119">
        <f>VLOOKUP($B110,'[3]ACT NUM7'!$G$2:$S$124,6,FALSE)</f>
        <v>0</v>
      </c>
      <c r="P110" s="119">
        <f>VLOOKUP($B110,'[3]ACT NUM7'!$G$2:$S$124,7,FALSE)</f>
        <v>0</v>
      </c>
      <c r="Q110" s="119">
        <f>VLOOKUP($B110,'[3]ACT NUM7'!$G$2:$S$124,8,FALSE)</f>
        <v>2</v>
      </c>
      <c r="R110" s="119">
        <f>VLOOKUP($B110,'[3]ACT NUM7'!$G$2:$S$124,9,FALSE)</f>
        <v>0</v>
      </c>
      <c r="S110" s="119">
        <f>VLOOKUP($B110,'[3]ACT NUM7'!$G$2:$S$124,10,FALSE)</f>
        <v>1</v>
      </c>
      <c r="T110" s="120">
        <f>VLOOKUP($B110,'[3]ACT NUM7'!$G$2:$S$124,11,FALSE)</f>
        <v>0</v>
      </c>
      <c r="U110" s="119">
        <f>VLOOKUP($B110,'[3]ACT NUM7'!$G$2:$S$124,12,FALSE)</f>
        <v>0</v>
      </c>
      <c r="V110" s="119"/>
      <c r="W110" s="17">
        <f t="shared" si="35"/>
        <v>5</v>
      </c>
      <c r="X110" s="119">
        <f>VLOOKUP($B110,'[3]ACT NUM7'!$AB$2:$AN$100,2,FALSE)</f>
        <v>1</v>
      </c>
      <c r="Y110" s="119">
        <f>VLOOKUP($B110,'[3]ACT NUM7'!$AB$2:$AN$100,3,FALSE)</f>
        <v>0</v>
      </c>
      <c r="Z110" s="119">
        <f>VLOOKUP($B110,'[3]ACT NUM7'!$AB$2:$AN$100,4,FALSE)</f>
        <v>0</v>
      </c>
      <c r="AA110" s="119">
        <f>VLOOKUP($B110,'[3]ACT NUM7'!$AB$2:$AN$100,5,FALSE)</f>
        <v>0</v>
      </c>
      <c r="AB110" s="119">
        <f>VLOOKUP($B110,'[3]ACT NUM7'!$AB$2:$AN$100,6,FALSE)</f>
        <v>0</v>
      </c>
      <c r="AC110" s="119">
        <f>VLOOKUP($B110,'[3]ACT NUM7'!$AB$2:$AN$100,7,FALSE)</f>
        <v>0</v>
      </c>
      <c r="AD110" s="119">
        <f>VLOOKUP($B110,'[3]ACT NUM7'!$AB$2:$AN$100,8,FALSE)</f>
        <v>0</v>
      </c>
      <c r="AE110" s="119">
        <f>VLOOKUP($B110,'[3]ACT NUM7'!$AB$2:$AN$100,9,FALSE)</f>
        <v>0</v>
      </c>
      <c r="AF110" s="119">
        <f>VLOOKUP($B110,'[3]ACT NUM7'!$AB$2:$AN$100,10,FALSE)</f>
        <v>0</v>
      </c>
      <c r="AG110" s="119">
        <f>VLOOKUP($B110,'[3]ACT NUM7'!$AB$2:$AN$100,11,FALSE)</f>
        <v>0</v>
      </c>
      <c r="AH110" s="119">
        <f>VLOOKUP($B110,'[3]ACT NUM7'!$AB$2:$AN$100,12,FALSE)</f>
        <v>0</v>
      </c>
      <c r="AI110" s="119"/>
      <c r="AJ110" s="17">
        <f t="shared" si="37"/>
        <v>1</v>
      </c>
    </row>
    <row r="111" spans="1:39" ht="15" thickBot="1" x14ac:dyDescent="0.25">
      <c r="A111" s="105" t="s">
        <v>172</v>
      </c>
      <c r="B111" s="99" t="s">
        <v>164</v>
      </c>
      <c r="C111" s="63"/>
      <c r="D111" s="63"/>
      <c r="E111" s="17">
        <v>48</v>
      </c>
      <c r="F111" s="49">
        <f t="shared" si="50"/>
        <v>48</v>
      </c>
      <c r="G111" s="17">
        <f>VLOOKUP($B111,[2]NUM7!$G$2:$I$156,2,FALSE)</f>
        <v>50</v>
      </c>
      <c r="H111" s="61">
        <f t="shared" si="51"/>
        <v>49</v>
      </c>
      <c r="I111" s="50">
        <f t="shared" si="52"/>
        <v>49</v>
      </c>
      <c r="J111" s="180">
        <f>VLOOKUP($B111,[1]NUM7!$G$2:$I$158,2,FALSE)</f>
        <v>50</v>
      </c>
      <c r="K111" s="119">
        <f>VLOOKUP($B111,'[3]ACT NUM7'!$G$2:$S$124,2,FALSE)</f>
        <v>0</v>
      </c>
      <c r="L111" s="119">
        <f>VLOOKUP($B111,'[3]ACT NUM7'!$G$2:$S$124,3,FALSE)</f>
        <v>0</v>
      </c>
      <c r="M111" s="119">
        <f>VLOOKUP($B111,'[3]ACT NUM7'!$G$2:$S$124,4,FALSE)</f>
        <v>0</v>
      </c>
      <c r="N111" s="119">
        <f>VLOOKUP($B111,'[3]ACT NUM7'!$G$2:$S$124,5,FALSE)</f>
        <v>1</v>
      </c>
      <c r="O111" s="119">
        <f>VLOOKUP($B111,'[3]ACT NUM7'!$G$2:$S$124,6,FALSE)</f>
        <v>0</v>
      </c>
      <c r="P111" s="119">
        <f>VLOOKUP($B111,'[3]ACT NUM7'!$G$2:$S$124,7,FALSE)</f>
        <v>0</v>
      </c>
      <c r="Q111" s="119">
        <f>VLOOKUP($B111,'[3]ACT NUM7'!$G$2:$S$124,8,FALSE)</f>
        <v>0</v>
      </c>
      <c r="R111" s="119">
        <f>VLOOKUP($B111,'[3]ACT NUM7'!$G$2:$S$124,9,FALSE)</f>
        <v>0</v>
      </c>
      <c r="S111" s="119">
        <f>VLOOKUP($B111,'[3]ACT NUM7'!$G$2:$S$124,10,FALSE)</f>
        <v>0</v>
      </c>
      <c r="T111" s="120">
        <f>VLOOKUP($B111,'[3]ACT NUM7'!$G$2:$S$124,11,FALSE)</f>
        <v>0</v>
      </c>
      <c r="U111" s="119">
        <f>VLOOKUP($B111,'[3]ACT NUM7'!$G$2:$S$124,12,FALSE)</f>
        <v>1</v>
      </c>
      <c r="V111" s="119"/>
      <c r="W111" s="17">
        <f t="shared" si="35"/>
        <v>2</v>
      </c>
      <c r="X111" s="119">
        <f>VLOOKUP($B111,'[3]ACT NUM7'!$AB$2:$AN$100,2,FALSE)</f>
        <v>0</v>
      </c>
      <c r="Y111" s="119">
        <f>VLOOKUP($B111,'[3]ACT NUM7'!$AB$2:$AN$100,3,FALSE)</f>
        <v>0</v>
      </c>
      <c r="Z111" s="119">
        <f>VLOOKUP($B111,'[3]ACT NUM7'!$AB$2:$AN$100,4,FALSE)</f>
        <v>0</v>
      </c>
      <c r="AA111" s="119">
        <f>VLOOKUP($B111,'[3]ACT NUM7'!$AB$2:$AN$100,5,FALSE)</f>
        <v>0</v>
      </c>
      <c r="AB111" s="119">
        <f>VLOOKUP($B111,'[3]ACT NUM7'!$AB$2:$AN$100,6,FALSE)</f>
        <v>0</v>
      </c>
      <c r="AC111" s="119">
        <f>VLOOKUP($B111,'[3]ACT NUM7'!$AB$2:$AN$100,7,FALSE)</f>
        <v>0</v>
      </c>
      <c r="AD111" s="119">
        <f>VLOOKUP($B111,'[3]ACT NUM7'!$AB$2:$AN$100,8,FALSE)</f>
        <v>1</v>
      </c>
      <c r="AE111" s="119">
        <f>VLOOKUP($B111,'[3]ACT NUM7'!$AB$2:$AN$100,9,FALSE)</f>
        <v>0</v>
      </c>
      <c r="AF111" s="119">
        <f>VLOOKUP($B111,'[3]ACT NUM7'!$AB$2:$AN$100,10,FALSE)</f>
        <v>0</v>
      </c>
      <c r="AG111" s="119">
        <f>VLOOKUP($B111,'[3]ACT NUM7'!$AB$2:$AN$100,11,FALSE)</f>
        <v>0</v>
      </c>
      <c r="AH111" s="119">
        <f>VLOOKUP($B111,'[3]ACT NUM7'!$AB$2:$AN$100,12,FALSE)</f>
        <v>1</v>
      </c>
      <c r="AI111" s="119"/>
      <c r="AJ111" s="17">
        <f t="shared" si="37"/>
        <v>2</v>
      </c>
    </row>
    <row r="112" spans="1:39" ht="15" thickBot="1" x14ac:dyDescent="0.25">
      <c r="A112" s="105" t="s">
        <v>172</v>
      </c>
      <c r="B112" s="99" t="s">
        <v>165</v>
      </c>
      <c r="C112" s="63"/>
      <c r="D112" s="63"/>
      <c r="E112" s="17">
        <v>12</v>
      </c>
      <c r="F112" s="49">
        <f t="shared" si="50"/>
        <v>12</v>
      </c>
      <c r="G112" s="17">
        <f>VLOOKUP($B112,[2]NUM7!$G$2:$I$156,2,FALSE)</f>
        <v>13</v>
      </c>
      <c r="H112" s="61">
        <f t="shared" si="51"/>
        <v>13</v>
      </c>
      <c r="I112" s="50">
        <f t="shared" si="52"/>
        <v>13</v>
      </c>
      <c r="J112" s="180">
        <f>VLOOKUP($B112,[1]NUM7!$G$2:$I$158,2,FALSE)</f>
        <v>13</v>
      </c>
      <c r="K112" s="119">
        <f>VLOOKUP($B112,'[3]ACT NUM7'!$G$2:$S$124,2,FALSE)</f>
        <v>0</v>
      </c>
      <c r="L112" s="119">
        <f>VLOOKUP($B112,'[3]ACT NUM7'!$G$2:$S$124,3,FALSE)</f>
        <v>0</v>
      </c>
      <c r="M112" s="119">
        <f>VLOOKUP($B112,'[3]ACT NUM7'!$G$2:$S$124,4,FALSE)</f>
        <v>0</v>
      </c>
      <c r="N112" s="119">
        <f>VLOOKUP($B112,'[3]ACT NUM7'!$G$2:$S$124,5,FALSE)</f>
        <v>0</v>
      </c>
      <c r="O112" s="119">
        <f>VLOOKUP($B112,'[3]ACT NUM7'!$G$2:$S$124,6,FALSE)</f>
        <v>0</v>
      </c>
      <c r="P112" s="119">
        <f>VLOOKUP($B112,'[3]ACT NUM7'!$G$2:$S$124,7,FALSE)</f>
        <v>1</v>
      </c>
      <c r="Q112" s="119">
        <f>VLOOKUP($B112,'[3]ACT NUM7'!$G$2:$S$124,8,FALSE)</f>
        <v>0</v>
      </c>
      <c r="R112" s="119">
        <f>VLOOKUP($B112,'[3]ACT NUM7'!$G$2:$S$124,9,FALSE)</f>
        <v>0</v>
      </c>
      <c r="S112" s="119">
        <f>VLOOKUP($B112,'[3]ACT NUM7'!$G$2:$S$124,10,FALSE)</f>
        <v>0</v>
      </c>
      <c r="T112" s="120">
        <f>VLOOKUP($B112,'[3]ACT NUM7'!$G$2:$S$124,11,FALSE)</f>
        <v>0</v>
      </c>
      <c r="U112" s="119">
        <f>VLOOKUP($B112,'[3]ACT NUM7'!$G$2:$S$124,12,FALSE)</f>
        <v>0</v>
      </c>
      <c r="V112" s="119"/>
      <c r="W112" s="17">
        <f t="shared" si="35"/>
        <v>1</v>
      </c>
      <c r="X112" s="119"/>
      <c r="Y112" s="119"/>
      <c r="Z112" s="119"/>
      <c r="AA112" s="119"/>
      <c r="AB112" s="119"/>
      <c r="AC112" s="119"/>
      <c r="AD112" s="119"/>
      <c r="AE112" s="119"/>
      <c r="AF112" s="119"/>
      <c r="AG112" s="119"/>
      <c r="AH112" s="119"/>
      <c r="AI112" s="119"/>
      <c r="AJ112" s="17">
        <f t="shared" si="37"/>
        <v>0</v>
      </c>
    </row>
    <row r="113" spans="1:39" ht="15" thickBot="1" x14ac:dyDescent="0.25">
      <c r="A113" s="105" t="s">
        <v>172</v>
      </c>
      <c r="B113" s="99" t="s">
        <v>166</v>
      </c>
      <c r="C113" s="63"/>
      <c r="D113" s="63"/>
      <c r="E113" s="17">
        <v>29</v>
      </c>
      <c r="F113" s="49">
        <f t="shared" si="50"/>
        <v>30</v>
      </c>
      <c r="G113" s="17">
        <f>VLOOKUP($B113,[2]NUM7!$G$2:$I$156,2,FALSE)</f>
        <v>30</v>
      </c>
      <c r="H113" s="61">
        <f t="shared" si="51"/>
        <v>30</v>
      </c>
      <c r="I113" s="50">
        <f t="shared" si="52"/>
        <v>33</v>
      </c>
      <c r="J113" s="180">
        <f>VLOOKUP($B113,[1]NUM7!$G$2:$I$158,2,FALSE)</f>
        <v>32</v>
      </c>
      <c r="K113" s="119">
        <f>VLOOKUP($B113,'[3]ACT NUM7'!$G$2:$S$124,2,FALSE)</f>
        <v>1</v>
      </c>
      <c r="L113" s="119">
        <f>VLOOKUP($B113,'[3]ACT NUM7'!$G$2:$S$124,3,FALSE)</f>
        <v>0</v>
      </c>
      <c r="M113" s="119">
        <f>VLOOKUP($B113,'[3]ACT NUM7'!$G$2:$S$124,4,FALSE)</f>
        <v>0</v>
      </c>
      <c r="N113" s="119">
        <f>VLOOKUP($B113,'[3]ACT NUM7'!$G$2:$S$124,5,FALSE)</f>
        <v>0</v>
      </c>
      <c r="O113" s="119">
        <f>VLOOKUP($B113,'[3]ACT NUM7'!$G$2:$S$124,6,FALSE)</f>
        <v>0</v>
      </c>
      <c r="P113" s="119">
        <f>VLOOKUP($B113,'[3]ACT NUM7'!$G$2:$S$124,7,FALSE)</f>
        <v>0</v>
      </c>
      <c r="Q113" s="119">
        <f>VLOOKUP($B113,'[3]ACT NUM7'!$G$2:$S$124,8,FALSE)</f>
        <v>0</v>
      </c>
      <c r="R113" s="119">
        <f>VLOOKUP($B113,'[3]ACT NUM7'!$G$2:$S$124,9,FALSE)</f>
        <v>0</v>
      </c>
      <c r="S113" s="119">
        <f>VLOOKUP($B113,'[3]ACT NUM7'!$G$2:$S$124,10,FALSE)</f>
        <v>2</v>
      </c>
      <c r="T113" s="120">
        <f>VLOOKUP($B113,'[3]ACT NUM7'!$G$2:$S$124,11,FALSE)</f>
        <v>1</v>
      </c>
      <c r="U113" s="119">
        <f>VLOOKUP($B113,'[3]ACT NUM7'!$G$2:$S$124,12,FALSE)</f>
        <v>0</v>
      </c>
      <c r="V113" s="119"/>
      <c r="W113" s="17">
        <f t="shared" si="35"/>
        <v>4</v>
      </c>
      <c r="X113" s="119">
        <f>VLOOKUP($B113,'[3]ACT NUM7'!$AB$2:$AN$100,2,FALSE)</f>
        <v>0</v>
      </c>
      <c r="Y113" s="119">
        <f>VLOOKUP($B113,'[3]ACT NUM7'!$AB$2:$AN$100,3,FALSE)</f>
        <v>0</v>
      </c>
      <c r="Z113" s="119">
        <f>VLOOKUP($B113,'[3]ACT NUM7'!$AB$2:$AN$100,4,FALSE)</f>
        <v>0</v>
      </c>
      <c r="AA113" s="119">
        <f>VLOOKUP($B113,'[3]ACT NUM7'!$AB$2:$AN$100,5,FALSE)</f>
        <v>2</v>
      </c>
      <c r="AB113" s="119">
        <f>VLOOKUP($B113,'[3]ACT NUM7'!$AB$2:$AN$100,6,FALSE)</f>
        <v>0</v>
      </c>
      <c r="AC113" s="119">
        <f>VLOOKUP($B113,'[3]ACT NUM7'!$AB$2:$AN$100,7,FALSE)</f>
        <v>0</v>
      </c>
      <c r="AD113" s="119">
        <f>VLOOKUP($B113,'[3]ACT NUM7'!$AB$2:$AN$100,8,FALSE)</f>
        <v>0</v>
      </c>
      <c r="AE113" s="119">
        <f>VLOOKUP($B113,'[3]ACT NUM7'!$AB$2:$AN$100,9,FALSE)</f>
        <v>0</v>
      </c>
      <c r="AF113" s="119">
        <f>VLOOKUP($B113,'[3]ACT NUM7'!$AB$2:$AN$100,10,FALSE)</f>
        <v>0</v>
      </c>
      <c r="AG113" s="119">
        <f>VLOOKUP($B113,'[3]ACT NUM7'!$AB$2:$AN$100,11,FALSE)</f>
        <v>0</v>
      </c>
      <c r="AH113" s="119">
        <f>VLOOKUP($B113,'[3]ACT NUM7'!$AB$2:$AN$100,12,FALSE)</f>
        <v>0</v>
      </c>
      <c r="AI113" s="119"/>
      <c r="AJ113" s="17">
        <f t="shared" si="37"/>
        <v>2</v>
      </c>
    </row>
    <row r="114" spans="1:39" ht="15" thickBot="1" x14ac:dyDescent="0.25">
      <c r="A114" s="105" t="s">
        <v>172</v>
      </c>
      <c r="B114" s="99" t="s">
        <v>167</v>
      </c>
      <c r="C114" s="63"/>
      <c r="D114" s="63"/>
      <c r="E114" s="17">
        <v>52</v>
      </c>
      <c r="F114" s="49">
        <f t="shared" si="50"/>
        <v>52</v>
      </c>
      <c r="G114" s="17">
        <f>VLOOKUP($B114,[2]NUM7!$G$2:$I$156,2,FALSE)</f>
        <v>54</v>
      </c>
      <c r="H114" s="61">
        <f t="shared" si="51"/>
        <v>54</v>
      </c>
      <c r="I114" s="50">
        <f t="shared" si="52"/>
        <v>54</v>
      </c>
      <c r="J114" s="180">
        <f>VLOOKUP($B114,[1]NUM7!$G$2:$I$158,2,FALSE)</f>
        <v>58</v>
      </c>
      <c r="K114" s="119">
        <f>VLOOKUP($B114,'[3]ACT NUM7'!$G$2:$S$124,2,FALSE)</f>
        <v>1</v>
      </c>
      <c r="L114" s="119">
        <f>VLOOKUP($B114,'[3]ACT NUM7'!$G$2:$S$124,3,FALSE)</f>
        <v>0</v>
      </c>
      <c r="M114" s="119">
        <f>VLOOKUP($B114,'[3]ACT NUM7'!$G$2:$S$124,4,FALSE)</f>
        <v>0</v>
      </c>
      <c r="N114" s="119">
        <f>VLOOKUP($B114,'[3]ACT NUM7'!$G$2:$S$124,5,FALSE)</f>
        <v>0</v>
      </c>
      <c r="O114" s="119">
        <f>VLOOKUP($B114,'[3]ACT NUM7'!$G$2:$S$124,6,FALSE)</f>
        <v>1</v>
      </c>
      <c r="P114" s="119">
        <f>VLOOKUP($B114,'[3]ACT NUM7'!$G$2:$S$124,7,FALSE)</f>
        <v>0</v>
      </c>
      <c r="Q114" s="119">
        <f>VLOOKUP($B114,'[3]ACT NUM7'!$G$2:$S$124,8,FALSE)</f>
        <v>0</v>
      </c>
      <c r="R114" s="119">
        <f>VLOOKUP($B114,'[3]ACT NUM7'!$G$2:$S$124,9,FALSE)</f>
        <v>0</v>
      </c>
      <c r="S114" s="119">
        <f>VLOOKUP($B114,'[3]ACT NUM7'!$G$2:$S$124,10,FALSE)</f>
        <v>1</v>
      </c>
      <c r="T114" s="120">
        <f>VLOOKUP($B114,'[3]ACT NUM7'!$G$2:$S$124,11,FALSE)</f>
        <v>0</v>
      </c>
      <c r="U114" s="119">
        <f>VLOOKUP($B114,'[3]ACT NUM7'!$G$2:$S$124,12,FALSE)</f>
        <v>1</v>
      </c>
      <c r="V114" s="119"/>
      <c r="W114" s="17">
        <f t="shared" si="35"/>
        <v>4</v>
      </c>
      <c r="X114" s="119">
        <f>VLOOKUP($B114,'[3]ACT NUM7'!$AB$2:$AN$100,2,FALSE)</f>
        <v>0</v>
      </c>
      <c r="Y114" s="119">
        <f>VLOOKUP($B114,'[3]ACT NUM7'!$AB$2:$AN$100,3,FALSE)</f>
        <v>0</v>
      </c>
      <c r="Z114" s="119">
        <f>VLOOKUP($B114,'[3]ACT NUM7'!$AB$2:$AN$100,4,FALSE)</f>
        <v>1</v>
      </c>
      <c r="AA114" s="119">
        <f>VLOOKUP($B114,'[3]ACT NUM7'!$AB$2:$AN$100,5,FALSE)</f>
        <v>0</v>
      </c>
      <c r="AB114" s="119">
        <f>VLOOKUP($B114,'[3]ACT NUM7'!$AB$2:$AN$100,6,FALSE)</f>
        <v>0</v>
      </c>
      <c r="AC114" s="119">
        <f>VLOOKUP($B114,'[3]ACT NUM7'!$AB$2:$AN$100,7,FALSE)</f>
        <v>0</v>
      </c>
      <c r="AD114" s="119">
        <f>VLOOKUP($B114,'[3]ACT NUM7'!$AB$2:$AN$100,8,FALSE)</f>
        <v>0</v>
      </c>
      <c r="AE114" s="119">
        <f>VLOOKUP($B114,'[3]ACT NUM7'!$AB$2:$AN$100,9,FALSE)</f>
        <v>0</v>
      </c>
      <c r="AF114" s="119">
        <f>VLOOKUP($B114,'[3]ACT NUM7'!$AB$2:$AN$100,10,FALSE)</f>
        <v>0</v>
      </c>
      <c r="AG114" s="119">
        <f>VLOOKUP($B114,'[3]ACT NUM7'!$AB$2:$AN$100,11,FALSE)</f>
        <v>1</v>
      </c>
      <c r="AH114" s="119">
        <f>VLOOKUP($B114,'[3]ACT NUM7'!$AB$2:$AN$100,12,FALSE)</f>
        <v>2</v>
      </c>
      <c r="AI114" s="119"/>
      <c r="AJ114" s="17">
        <f t="shared" si="37"/>
        <v>4</v>
      </c>
    </row>
    <row r="115" spans="1:39" ht="15" thickBot="1" x14ac:dyDescent="0.25">
      <c r="A115" s="105" t="s">
        <v>172</v>
      </c>
      <c r="B115" s="99" t="s">
        <v>168</v>
      </c>
      <c r="C115" s="63"/>
      <c r="D115" s="63"/>
      <c r="E115" s="17">
        <v>26</v>
      </c>
      <c r="F115" s="49">
        <f t="shared" si="50"/>
        <v>28</v>
      </c>
      <c r="G115" s="17">
        <f>VLOOKUP($B115,[2]NUM7!$G$2:$I$156,2,FALSE)</f>
        <v>27</v>
      </c>
      <c r="H115" s="61">
        <f t="shared" si="51"/>
        <v>28</v>
      </c>
      <c r="I115" s="50">
        <f t="shared" si="52"/>
        <v>27</v>
      </c>
      <c r="J115" s="180">
        <f>VLOOKUP($B115,[1]NUM7!$G$2:$I$158,2,FALSE)</f>
        <v>27</v>
      </c>
      <c r="K115" s="114">
        <f>VLOOKUP($B115,'[3]ACT NUM7'!$G$2:$S$124,2,FALSE)</f>
        <v>1</v>
      </c>
      <c r="L115" s="114">
        <f>VLOOKUP($B115,'[3]ACT NUM7'!$G$2:$S$124,3,FALSE)</f>
        <v>1</v>
      </c>
      <c r="M115" s="114">
        <f>VLOOKUP($B115,'[3]ACT NUM7'!$G$2:$S$124,4,FALSE)</f>
        <v>0</v>
      </c>
      <c r="N115" s="114">
        <f>VLOOKUP($B115,'[3]ACT NUM7'!$G$2:$S$124,5,FALSE)</f>
        <v>0</v>
      </c>
      <c r="O115" s="114">
        <f>VLOOKUP($B115,'[3]ACT NUM7'!$G$2:$S$124,6,FALSE)</f>
        <v>0</v>
      </c>
      <c r="P115" s="114">
        <f>VLOOKUP($B115,'[3]ACT NUM7'!$G$2:$S$124,7,FALSE)</f>
        <v>0</v>
      </c>
      <c r="Q115" s="114">
        <f>VLOOKUP($B115,'[3]ACT NUM7'!$G$2:$S$124,8,FALSE)</f>
        <v>0</v>
      </c>
      <c r="R115" s="114">
        <f>VLOOKUP($B115,'[3]ACT NUM7'!$G$2:$S$124,9,FALSE)</f>
        <v>1</v>
      </c>
      <c r="S115" s="114">
        <f>VLOOKUP($B115,'[3]ACT NUM7'!$G$2:$S$124,10,FALSE)</f>
        <v>0</v>
      </c>
      <c r="T115" s="114">
        <f>VLOOKUP($B115,'[3]ACT NUM7'!$G$2:$S$124,11,FALSE)</f>
        <v>0</v>
      </c>
      <c r="U115" s="119">
        <f>VLOOKUP($B115,'[3]ACT NUM7'!$G$2:$S$124,12,FALSE)</f>
        <v>1</v>
      </c>
      <c r="V115" s="119"/>
      <c r="W115" s="17">
        <f t="shared" si="35"/>
        <v>4</v>
      </c>
      <c r="X115" s="119">
        <f>VLOOKUP($B115,'[3]ACT NUM7'!$AB$2:$AN$100,2,FALSE)</f>
        <v>0</v>
      </c>
      <c r="Y115" s="119">
        <f>VLOOKUP($B115,'[3]ACT NUM7'!$AB$2:$AN$100,3,FALSE)</f>
        <v>0</v>
      </c>
      <c r="Z115" s="119">
        <f>VLOOKUP($B115,'[3]ACT NUM7'!$AB$2:$AN$100,4,FALSE)</f>
        <v>0</v>
      </c>
      <c r="AA115" s="119">
        <f>VLOOKUP($B115,'[3]ACT NUM7'!$AB$2:$AN$100,5,FALSE)</f>
        <v>0</v>
      </c>
      <c r="AB115" s="119">
        <f>VLOOKUP($B115,'[3]ACT NUM7'!$AB$2:$AN$100,6,FALSE)</f>
        <v>1</v>
      </c>
      <c r="AC115" s="119">
        <f>VLOOKUP($B115,'[3]ACT NUM7'!$AB$2:$AN$100,7,FALSE)</f>
        <v>0</v>
      </c>
      <c r="AD115" s="119">
        <f>VLOOKUP($B115,'[3]ACT NUM7'!$AB$2:$AN$100,8,FALSE)</f>
        <v>0</v>
      </c>
      <c r="AE115" s="119">
        <f>VLOOKUP($B115,'[3]ACT NUM7'!$AB$2:$AN$100,9,FALSE)</f>
        <v>0</v>
      </c>
      <c r="AF115" s="119">
        <f>VLOOKUP($B115,'[3]ACT NUM7'!$AB$2:$AN$100,10,FALSE)</f>
        <v>1</v>
      </c>
      <c r="AG115" s="119">
        <f>VLOOKUP($B115,'[3]ACT NUM7'!$AB$2:$AN$100,11,FALSE)</f>
        <v>0</v>
      </c>
      <c r="AH115" s="119">
        <f>VLOOKUP($B115,'[3]ACT NUM7'!$AB$2:$AN$100,12,FALSE)</f>
        <v>0</v>
      </c>
      <c r="AI115" s="119"/>
      <c r="AJ115" s="17">
        <f t="shared" si="37"/>
        <v>2</v>
      </c>
    </row>
    <row r="116" spans="1:39" ht="15" thickBot="1" x14ac:dyDescent="0.25">
      <c r="A116" s="105" t="s">
        <v>172</v>
      </c>
      <c r="B116" s="99" t="s">
        <v>169</v>
      </c>
      <c r="C116" s="63"/>
      <c r="D116" s="63"/>
      <c r="E116" s="17">
        <v>14</v>
      </c>
      <c r="F116" s="49">
        <f t="shared" si="50"/>
        <v>14</v>
      </c>
      <c r="G116" s="17">
        <f>VLOOKUP($B116,[2]NUM7!$G$2:$I$156,2,FALSE)</f>
        <v>14</v>
      </c>
      <c r="H116" s="61">
        <f t="shared" si="51"/>
        <v>14</v>
      </c>
      <c r="I116" s="50">
        <f t="shared" si="52"/>
        <v>13</v>
      </c>
      <c r="J116" s="180">
        <f>VLOOKUP($B116,[1]NUM7!$G$2:$I$158,2,FALSE)</f>
        <v>14</v>
      </c>
      <c r="K116" s="114">
        <f>VLOOKUP($B116,'[3]ACT NUM7'!$G$2:$S$124,2,FALSE)</f>
        <v>0</v>
      </c>
      <c r="L116" s="114">
        <f>VLOOKUP($B116,'[3]ACT NUM7'!$G$2:$S$124,3,FALSE)</f>
        <v>0</v>
      </c>
      <c r="M116" s="114">
        <f>VLOOKUP($B116,'[3]ACT NUM7'!$G$2:$S$124,4,FALSE)</f>
        <v>0</v>
      </c>
      <c r="N116" s="114">
        <f>VLOOKUP($B116,'[3]ACT NUM7'!$G$2:$S$124,5,FALSE)</f>
        <v>0</v>
      </c>
      <c r="O116" s="119">
        <f>VLOOKUP($B116,'[3]ACT NUM7'!$G$2:$S$124,6,FALSE)</f>
        <v>0</v>
      </c>
      <c r="P116" s="119">
        <f>VLOOKUP($B116,'[3]ACT NUM7'!$G$2:$S$124,7,FALSE)</f>
        <v>0</v>
      </c>
      <c r="Q116" s="119">
        <f>VLOOKUP($B116,'[3]ACT NUM7'!$G$2:$S$124,8,FALSE)</f>
        <v>0</v>
      </c>
      <c r="R116" s="119">
        <f>VLOOKUP($B116,'[3]ACT NUM7'!$G$2:$S$124,9,FALSE)</f>
        <v>1</v>
      </c>
      <c r="S116" s="119">
        <f>VLOOKUP($B116,'[3]ACT NUM7'!$G$2:$S$124,10,FALSE)</f>
        <v>0</v>
      </c>
      <c r="T116" s="120">
        <f>VLOOKUP($B116,'[3]ACT NUM7'!$G$2:$S$124,11,FALSE)</f>
        <v>0</v>
      </c>
      <c r="U116" s="119">
        <f>VLOOKUP($B116,'[3]ACT NUM7'!$G$2:$S$124,12,FALSE)</f>
        <v>0</v>
      </c>
      <c r="V116" s="119"/>
      <c r="W116" s="17">
        <f t="shared" si="35"/>
        <v>1</v>
      </c>
      <c r="X116" s="119">
        <f>VLOOKUP($B116,'[3]ACT NUM7'!$AB$2:$AN$100,2,FALSE)</f>
        <v>0</v>
      </c>
      <c r="Y116" s="119">
        <f>VLOOKUP($B116,'[3]ACT NUM7'!$AB$2:$AN$100,3,FALSE)</f>
        <v>0</v>
      </c>
      <c r="Z116" s="119">
        <f>VLOOKUP($B116,'[3]ACT NUM7'!$AB$2:$AN$100,4,FALSE)</f>
        <v>0</v>
      </c>
      <c r="AA116" s="119">
        <f>VLOOKUP($B116,'[3]ACT NUM7'!$AB$2:$AN$100,5,FALSE)</f>
        <v>0</v>
      </c>
      <c r="AB116" s="119">
        <f>VLOOKUP($B116,'[3]ACT NUM7'!$AB$2:$AN$100,6,FALSE)</f>
        <v>0</v>
      </c>
      <c r="AC116" s="119">
        <f>VLOOKUP($B116,'[3]ACT NUM7'!$AB$2:$AN$100,7,FALSE)</f>
        <v>0</v>
      </c>
      <c r="AD116" s="119">
        <f>VLOOKUP($B116,'[3]ACT NUM7'!$AB$2:$AN$100,8,FALSE)</f>
        <v>1</v>
      </c>
      <c r="AE116" s="119">
        <f>VLOOKUP($B116,'[3]ACT NUM7'!$AB$2:$AN$100,9,FALSE)</f>
        <v>0</v>
      </c>
      <c r="AF116" s="119">
        <f>VLOOKUP($B116,'[3]ACT NUM7'!$AB$2:$AN$100,10,FALSE)</f>
        <v>1</v>
      </c>
      <c r="AG116" s="119">
        <f>VLOOKUP($B116,'[3]ACT NUM7'!$AB$2:$AN$100,11,FALSE)</f>
        <v>0</v>
      </c>
      <c r="AH116" s="119">
        <f>VLOOKUP($B116,'[3]ACT NUM7'!$AB$2:$AN$100,12,FALSE)</f>
        <v>0</v>
      </c>
      <c r="AI116" s="119"/>
      <c r="AJ116" s="17">
        <f t="shared" si="37"/>
        <v>2</v>
      </c>
    </row>
    <row r="117" spans="1:39" ht="15" thickBot="1" x14ac:dyDescent="0.25">
      <c r="A117" s="105" t="s">
        <v>172</v>
      </c>
      <c r="B117" s="99" t="s">
        <v>170</v>
      </c>
      <c r="C117" s="63"/>
      <c r="D117" s="63"/>
      <c r="E117" s="17">
        <v>11</v>
      </c>
      <c r="F117" s="49">
        <f t="shared" si="50"/>
        <v>12</v>
      </c>
      <c r="G117" s="17">
        <f>VLOOKUP($B117,[2]NUM7!$G$2:$I$156,2,FALSE)</f>
        <v>12</v>
      </c>
      <c r="H117" s="61">
        <f t="shared" si="51"/>
        <v>13</v>
      </c>
      <c r="I117" s="50">
        <f t="shared" si="52"/>
        <v>14</v>
      </c>
      <c r="J117" s="180">
        <f>VLOOKUP($B117,[1]NUM7!$G$2:$I$158,2,FALSE)</f>
        <v>15</v>
      </c>
      <c r="K117" s="119">
        <f>VLOOKUP($B117,'[3]ACT NUM7'!$G$2:$S$124,2,FALSE)</f>
        <v>0</v>
      </c>
      <c r="L117" s="119">
        <f>VLOOKUP($B117,'[3]ACT NUM7'!$G$2:$S$124,3,FALSE)</f>
        <v>0</v>
      </c>
      <c r="M117" s="119">
        <f>VLOOKUP($B117,'[3]ACT NUM7'!$G$2:$S$124,4,FALSE)</f>
        <v>1</v>
      </c>
      <c r="N117" s="119">
        <f>VLOOKUP($B117,'[3]ACT NUM7'!$G$2:$S$124,5,FALSE)</f>
        <v>0</v>
      </c>
      <c r="O117" s="119">
        <f>VLOOKUP($B117,'[3]ACT NUM7'!$G$2:$S$124,6,FALSE)</f>
        <v>0</v>
      </c>
      <c r="P117" s="119">
        <f>VLOOKUP($B117,'[3]ACT NUM7'!$G$2:$S$124,7,FALSE)</f>
        <v>0</v>
      </c>
      <c r="Q117" s="119">
        <f>VLOOKUP($B117,'[3]ACT NUM7'!$G$2:$S$124,8,FALSE)</f>
        <v>0</v>
      </c>
      <c r="R117" s="119">
        <f>VLOOKUP($B117,'[3]ACT NUM7'!$G$2:$S$124,9,FALSE)</f>
        <v>1</v>
      </c>
      <c r="S117" s="119">
        <f>VLOOKUP($B117,'[3]ACT NUM7'!$G$2:$S$124,10,FALSE)</f>
        <v>1</v>
      </c>
      <c r="T117" s="120">
        <f>VLOOKUP($B117,'[3]ACT NUM7'!$G$2:$S$124,11,FALSE)</f>
        <v>0</v>
      </c>
      <c r="U117" s="119">
        <f>VLOOKUP($B117,'[3]ACT NUM7'!$G$2:$S$124,12,FALSE)</f>
        <v>0</v>
      </c>
      <c r="V117" s="119"/>
      <c r="W117" s="17">
        <f t="shared" si="35"/>
        <v>3</v>
      </c>
      <c r="X117" s="119"/>
      <c r="Y117" s="119"/>
      <c r="Z117" s="119"/>
      <c r="AA117" s="119"/>
      <c r="AB117" s="119"/>
      <c r="AC117" s="119"/>
      <c r="AD117" s="119"/>
      <c r="AE117" s="119"/>
      <c r="AF117" s="119"/>
      <c r="AG117" s="119"/>
      <c r="AH117" s="119"/>
      <c r="AI117" s="119"/>
      <c r="AJ117" s="17">
        <f t="shared" si="37"/>
        <v>0</v>
      </c>
    </row>
    <row r="118" spans="1:39" ht="15" thickBot="1" x14ac:dyDescent="0.25">
      <c r="A118" s="105" t="s">
        <v>172</v>
      </c>
      <c r="B118" s="99" t="s">
        <v>171</v>
      </c>
      <c r="C118" s="63"/>
      <c r="D118" s="63"/>
      <c r="E118" s="17">
        <v>3</v>
      </c>
      <c r="F118" s="49">
        <f t="shared" si="50"/>
        <v>3</v>
      </c>
      <c r="G118" s="17">
        <f>VLOOKUP($B118,[2]NUM7!$G$2:$I$156,2,FALSE)</f>
        <v>3</v>
      </c>
      <c r="H118" s="61">
        <f t="shared" si="51"/>
        <v>3</v>
      </c>
      <c r="I118" s="50">
        <f t="shared" si="52"/>
        <v>3</v>
      </c>
      <c r="J118" s="180">
        <f>VLOOKUP($B118,[1]NUM7!$G$2:$I$158,2,FALSE)</f>
        <v>4</v>
      </c>
      <c r="K118" s="119"/>
      <c r="L118" s="119"/>
      <c r="M118" s="119"/>
      <c r="N118" s="119"/>
      <c r="O118" s="119"/>
      <c r="P118" s="119"/>
      <c r="Q118" s="119"/>
      <c r="R118" s="119"/>
      <c r="S118" s="119"/>
      <c r="T118" s="120"/>
      <c r="U118" s="119"/>
      <c r="V118" s="119"/>
      <c r="W118" s="17">
        <f t="shared" si="35"/>
        <v>0</v>
      </c>
      <c r="X118" s="119"/>
      <c r="Y118" s="119"/>
      <c r="Z118" s="119"/>
      <c r="AA118" s="119"/>
      <c r="AB118" s="119"/>
      <c r="AC118" s="119"/>
      <c r="AD118" s="119"/>
      <c r="AE118" s="119"/>
      <c r="AF118" s="119"/>
      <c r="AG118" s="119"/>
      <c r="AH118" s="119"/>
      <c r="AI118" s="119"/>
      <c r="AJ118" s="17">
        <f t="shared" si="37"/>
        <v>0</v>
      </c>
    </row>
    <row r="119" spans="1:39" ht="24" customHeight="1" thickBot="1" x14ac:dyDescent="0.25">
      <c r="A119" s="233" t="s">
        <v>207</v>
      </c>
      <c r="B119" s="234"/>
      <c r="C119" s="45">
        <f>+D119/Metas!M107</f>
        <v>1.0544148801085274</v>
      </c>
      <c r="D119" s="19">
        <f>+J119/AK119</f>
        <v>0.44285424964558151</v>
      </c>
      <c r="E119" s="14">
        <f t="shared" ref="E119:J119" si="53">SUM(E107:E118)</f>
        <v>311</v>
      </c>
      <c r="F119" s="14">
        <f t="shared" si="53"/>
        <v>313</v>
      </c>
      <c r="G119" s="14">
        <f t="shared" si="53"/>
        <v>316</v>
      </c>
      <c r="H119" s="14">
        <f t="shared" si="53"/>
        <v>318</v>
      </c>
      <c r="I119" s="14">
        <f>SUM(I107:I118)</f>
        <v>324</v>
      </c>
      <c r="J119" s="14">
        <f t="shared" si="53"/>
        <v>328</v>
      </c>
      <c r="K119" s="14">
        <f t="shared" ref="K119:V119" si="54">SUM(K107:K118)</f>
        <v>5</v>
      </c>
      <c r="L119" s="14">
        <f t="shared" si="54"/>
        <v>1</v>
      </c>
      <c r="M119" s="14">
        <f t="shared" si="54"/>
        <v>1</v>
      </c>
      <c r="N119" s="14">
        <f t="shared" si="54"/>
        <v>1</v>
      </c>
      <c r="O119" s="14">
        <f t="shared" si="54"/>
        <v>1</v>
      </c>
      <c r="P119" s="14">
        <f t="shared" si="54"/>
        <v>1</v>
      </c>
      <c r="Q119" s="14">
        <f t="shared" si="54"/>
        <v>3</v>
      </c>
      <c r="R119" s="14">
        <f t="shared" si="54"/>
        <v>3</v>
      </c>
      <c r="S119" s="14">
        <f t="shared" si="54"/>
        <v>9</v>
      </c>
      <c r="T119" s="14">
        <f t="shared" si="54"/>
        <v>1</v>
      </c>
      <c r="U119" s="14">
        <f t="shared" si="54"/>
        <v>3</v>
      </c>
      <c r="V119" s="14">
        <f t="shared" si="54"/>
        <v>0</v>
      </c>
      <c r="W119" s="14">
        <f t="shared" si="35"/>
        <v>29</v>
      </c>
      <c r="X119" s="14">
        <f t="shared" ref="X119:AI119" si="55">SUM(X107:X118)</f>
        <v>2</v>
      </c>
      <c r="Y119" s="14">
        <f t="shared" si="55"/>
        <v>0</v>
      </c>
      <c r="Z119" s="14">
        <f t="shared" si="55"/>
        <v>3</v>
      </c>
      <c r="AA119" s="14">
        <f t="shared" si="55"/>
        <v>2</v>
      </c>
      <c r="AB119" s="14">
        <f t="shared" si="55"/>
        <v>1</v>
      </c>
      <c r="AC119" s="14">
        <f t="shared" si="55"/>
        <v>0</v>
      </c>
      <c r="AD119" s="14">
        <f t="shared" si="55"/>
        <v>3</v>
      </c>
      <c r="AE119" s="14">
        <f t="shared" si="55"/>
        <v>1</v>
      </c>
      <c r="AF119" s="14">
        <f t="shared" si="55"/>
        <v>3</v>
      </c>
      <c r="AG119" s="14">
        <f t="shared" si="55"/>
        <v>1</v>
      </c>
      <c r="AH119" s="14">
        <f t="shared" si="55"/>
        <v>3</v>
      </c>
      <c r="AI119" s="14">
        <f t="shared" si="55"/>
        <v>0</v>
      </c>
      <c r="AJ119" s="14">
        <f t="shared" si="37"/>
        <v>19</v>
      </c>
      <c r="AK119" s="14">
        <f>+AL119+AM119</f>
        <v>740.65000000000009</v>
      </c>
      <c r="AL119" s="14">
        <f>4529*0.1</f>
        <v>452.90000000000003</v>
      </c>
      <c r="AM119" s="14">
        <f>1151*0.25</f>
        <v>287.75</v>
      </c>
    </row>
    <row r="120" spans="1:39" ht="15" thickBot="1" x14ac:dyDescent="0.25">
      <c r="A120" s="105" t="s">
        <v>186</v>
      </c>
      <c r="B120" s="99" t="s">
        <v>173</v>
      </c>
      <c r="C120" s="63"/>
      <c r="D120" s="63"/>
      <c r="E120" s="17">
        <v>408</v>
      </c>
      <c r="F120" s="49">
        <f t="shared" ref="F120:F132" si="56">+E120+(K120+L120+M120)-(X120+Y120+Z120)</f>
        <v>421</v>
      </c>
      <c r="G120" s="17">
        <f>VLOOKUP($B120,[2]NUM7!$G$2:$I$156,2,FALSE)</f>
        <v>439</v>
      </c>
      <c r="H120" s="61">
        <f t="shared" ref="H120:H132" si="57">+G120+(Q120+R120)-(AD120+AE120)</f>
        <v>444</v>
      </c>
      <c r="I120" s="50">
        <f t="shared" ref="I120:I132" si="58">+G120+(Q120+R120+S120+T120)-(AD120+AE120+AF120+AG120)</f>
        <v>450</v>
      </c>
      <c r="J120" s="180">
        <f>VLOOKUP($B120,[1]NUM7!$G$2:$I$158,2,FALSE)</f>
        <v>448</v>
      </c>
      <c r="K120" s="119">
        <f>VLOOKUP($B120,'[3]ACT NUM7'!$G$2:$S$124,2,FALSE)</f>
        <v>6</v>
      </c>
      <c r="L120" s="119">
        <f>VLOOKUP($B120,'[3]ACT NUM7'!$G$2:$S$124,3,FALSE)</f>
        <v>4</v>
      </c>
      <c r="M120" s="119">
        <f>VLOOKUP($B120,'[3]ACT NUM7'!$G$2:$S$124,4,FALSE)</f>
        <v>5</v>
      </c>
      <c r="N120" s="119">
        <f>VLOOKUP($B120,'[3]ACT NUM7'!$G$2:$S$124,5,FALSE)</f>
        <v>3</v>
      </c>
      <c r="O120" s="119">
        <f>VLOOKUP($B120,'[3]ACT NUM7'!$G$2:$S$124,6,FALSE)</f>
        <v>2</v>
      </c>
      <c r="P120" s="119">
        <f>VLOOKUP($B120,'[3]ACT NUM7'!$G$2:$S$124,7,FALSE)</f>
        <v>7</v>
      </c>
      <c r="Q120" s="119">
        <f>VLOOKUP($B120,'[3]ACT NUM7'!$G$2:$S$124,8,FALSE)</f>
        <v>2</v>
      </c>
      <c r="R120" s="119">
        <f>VLOOKUP($B120,'[3]ACT NUM7'!$G$2:$S$124,9,FALSE)</f>
        <v>4</v>
      </c>
      <c r="S120" s="119">
        <f>VLOOKUP($B120,'[3]ACT NUM7'!$G$2:$S$124,10,FALSE)</f>
        <v>6</v>
      </c>
      <c r="T120" s="120">
        <f>VLOOKUP($B120,'[3]ACT NUM7'!$G$2:$S$124,11,FALSE)</f>
        <v>2</v>
      </c>
      <c r="U120" s="119">
        <f>VLOOKUP($B120,'[3]ACT NUM7'!$G$2:$S$124,12,FALSE)</f>
        <v>1</v>
      </c>
      <c r="V120" s="119"/>
      <c r="W120" s="17">
        <f t="shared" si="35"/>
        <v>42</v>
      </c>
      <c r="X120" s="119">
        <f>VLOOKUP($B120,'[3]ACT NUM7'!$AB$2:$AN$100,2,FALSE)</f>
        <v>1</v>
      </c>
      <c r="Y120" s="119">
        <f>VLOOKUP($B120,'[3]ACT NUM7'!$AB$2:$AN$100,3,FALSE)</f>
        <v>1</v>
      </c>
      <c r="Z120" s="119">
        <f>VLOOKUP($B120,'[3]ACT NUM7'!$AB$2:$AN$100,4,FALSE)</f>
        <v>0</v>
      </c>
      <c r="AA120" s="119">
        <f>VLOOKUP($B120,'[3]ACT NUM7'!$AB$2:$AN$100,5,FALSE)</f>
        <v>1</v>
      </c>
      <c r="AB120" s="119">
        <f>VLOOKUP($B120,'[3]ACT NUM7'!$AB$2:$AN$100,6,FALSE)</f>
        <v>0</v>
      </c>
      <c r="AC120" s="119">
        <f>VLOOKUP($B120,'[3]ACT NUM7'!$AB$2:$AN$100,7,FALSE)</f>
        <v>0</v>
      </c>
      <c r="AD120" s="119">
        <f>VLOOKUP($B120,'[3]ACT NUM7'!$AB$2:$AN$100,8,FALSE)</f>
        <v>1</v>
      </c>
      <c r="AE120" s="119">
        <f>VLOOKUP($B120,'[3]ACT NUM7'!$AB$2:$AN$100,9,FALSE)</f>
        <v>0</v>
      </c>
      <c r="AF120" s="119">
        <f>VLOOKUP($B120,'[3]ACT NUM7'!$AB$2:$AN$100,10,FALSE)</f>
        <v>0</v>
      </c>
      <c r="AG120" s="119">
        <f>VLOOKUP($B120,'[3]ACT NUM7'!$AB$2:$AN$100,11,FALSE)</f>
        <v>2</v>
      </c>
      <c r="AH120" s="119">
        <f>VLOOKUP($B120,'[3]ACT NUM7'!$AB$2:$AN$100,12,FALSE)</f>
        <v>1</v>
      </c>
      <c r="AI120" s="119"/>
      <c r="AJ120" s="17">
        <f t="shared" si="37"/>
        <v>7</v>
      </c>
    </row>
    <row r="121" spans="1:39" ht="15" thickBot="1" x14ac:dyDescent="0.25">
      <c r="A121" s="105" t="s">
        <v>186</v>
      </c>
      <c r="B121" s="99" t="s">
        <v>174</v>
      </c>
      <c r="C121" s="63"/>
      <c r="D121" s="63"/>
      <c r="E121" s="17">
        <v>174</v>
      </c>
      <c r="F121" s="49">
        <f t="shared" si="56"/>
        <v>176</v>
      </c>
      <c r="G121" s="17">
        <f>VLOOKUP($B121,[2]NUM7!$G$2:$I$156,2,FALSE)</f>
        <v>162</v>
      </c>
      <c r="H121" s="61">
        <f t="shared" si="57"/>
        <v>165</v>
      </c>
      <c r="I121" s="50">
        <f t="shared" si="58"/>
        <v>166</v>
      </c>
      <c r="J121" s="180">
        <f>VLOOKUP($B121,[1]NUM7!$G$2:$I$158,2,FALSE)</f>
        <v>179</v>
      </c>
      <c r="K121" s="119">
        <f>VLOOKUP($B121,'[3]ACT NUM7'!$G$2:$S$124,2,FALSE)</f>
        <v>2</v>
      </c>
      <c r="L121" s="119">
        <f>VLOOKUP($B121,'[3]ACT NUM7'!$G$2:$S$124,3,FALSE)</f>
        <v>0</v>
      </c>
      <c r="M121" s="119">
        <f>VLOOKUP($B121,'[3]ACT NUM7'!$G$2:$S$124,4,FALSE)</f>
        <v>3</v>
      </c>
      <c r="N121" s="119">
        <f>VLOOKUP($B121,'[3]ACT NUM7'!$G$2:$S$124,5,FALSE)</f>
        <v>2</v>
      </c>
      <c r="O121" s="119">
        <f>VLOOKUP($B121,'[3]ACT NUM7'!$G$2:$S$124,6,FALSE)</f>
        <v>0</v>
      </c>
      <c r="P121" s="119">
        <f>VLOOKUP($B121,'[3]ACT NUM7'!$G$2:$S$124,7,FALSE)</f>
        <v>1</v>
      </c>
      <c r="Q121" s="119">
        <f>VLOOKUP($B121,'[3]ACT NUM7'!$G$2:$S$124,8,FALSE)</f>
        <v>1</v>
      </c>
      <c r="R121" s="119">
        <f>VLOOKUP($B121,'[3]ACT NUM7'!$G$2:$S$124,9,FALSE)</f>
        <v>4</v>
      </c>
      <c r="S121" s="119">
        <f>VLOOKUP($B121,'[3]ACT NUM7'!$G$2:$S$124,10,FALSE)</f>
        <v>0</v>
      </c>
      <c r="T121" s="120">
        <f>VLOOKUP($B121,'[3]ACT NUM7'!$G$2:$S$124,11,FALSE)</f>
        <v>1</v>
      </c>
      <c r="U121" s="119">
        <f>VLOOKUP($B121,'[3]ACT NUM7'!$G$2:$S$124,12,FALSE)</f>
        <v>2</v>
      </c>
      <c r="V121" s="119"/>
      <c r="W121" s="17">
        <f t="shared" si="35"/>
        <v>16</v>
      </c>
      <c r="X121" s="119">
        <f>VLOOKUP($B121,'[3]ACT NUM7'!$AB$2:$AN$100,2,FALSE)</f>
        <v>0</v>
      </c>
      <c r="Y121" s="119">
        <f>VLOOKUP($B121,'[3]ACT NUM7'!$AB$2:$AN$100,3,FALSE)</f>
        <v>0</v>
      </c>
      <c r="Z121" s="119">
        <f>VLOOKUP($B121,'[3]ACT NUM7'!$AB$2:$AN$100,4,FALSE)</f>
        <v>3</v>
      </c>
      <c r="AA121" s="119">
        <f>VLOOKUP($B121,'[3]ACT NUM7'!$AB$2:$AN$100,5,FALSE)</f>
        <v>0</v>
      </c>
      <c r="AB121" s="119">
        <f>VLOOKUP($B121,'[3]ACT NUM7'!$AB$2:$AN$100,6,FALSE)</f>
        <v>2</v>
      </c>
      <c r="AC121" s="119">
        <f>VLOOKUP($B121,'[3]ACT NUM7'!$AB$2:$AN$100,7,FALSE)</f>
        <v>0</v>
      </c>
      <c r="AD121" s="119">
        <f>VLOOKUP($B121,'[3]ACT NUM7'!$AB$2:$AN$100,8,FALSE)</f>
        <v>1</v>
      </c>
      <c r="AE121" s="119">
        <f>VLOOKUP($B121,'[3]ACT NUM7'!$AB$2:$AN$100,9,FALSE)</f>
        <v>1</v>
      </c>
      <c r="AF121" s="119">
        <f>VLOOKUP($B121,'[3]ACT NUM7'!$AB$2:$AN$100,10,FALSE)</f>
        <v>0</v>
      </c>
      <c r="AG121" s="119">
        <f>VLOOKUP($B121,'[3]ACT NUM7'!$AB$2:$AN$100,11,FALSE)</f>
        <v>0</v>
      </c>
      <c r="AH121" s="119">
        <f>VLOOKUP($B121,'[3]ACT NUM7'!$AB$2:$AN$100,12,FALSE)</f>
        <v>3</v>
      </c>
      <c r="AI121" s="119"/>
      <c r="AJ121" s="17">
        <f t="shared" si="37"/>
        <v>10</v>
      </c>
    </row>
    <row r="122" spans="1:39" ht="15" thickBot="1" x14ac:dyDescent="0.25">
      <c r="A122" s="105" t="s">
        <v>186</v>
      </c>
      <c r="B122" s="99" t="s">
        <v>175</v>
      </c>
      <c r="C122" s="63"/>
      <c r="D122" s="63"/>
      <c r="E122" s="17">
        <v>112</v>
      </c>
      <c r="F122" s="49">
        <f t="shared" si="56"/>
        <v>116</v>
      </c>
      <c r="G122" s="17">
        <f>VLOOKUP($B122,[2]NUM7!$G$2:$I$156,2,FALSE)</f>
        <v>126</v>
      </c>
      <c r="H122" s="61">
        <f t="shared" si="57"/>
        <v>129</v>
      </c>
      <c r="I122" s="50">
        <f t="shared" si="58"/>
        <v>131</v>
      </c>
      <c r="J122" s="180">
        <f>VLOOKUP($B122,[1]NUM7!$G$2:$I$158,2,FALSE)</f>
        <v>128</v>
      </c>
      <c r="K122" s="119">
        <f>VLOOKUP($B122,'[3]ACT NUM7'!$G$2:$S$124,2,FALSE)</f>
        <v>2</v>
      </c>
      <c r="L122" s="119">
        <f>VLOOKUP($B122,'[3]ACT NUM7'!$G$2:$S$124,3,FALSE)</f>
        <v>1</v>
      </c>
      <c r="M122" s="119">
        <f>VLOOKUP($B122,'[3]ACT NUM7'!$G$2:$S$124,4,FALSE)</f>
        <v>5</v>
      </c>
      <c r="N122" s="119">
        <f>VLOOKUP($B122,'[3]ACT NUM7'!$G$2:$S$124,5,FALSE)</f>
        <v>3</v>
      </c>
      <c r="O122" s="119">
        <f>VLOOKUP($B122,'[3]ACT NUM7'!$G$2:$S$124,6,FALSE)</f>
        <v>0</v>
      </c>
      <c r="P122" s="119">
        <f>VLOOKUP($B122,'[3]ACT NUM7'!$G$2:$S$124,7,FALSE)</f>
        <v>2</v>
      </c>
      <c r="Q122" s="119">
        <f>VLOOKUP($B122,'[3]ACT NUM7'!$G$2:$S$124,8,FALSE)</f>
        <v>2</v>
      </c>
      <c r="R122" s="119">
        <f>VLOOKUP($B122,'[3]ACT NUM7'!$G$2:$S$124,9,FALSE)</f>
        <v>3</v>
      </c>
      <c r="S122" s="119">
        <f>VLOOKUP($B122,'[3]ACT NUM7'!$G$2:$S$124,10,FALSE)</f>
        <v>3</v>
      </c>
      <c r="T122" s="120">
        <f>VLOOKUP($B122,'[3]ACT NUM7'!$G$2:$S$124,11,FALSE)</f>
        <v>0</v>
      </c>
      <c r="U122" s="119">
        <f>VLOOKUP($B122,'[3]ACT NUM7'!$G$2:$S$124,12,FALSE)</f>
        <v>0</v>
      </c>
      <c r="V122" s="119"/>
      <c r="W122" s="17">
        <f t="shared" si="35"/>
        <v>21</v>
      </c>
      <c r="X122" s="119">
        <f>VLOOKUP($B122,'[3]ACT NUM7'!$AB$2:$AN$100,2,FALSE)</f>
        <v>0</v>
      </c>
      <c r="Y122" s="119">
        <f>VLOOKUP($B122,'[3]ACT NUM7'!$AB$2:$AN$100,3,FALSE)</f>
        <v>0</v>
      </c>
      <c r="Z122" s="119">
        <f>VLOOKUP($B122,'[3]ACT NUM7'!$AB$2:$AN$100,4,FALSE)</f>
        <v>4</v>
      </c>
      <c r="AA122" s="119">
        <f>VLOOKUP($B122,'[3]ACT NUM7'!$AB$2:$AN$100,5,FALSE)</f>
        <v>0</v>
      </c>
      <c r="AB122" s="119">
        <f>VLOOKUP($B122,'[3]ACT NUM7'!$AB$2:$AN$100,6,FALSE)</f>
        <v>0</v>
      </c>
      <c r="AC122" s="119">
        <f>VLOOKUP($B122,'[3]ACT NUM7'!$AB$2:$AN$100,7,FALSE)</f>
        <v>0</v>
      </c>
      <c r="AD122" s="119">
        <f>VLOOKUP($B122,'[3]ACT NUM7'!$AB$2:$AN$100,8,FALSE)</f>
        <v>0</v>
      </c>
      <c r="AE122" s="119">
        <f>VLOOKUP($B122,'[3]ACT NUM7'!$AB$2:$AN$100,9,FALSE)</f>
        <v>2</v>
      </c>
      <c r="AF122" s="119">
        <f>VLOOKUP($B122,'[3]ACT NUM7'!$AB$2:$AN$100,10,FALSE)</f>
        <v>1</v>
      </c>
      <c r="AG122" s="119">
        <f>VLOOKUP($B122,'[3]ACT NUM7'!$AB$2:$AN$100,11,FALSE)</f>
        <v>0</v>
      </c>
      <c r="AH122" s="119">
        <f>VLOOKUP($B122,'[3]ACT NUM7'!$AB$2:$AN$100,12,FALSE)</f>
        <v>0</v>
      </c>
      <c r="AI122" s="119"/>
      <c r="AJ122" s="17">
        <f t="shared" si="37"/>
        <v>7</v>
      </c>
    </row>
    <row r="123" spans="1:39" ht="15" thickBot="1" x14ac:dyDescent="0.25">
      <c r="A123" s="105" t="s">
        <v>186</v>
      </c>
      <c r="B123" s="99" t="s">
        <v>176</v>
      </c>
      <c r="C123" s="63"/>
      <c r="D123" s="63"/>
      <c r="E123" s="17">
        <v>405</v>
      </c>
      <c r="F123" s="49">
        <f t="shared" si="56"/>
        <v>407</v>
      </c>
      <c r="G123" s="17">
        <f>VLOOKUP($B123,[2]NUM7!$G$2:$I$156,2,FALSE)</f>
        <v>428</v>
      </c>
      <c r="H123" s="61">
        <f t="shared" si="57"/>
        <v>434</v>
      </c>
      <c r="I123" s="50">
        <f t="shared" si="58"/>
        <v>435</v>
      </c>
      <c r="J123" s="180">
        <f>VLOOKUP($B123,[1]NUM7!$G$2:$I$158,2,FALSE)</f>
        <v>438</v>
      </c>
      <c r="K123" s="119">
        <f>VLOOKUP($B123,'[3]ACT NUM7'!$G$2:$S$124,2,FALSE)</f>
        <v>1</v>
      </c>
      <c r="L123" s="119">
        <f>VLOOKUP($B123,'[3]ACT NUM7'!$G$2:$S$124,3,FALSE)</f>
        <v>2</v>
      </c>
      <c r="M123" s="119">
        <f>VLOOKUP($B123,'[3]ACT NUM7'!$G$2:$S$124,4,FALSE)</f>
        <v>1</v>
      </c>
      <c r="N123" s="119">
        <f>VLOOKUP($B123,'[3]ACT NUM7'!$G$2:$S$124,5,FALSE)</f>
        <v>2</v>
      </c>
      <c r="O123" s="119">
        <f>VLOOKUP($B123,'[3]ACT NUM7'!$G$2:$S$124,6,FALSE)</f>
        <v>0</v>
      </c>
      <c r="P123" s="119">
        <f>VLOOKUP($B123,'[3]ACT NUM7'!$G$2:$S$124,7,FALSE)</f>
        <v>1</v>
      </c>
      <c r="Q123" s="119">
        <f>VLOOKUP($B123,'[3]ACT NUM7'!$G$2:$S$124,8,FALSE)</f>
        <v>3</v>
      </c>
      <c r="R123" s="119">
        <f>VLOOKUP($B123,'[3]ACT NUM7'!$G$2:$S$124,9,FALSE)</f>
        <v>4</v>
      </c>
      <c r="S123" s="119">
        <f>VLOOKUP($B123,'[3]ACT NUM7'!$G$2:$S$124,10,FALSE)</f>
        <v>2</v>
      </c>
      <c r="T123" s="120">
        <f>VLOOKUP($B123,'[3]ACT NUM7'!$G$2:$S$124,11,FALSE)</f>
        <v>1</v>
      </c>
      <c r="U123" s="119">
        <f>VLOOKUP($B123,'[3]ACT NUM7'!$G$2:$S$124,12,FALSE)</f>
        <v>0</v>
      </c>
      <c r="V123" s="119"/>
      <c r="W123" s="17">
        <f t="shared" si="35"/>
        <v>17</v>
      </c>
      <c r="X123" s="119">
        <f>VLOOKUP($B123,'[3]ACT NUM7'!$AB$2:$AN$100,2,FALSE)</f>
        <v>0</v>
      </c>
      <c r="Y123" s="119">
        <f>VLOOKUP($B123,'[3]ACT NUM7'!$AB$2:$AN$100,3,FALSE)</f>
        <v>0</v>
      </c>
      <c r="Z123" s="119">
        <f>VLOOKUP($B123,'[3]ACT NUM7'!$AB$2:$AN$100,4,FALSE)</f>
        <v>2</v>
      </c>
      <c r="AA123" s="119">
        <f>VLOOKUP($B123,'[3]ACT NUM7'!$AB$2:$AN$100,5,FALSE)</f>
        <v>5</v>
      </c>
      <c r="AB123" s="119">
        <f>VLOOKUP($B123,'[3]ACT NUM7'!$AB$2:$AN$100,6,FALSE)</f>
        <v>0</v>
      </c>
      <c r="AC123" s="119">
        <f>VLOOKUP($B123,'[3]ACT NUM7'!$AB$2:$AN$100,7,FALSE)</f>
        <v>1</v>
      </c>
      <c r="AD123" s="119">
        <f>VLOOKUP($B123,'[3]ACT NUM7'!$AB$2:$AN$100,8,FALSE)</f>
        <v>1</v>
      </c>
      <c r="AE123" s="119">
        <f>VLOOKUP($B123,'[3]ACT NUM7'!$AB$2:$AN$100,9,FALSE)</f>
        <v>0</v>
      </c>
      <c r="AF123" s="119">
        <f>VLOOKUP($B123,'[3]ACT NUM7'!$AB$2:$AN$100,10,FALSE)</f>
        <v>2</v>
      </c>
      <c r="AG123" s="119">
        <f>VLOOKUP($B123,'[3]ACT NUM7'!$AB$2:$AN$100,11,FALSE)</f>
        <v>0</v>
      </c>
      <c r="AH123" s="119">
        <f>VLOOKUP($B123,'[3]ACT NUM7'!$AB$2:$AN$100,12,FALSE)</f>
        <v>0</v>
      </c>
      <c r="AI123" s="119"/>
      <c r="AJ123" s="17">
        <f t="shared" si="37"/>
        <v>11</v>
      </c>
    </row>
    <row r="124" spans="1:39" ht="15" thickBot="1" x14ac:dyDescent="0.25">
      <c r="A124" s="105" t="s">
        <v>186</v>
      </c>
      <c r="B124" s="99" t="s">
        <v>177</v>
      </c>
      <c r="C124" s="63"/>
      <c r="D124" s="63"/>
      <c r="E124" s="17">
        <v>41</v>
      </c>
      <c r="F124" s="49">
        <f t="shared" si="56"/>
        <v>41</v>
      </c>
      <c r="G124" s="17">
        <f>VLOOKUP($B124,[2]NUM7!$G$2:$I$156,2,FALSE)</f>
        <v>29</v>
      </c>
      <c r="H124" s="61">
        <f t="shared" si="57"/>
        <v>29</v>
      </c>
      <c r="I124" s="50">
        <f t="shared" si="58"/>
        <v>29</v>
      </c>
      <c r="J124" s="180">
        <f>VLOOKUP($B124,[1]NUM7!$G$2:$I$158,2,FALSE)</f>
        <v>30</v>
      </c>
      <c r="K124" s="119"/>
      <c r="L124" s="119"/>
      <c r="M124" s="119"/>
      <c r="N124" s="119"/>
      <c r="O124" s="119"/>
      <c r="P124" s="119"/>
      <c r="Q124" s="119"/>
      <c r="R124" s="119"/>
      <c r="S124" s="119"/>
      <c r="T124" s="120"/>
      <c r="U124" s="119"/>
      <c r="V124" s="119"/>
      <c r="W124" s="17">
        <f t="shared" si="35"/>
        <v>0</v>
      </c>
      <c r="X124" s="119"/>
      <c r="Y124" s="119"/>
      <c r="Z124" s="119"/>
      <c r="AA124" s="119"/>
      <c r="AB124" s="119"/>
      <c r="AC124" s="119"/>
      <c r="AD124" s="119"/>
      <c r="AE124" s="119"/>
      <c r="AF124" s="119"/>
      <c r="AG124" s="119"/>
      <c r="AH124" s="119"/>
      <c r="AI124" s="119"/>
      <c r="AJ124" s="17">
        <f t="shared" si="37"/>
        <v>0</v>
      </c>
    </row>
    <row r="125" spans="1:39" ht="15" thickBot="1" x14ac:dyDescent="0.25">
      <c r="A125" s="105" t="s">
        <v>186</v>
      </c>
      <c r="B125" s="99" t="s">
        <v>178</v>
      </c>
      <c r="C125" s="63"/>
      <c r="D125" s="63"/>
      <c r="E125" s="17">
        <v>34</v>
      </c>
      <c r="F125" s="49">
        <f t="shared" si="56"/>
        <v>34</v>
      </c>
      <c r="G125" s="17">
        <f>VLOOKUP($B125,[2]NUM7!$G$2:$I$156,2,FALSE)</f>
        <v>28</v>
      </c>
      <c r="H125" s="61">
        <f t="shared" si="57"/>
        <v>29</v>
      </c>
      <c r="I125" s="50">
        <f t="shared" si="58"/>
        <v>31</v>
      </c>
      <c r="J125" s="180">
        <f>VLOOKUP($B125,[1]NUM7!$G$2:$I$158,2,FALSE)</f>
        <v>29</v>
      </c>
      <c r="K125" s="119">
        <f>VLOOKUP($B125,'[3]ACT NUM7'!$G$2:$S$124,2,FALSE)</f>
        <v>0</v>
      </c>
      <c r="L125" s="119">
        <f>VLOOKUP($B125,'[3]ACT NUM7'!$G$2:$S$124,3,FALSE)</f>
        <v>0</v>
      </c>
      <c r="M125" s="119">
        <f>VLOOKUP($B125,'[3]ACT NUM7'!$G$2:$S$124,4,FALSE)</f>
        <v>0</v>
      </c>
      <c r="N125" s="119">
        <f>VLOOKUP($B125,'[3]ACT NUM7'!$G$2:$S$124,5,FALSE)</f>
        <v>0</v>
      </c>
      <c r="O125" s="119">
        <f>VLOOKUP($B125,'[3]ACT NUM7'!$G$2:$S$124,6,FALSE)</f>
        <v>0</v>
      </c>
      <c r="P125" s="119">
        <f>VLOOKUP($B125,'[3]ACT NUM7'!$G$2:$S$124,7,FALSE)</f>
        <v>0</v>
      </c>
      <c r="Q125" s="119">
        <f>VLOOKUP($B125,'[3]ACT NUM7'!$G$2:$S$124,8,FALSE)</f>
        <v>1</v>
      </c>
      <c r="R125" s="119">
        <f>VLOOKUP($B125,'[3]ACT NUM7'!$G$2:$S$124,9,FALSE)</f>
        <v>0</v>
      </c>
      <c r="S125" s="119">
        <f>VLOOKUP($B125,'[3]ACT NUM7'!$G$2:$S$124,10,FALSE)</f>
        <v>2</v>
      </c>
      <c r="T125" s="120">
        <f>VLOOKUP($B125,'[3]ACT NUM7'!$G$2:$S$124,11,FALSE)</f>
        <v>0</v>
      </c>
      <c r="U125" s="119">
        <f>VLOOKUP($B125,'[3]ACT NUM7'!$G$2:$S$124,12,FALSE)</f>
        <v>1</v>
      </c>
      <c r="V125" s="119"/>
      <c r="W125" s="17">
        <f t="shared" si="35"/>
        <v>4</v>
      </c>
      <c r="X125" s="119"/>
      <c r="Y125" s="119"/>
      <c r="Z125" s="119"/>
      <c r="AA125" s="119"/>
      <c r="AB125" s="119"/>
      <c r="AC125" s="119"/>
      <c r="AD125" s="119"/>
      <c r="AE125" s="119"/>
      <c r="AF125" s="119"/>
      <c r="AG125" s="119"/>
      <c r="AH125" s="119"/>
      <c r="AI125" s="119"/>
      <c r="AJ125" s="17">
        <f t="shared" si="37"/>
        <v>0</v>
      </c>
    </row>
    <row r="126" spans="1:39" ht="15" thickBot="1" x14ac:dyDescent="0.25">
      <c r="A126" s="105" t="s">
        <v>186</v>
      </c>
      <c r="B126" s="99" t="s">
        <v>179</v>
      </c>
      <c r="C126" s="63"/>
      <c r="D126" s="63"/>
      <c r="E126" s="17">
        <v>48</v>
      </c>
      <c r="F126" s="49">
        <f t="shared" si="56"/>
        <v>48</v>
      </c>
      <c r="G126" s="17">
        <f>VLOOKUP($B126,[2]NUM7!$G$2:$I$156,2,FALSE)</f>
        <v>57</v>
      </c>
      <c r="H126" s="61">
        <f t="shared" si="57"/>
        <v>57</v>
      </c>
      <c r="I126" s="50">
        <f t="shared" si="58"/>
        <v>57</v>
      </c>
      <c r="J126" s="180">
        <f>VLOOKUP($B126,[1]NUM7!$G$2:$I$158,2,FALSE)</f>
        <v>60</v>
      </c>
      <c r="K126" s="119"/>
      <c r="L126" s="119"/>
      <c r="M126" s="119"/>
      <c r="N126" s="119"/>
      <c r="O126" s="119"/>
      <c r="P126" s="119"/>
      <c r="Q126" s="119"/>
      <c r="R126" s="119"/>
      <c r="S126" s="119"/>
      <c r="T126" s="120"/>
      <c r="U126" s="119"/>
      <c r="V126" s="119"/>
      <c r="W126" s="17">
        <f t="shared" si="35"/>
        <v>0</v>
      </c>
      <c r="X126" s="119"/>
      <c r="Y126" s="119"/>
      <c r="Z126" s="119"/>
      <c r="AA126" s="119"/>
      <c r="AB126" s="119"/>
      <c r="AC126" s="119"/>
      <c r="AD126" s="119"/>
      <c r="AE126" s="119"/>
      <c r="AF126" s="119"/>
      <c r="AG126" s="119"/>
      <c r="AH126" s="119"/>
      <c r="AI126" s="119"/>
      <c r="AJ126" s="17">
        <f t="shared" si="37"/>
        <v>0</v>
      </c>
    </row>
    <row r="127" spans="1:39" ht="15" thickBot="1" x14ac:dyDescent="0.25">
      <c r="A127" s="105" t="s">
        <v>186</v>
      </c>
      <c r="B127" s="99" t="s">
        <v>180</v>
      </c>
      <c r="C127" s="63"/>
      <c r="D127" s="63"/>
      <c r="E127" s="17">
        <v>22</v>
      </c>
      <c r="F127" s="49">
        <f t="shared" si="56"/>
        <v>21</v>
      </c>
      <c r="G127" s="17">
        <f>VLOOKUP($B127,[2]NUM7!$G$2:$I$156,2,FALSE)</f>
        <v>21</v>
      </c>
      <c r="H127" s="61">
        <f t="shared" si="57"/>
        <v>21</v>
      </c>
      <c r="I127" s="50">
        <f t="shared" si="58"/>
        <v>21</v>
      </c>
      <c r="J127" s="180">
        <f>VLOOKUP($B127,[1]NUM7!$G$2:$I$158,2,FALSE)</f>
        <v>22</v>
      </c>
      <c r="K127" s="119"/>
      <c r="L127" s="119"/>
      <c r="M127" s="119"/>
      <c r="N127" s="119"/>
      <c r="O127" s="119"/>
      <c r="P127" s="119"/>
      <c r="Q127" s="119"/>
      <c r="R127" s="119"/>
      <c r="S127" s="119"/>
      <c r="T127" s="120"/>
      <c r="U127" s="119"/>
      <c r="V127" s="119"/>
      <c r="W127" s="17">
        <f t="shared" si="35"/>
        <v>0</v>
      </c>
      <c r="X127" s="119">
        <f>VLOOKUP($B127,'[3]ACT NUM7'!$AB$2:$AN$100,2,FALSE)</f>
        <v>1</v>
      </c>
      <c r="Y127" s="119">
        <f>VLOOKUP($B127,'[3]ACT NUM7'!$AB$2:$AN$100,3,FALSE)</f>
        <v>0</v>
      </c>
      <c r="Z127" s="119">
        <f>VLOOKUP($B127,'[3]ACT NUM7'!$AB$2:$AN$100,4,FALSE)</f>
        <v>0</v>
      </c>
      <c r="AA127" s="119">
        <f>VLOOKUP($B127,'[3]ACT NUM7'!$AB$2:$AN$100,5,FALSE)</f>
        <v>0</v>
      </c>
      <c r="AB127" s="119">
        <f>VLOOKUP($B127,'[3]ACT NUM7'!$AB$2:$AN$100,6,FALSE)</f>
        <v>0</v>
      </c>
      <c r="AC127" s="119">
        <f>VLOOKUP($B127,'[3]ACT NUM7'!$AB$2:$AN$100,7,FALSE)</f>
        <v>0</v>
      </c>
      <c r="AD127" s="119">
        <f>VLOOKUP($B127,'[3]ACT NUM7'!$AB$2:$AN$100,8,FALSE)</f>
        <v>0</v>
      </c>
      <c r="AE127" s="119">
        <f>VLOOKUP($B127,'[3]ACT NUM7'!$AB$2:$AN$100,9,FALSE)</f>
        <v>0</v>
      </c>
      <c r="AF127" s="119">
        <f>VLOOKUP($B127,'[3]ACT NUM7'!$AB$2:$AN$100,10,FALSE)</f>
        <v>0</v>
      </c>
      <c r="AG127" s="119">
        <f>VLOOKUP($B127,'[3]ACT NUM7'!$AB$2:$AN$100,11,FALSE)</f>
        <v>0</v>
      </c>
      <c r="AH127" s="119">
        <f>VLOOKUP($B127,'[3]ACT NUM7'!$AB$2:$AN$100,12,FALSE)</f>
        <v>0</v>
      </c>
      <c r="AI127" s="119"/>
      <c r="AJ127" s="17">
        <f t="shared" si="37"/>
        <v>1</v>
      </c>
    </row>
    <row r="128" spans="1:39" ht="15" thickBot="1" x14ac:dyDescent="0.25">
      <c r="A128" s="105" t="s">
        <v>186</v>
      </c>
      <c r="B128" s="99" t="s">
        <v>181</v>
      </c>
      <c r="C128" s="63"/>
      <c r="D128" s="63"/>
      <c r="E128" s="17">
        <v>32</v>
      </c>
      <c r="F128" s="49">
        <f t="shared" si="56"/>
        <v>34</v>
      </c>
      <c r="G128" s="17">
        <f>VLOOKUP($B128,[2]NUM7!$G$2:$I$156,2,FALSE)</f>
        <v>35</v>
      </c>
      <c r="H128" s="61">
        <f t="shared" si="57"/>
        <v>35</v>
      </c>
      <c r="I128" s="50">
        <f t="shared" si="58"/>
        <v>35</v>
      </c>
      <c r="J128" s="180">
        <f>VLOOKUP($B128,[1]NUM7!$G$2:$I$158,2,FALSE)</f>
        <v>38</v>
      </c>
      <c r="K128" s="119">
        <f>VLOOKUP($B128,'[3]ACT NUM7'!$G$2:$S$124,2,FALSE)</f>
        <v>2</v>
      </c>
      <c r="L128" s="119">
        <f>VLOOKUP($B128,'[3]ACT NUM7'!$G$2:$S$124,3,FALSE)</f>
        <v>0</v>
      </c>
      <c r="M128" s="119">
        <f>VLOOKUP($B128,'[3]ACT NUM7'!$G$2:$S$124,4,FALSE)</f>
        <v>1</v>
      </c>
      <c r="N128" s="119">
        <f>VLOOKUP($B128,'[3]ACT NUM7'!$G$2:$S$124,5,FALSE)</f>
        <v>0</v>
      </c>
      <c r="O128" s="119">
        <f>VLOOKUP($B128,'[3]ACT NUM7'!$G$2:$S$124,6,FALSE)</f>
        <v>0</v>
      </c>
      <c r="P128" s="119">
        <f>VLOOKUP($B128,'[3]ACT NUM7'!$G$2:$S$124,7,FALSE)</f>
        <v>1</v>
      </c>
      <c r="Q128" s="119">
        <f>VLOOKUP($B128,'[3]ACT NUM7'!$G$2:$S$124,8,FALSE)</f>
        <v>0</v>
      </c>
      <c r="R128" s="119">
        <f>VLOOKUP($B128,'[3]ACT NUM7'!$G$2:$S$124,9,FALSE)</f>
        <v>0</v>
      </c>
      <c r="S128" s="119">
        <f>VLOOKUP($B128,'[3]ACT NUM7'!$G$2:$S$124,10,FALSE)</f>
        <v>0</v>
      </c>
      <c r="T128" s="120">
        <f>VLOOKUP($B128,'[3]ACT NUM7'!$G$2:$S$124,11,FALSE)</f>
        <v>0</v>
      </c>
      <c r="U128" s="119">
        <f>VLOOKUP($B128,'[3]ACT NUM7'!$G$2:$S$124,12,FALSE)</f>
        <v>0</v>
      </c>
      <c r="V128" s="119"/>
      <c r="W128" s="17">
        <f t="shared" si="35"/>
        <v>4</v>
      </c>
      <c r="X128" s="119">
        <f>VLOOKUP($B128,'[3]ACT NUM7'!$AB$2:$AN$100,2,FALSE)</f>
        <v>0</v>
      </c>
      <c r="Y128" s="119">
        <f>VLOOKUP($B128,'[3]ACT NUM7'!$AB$2:$AN$100,3,FALSE)</f>
        <v>1</v>
      </c>
      <c r="Z128" s="119">
        <f>VLOOKUP($B128,'[3]ACT NUM7'!$AB$2:$AN$100,4,FALSE)</f>
        <v>0</v>
      </c>
      <c r="AA128" s="119">
        <f>VLOOKUP($B128,'[3]ACT NUM7'!$AB$2:$AN$100,5,FALSE)</f>
        <v>0</v>
      </c>
      <c r="AB128" s="119">
        <f>VLOOKUP($B128,'[3]ACT NUM7'!$AB$2:$AN$100,6,FALSE)</f>
        <v>0</v>
      </c>
      <c r="AC128" s="119">
        <f>VLOOKUP($B128,'[3]ACT NUM7'!$AB$2:$AN$100,7,FALSE)</f>
        <v>0</v>
      </c>
      <c r="AD128" s="119">
        <f>VLOOKUP($B128,'[3]ACT NUM7'!$AB$2:$AN$100,8,FALSE)</f>
        <v>0</v>
      </c>
      <c r="AE128" s="119">
        <f>VLOOKUP($B128,'[3]ACT NUM7'!$AB$2:$AN$100,9,FALSE)</f>
        <v>0</v>
      </c>
      <c r="AF128" s="119">
        <f>VLOOKUP($B128,'[3]ACT NUM7'!$AB$2:$AN$100,10,FALSE)</f>
        <v>0</v>
      </c>
      <c r="AG128" s="119">
        <f>VLOOKUP($B128,'[3]ACT NUM7'!$AB$2:$AN$100,11,FALSE)</f>
        <v>0</v>
      </c>
      <c r="AH128" s="119">
        <f>VLOOKUP($B128,'[3]ACT NUM7'!$AB$2:$AN$100,12,FALSE)</f>
        <v>0</v>
      </c>
      <c r="AI128" s="119"/>
      <c r="AJ128" s="17">
        <f t="shared" si="37"/>
        <v>1</v>
      </c>
    </row>
    <row r="129" spans="1:39" ht="15" thickBot="1" x14ac:dyDescent="0.25">
      <c r="A129" s="105" t="s">
        <v>186</v>
      </c>
      <c r="B129" s="99" t="s">
        <v>182</v>
      </c>
      <c r="C129" s="63"/>
      <c r="D129" s="63"/>
      <c r="E129" s="17">
        <v>53</v>
      </c>
      <c r="F129" s="49">
        <f t="shared" si="56"/>
        <v>53</v>
      </c>
      <c r="G129" s="17">
        <f>VLOOKUP($B129,[2]NUM7!$G$2:$I$156,2,FALSE)</f>
        <v>53</v>
      </c>
      <c r="H129" s="61">
        <f t="shared" si="57"/>
        <v>53</v>
      </c>
      <c r="I129" s="50">
        <f t="shared" si="58"/>
        <v>54</v>
      </c>
      <c r="J129" s="180">
        <f>VLOOKUP($B129,[1]NUM7!$G$2:$I$158,2,FALSE)</f>
        <v>48</v>
      </c>
      <c r="K129" s="119">
        <f>VLOOKUP($B129,'[3]ACT NUM7'!$G$2:$S$124,2,FALSE)</f>
        <v>0</v>
      </c>
      <c r="L129" s="119">
        <f>VLOOKUP($B129,'[3]ACT NUM7'!$G$2:$S$124,3,FALSE)</f>
        <v>0</v>
      </c>
      <c r="M129" s="119">
        <f>VLOOKUP($B129,'[3]ACT NUM7'!$G$2:$S$124,4,FALSE)</f>
        <v>0</v>
      </c>
      <c r="N129" s="119">
        <f>VLOOKUP($B129,'[3]ACT NUM7'!$G$2:$S$124,5,FALSE)</f>
        <v>0</v>
      </c>
      <c r="O129" s="119">
        <f>VLOOKUP($B129,'[3]ACT NUM7'!$G$2:$S$124,6,FALSE)</f>
        <v>0</v>
      </c>
      <c r="P129" s="119">
        <f>VLOOKUP($B129,'[3]ACT NUM7'!$G$2:$S$124,7,FALSE)</f>
        <v>1</v>
      </c>
      <c r="Q129" s="119">
        <f>VLOOKUP($B129,'[3]ACT NUM7'!$G$2:$S$124,8,FALSE)</f>
        <v>0</v>
      </c>
      <c r="R129" s="119">
        <f>VLOOKUP($B129,'[3]ACT NUM7'!$G$2:$S$124,9,FALSE)</f>
        <v>0</v>
      </c>
      <c r="S129" s="119">
        <f>VLOOKUP($B129,'[3]ACT NUM7'!$G$2:$S$124,10,FALSE)</f>
        <v>0</v>
      </c>
      <c r="T129" s="120">
        <f>VLOOKUP($B129,'[3]ACT NUM7'!$G$2:$S$124,11,FALSE)</f>
        <v>1</v>
      </c>
      <c r="U129" s="119">
        <f>VLOOKUP($B129,'[3]ACT NUM7'!$G$2:$S$124,12,FALSE)</f>
        <v>0</v>
      </c>
      <c r="V129" s="119"/>
      <c r="W129" s="17">
        <f t="shared" si="35"/>
        <v>2</v>
      </c>
      <c r="X129" s="119"/>
      <c r="Y129" s="119"/>
      <c r="Z129" s="119"/>
      <c r="AA129" s="119"/>
      <c r="AB129" s="119"/>
      <c r="AC129" s="119"/>
      <c r="AD129" s="119"/>
      <c r="AE129" s="119"/>
      <c r="AF129" s="119"/>
      <c r="AG129" s="119"/>
      <c r="AH129" s="119"/>
      <c r="AI129" s="119"/>
      <c r="AJ129" s="17">
        <f t="shared" si="37"/>
        <v>0</v>
      </c>
    </row>
    <row r="130" spans="1:39" ht="15" thickBot="1" x14ac:dyDescent="0.25">
      <c r="A130" s="105" t="s">
        <v>186</v>
      </c>
      <c r="B130" s="99" t="s">
        <v>183</v>
      </c>
      <c r="C130" s="63"/>
      <c r="D130" s="63"/>
      <c r="E130" s="17">
        <v>61</v>
      </c>
      <c r="F130" s="49">
        <f t="shared" si="56"/>
        <v>65</v>
      </c>
      <c r="G130" s="17">
        <f>VLOOKUP($B130,[2]NUM7!$G$2:$I$156,2,FALSE)</f>
        <v>67</v>
      </c>
      <c r="H130" s="61">
        <f t="shared" si="57"/>
        <v>70</v>
      </c>
      <c r="I130" s="50">
        <f t="shared" si="58"/>
        <v>71</v>
      </c>
      <c r="J130" s="180">
        <f>VLOOKUP($B130,[1]NUM7!$G$2:$I$158,2,FALSE)</f>
        <v>70</v>
      </c>
      <c r="K130" s="121">
        <f>VLOOKUP($B130,'[3]ACT NUM7'!$G$2:$S$124,2,FALSE)</f>
        <v>3</v>
      </c>
      <c r="L130" s="121">
        <f>VLOOKUP($B130,'[3]ACT NUM7'!$G$2:$S$124,3,FALSE)</f>
        <v>1</v>
      </c>
      <c r="M130" s="121">
        <f>VLOOKUP($B130,'[3]ACT NUM7'!$G$2:$S$124,4,FALSE)</f>
        <v>0</v>
      </c>
      <c r="N130" s="121">
        <f>VLOOKUP($B130,'[3]ACT NUM7'!$G$2:$S$124,5,FALSE)</f>
        <v>0</v>
      </c>
      <c r="O130" s="121">
        <f>VLOOKUP($B130,'[3]ACT NUM7'!$G$2:$S$124,6,FALSE)</f>
        <v>0</v>
      </c>
      <c r="P130" s="121">
        <f>VLOOKUP($B130,'[3]ACT NUM7'!$G$2:$S$124,7,FALSE)</f>
        <v>0</v>
      </c>
      <c r="Q130" s="121">
        <f>VLOOKUP($B130,'[3]ACT NUM7'!$G$2:$S$124,8,FALSE)</f>
        <v>3</v>
      </c>
      <c r="R130" s="121">
        <f>VLOOKUP($B130,'[3]ACT NUM7'!$G$2:$S$124,9,FALSE)</f>
        <v>0</v>
      </c>
      <c r="S130" s="121">
        <f>VLOOKUP($B130,'[3]ACT NUM7'!$G$2:$S$124,10,FALSE)</f>
        <v>0</v>
      </c>
      <c r="T130" s="120">
        <f>VLOOKUP($B130,'[3]ACT NUM7'!$G$2:$S$124,11,FALSE)</f>
        <v>2</v>
      </c>
      <c r="U130" s="121">
        <f>VLOOKUP($B130,'[3]ACT NUM7'!$G$2:$S$124,12,FALSE)</f>
        <v>0</v>
      </c>
      <c r="V130" s="121"/>
      <c r="W130" s="17">
        <f t="shared" si="35"/>
        <v>9</v>
      </c>
      <c r="X130" s="121">
        <f>VLOOKUP($B130,'[3]ACT NUM7'!$AB$2:$AN$100,2,FALSE)</f>
        <v>0</v>
      </c>
      <c r="Y130" s="121">
        <f>VLOOKUP($B130,'[3]ACT NUM7'!$AB$2:$AN$100,3,FALSE)</f>
        <v>0</v>
      </c>
      <c r="Z130" s="121">
        <f>VLOOKUP($B130,'[3]ACT NUM7'!$AB$2:$AN$100,4,FALSE)</f>
        <v>0</v>
      </c>
      <c r="AA130" s="121">
        <f>VLOOKUP($B130,'[3]ACT NUM7'!$AB$2:$AN$100,5,FALSE)</f>
        <v>1</v>
      </c>
      <c r="AB130" s="121">
        <f>VLOOKUP($B130,'[3]ACT NUM7'!$AB$2:$AN$100,6,FALSE)</f>
        <v>0</v>
      </c>
      <c r="AC130" s="121">
        <f>VLOOKUP($B130,'[3]ACT NUM7'!$AB$2:$AN$100,7,FALSE)</f>
        <v>0</v>
      </c>
      <c r="AD130" s="121">
        <f>VLOOKUP($B130,'[3]ACT NUM7'!$AB$2:$AN$100,8,FALSE)</f>
        <v>0</v>
      </c>
      <c r="AE130" s="121">
        <f>VLOOKUP($B130,'[3]ACT NUM7'!$AB$2:$AN$100,9,FALSE)</f>
        <v>0</v>
      </c>
      <c r="AF130" s="121">
        <f>VLOOKUP($B130,'[3]ACT NUM7'!$AB$2:$AN$100,10,FALSE)</f>
        <v>1</v>
      </c>
      <c r="AG130" s="121">
        <f>VLOOKUP($B130,'[3]ACT NUM7'!$AB$2:$AN$100,11,FALSE)</f>
        <v>0</v>
      </c>
      <c r="AH130" s="121">
        <f>VLOOKUP($B130,'[3]ACT NUM7'!$AB$2:$AN$100,12,FALSE)</f>
        <v>1</v>
      </c>
      <c r="AI130" s="121"/>
      <c r="AJ130" s="17">
        <f t="shared" si="37"/>
        <v>3</v>
      </c>
    </row>
    <row r="131" spans="1:39" ht="15" thickBot="1" x14ac:dyDescent="0.25">
      <c r="A131" s="105" t="s">
        <v>186</v>
      </c>
      <c r="B131" s="99" t="s">
        <v>184</v>
      </c>
      <c r="C131" s="63"/>
      <c r="D131" s="63"/>
      <c r="E131" s="17">
        <v>20</v>
      </c>
      <c r="F131" s="49">
        <f t="shared" si="56"/>
        <v>21</v>
      </c>
      <c r="G131" s="17">
        <f>VLOOKUP($B131,[2]NUM7!$G$2:$I$156,2,FALSE)</f>
        <v>21</v>
      </c>
      <c r="H131" s="61">
        <f t="shared" si="57"/>
        <v>20</v>
      </c>
      <c r="I131" s="50">
        <f t="shared" si="58"/>
        <v>20</v>
      </c>
      <c r="J131" s="180">
        <f>VLOOKUP($B131,[1]NUM7!$G$2:$I$158,2,FALSE)</f>
        <v>20</v>
      </c>
      <c r="K131" s="121">
        <f>VLOOKUP($B131,'[3]ACT NUM7'!$G$2:$S$124,2,FALSE)</f>
        <v>0</v>
      </c>
      <c r="L131" s="121">
        <f>VLOOKUP($B131,'[3]ACT NUM7'!$G$2:$S$124,3,FALSE)</f>
        <v>1</v>
      </c>
      <c r="M131" s="121">
        <f>VLOOKUP($B131,'[3]ACT NUM7'!$G$2:$S$124,4,FALSE)</f>
        <v>0</v>
      </c>
      <c r="N131" s="121">
        <f>VLOOKUP($B131,'[3]ACT NUM7'!$G$2:$S$124,5,FALSE)</f>
        <v>0</v>
      </c>
      <c r="O131" s="121">
        <f>VLOOKUP($B131,'[3]ACT NUM7'!$G$2:$S$124,6,FALSE)</f>
        <v>0</v>
      </c>
      <c r="P131" s="121">
        <f>VLOOKUP($B131,'[3]ACT NUM7'!$G$2:$S$124,7,FALSE)</f>
        <v>0</v>
      </c>
      <c r="Q131" s="121">
        <f>VLOOKUP($B131,'[3]ACT NUM7'!$G$2:$S$124,8,FALSE)</f>
        <v>0</v>
      </c>
      <c r="R131" s="121">
        <f>VLOOKUP($B131,'[3]ACT NUM7'!$G$2:$S$124,9,FALSE)</f>
        <v>0</v>
      </c>
      <c r="S131" s="121">
        <f>VLOOKUP($B131,'[3]ACT NUM7'!$G$2:$S$124,10,FALSE)</f>
        <v>0</v>
      </c>
      <c r="T131" s="120">
        <f>VLOOKUP($B131,'[3]ACT NUM7'!$G$2:$S$124,11,FALSE)</f>
        <v>0</v>
      </c>
      <c r="U131" s="121">
        <f>VLOOKUP($B131,'[3]ACT NUM7'!$G$2:$S$124,12,FALSE)</f>
        <v>0</v>
      </c>
      <c r="V131" s="121"/>
      <c r="W131" s="17">
        <f t="shared" si="35"/>
        <v>1</v>
      </c>
      <c r="X131" s="121">
        <f>VLOOKUP($B131,'[3]ACT NUM7'!$AB$2:$AN$100,2,FALSE)</f>
        <v>0</v>
      </c>
      <c r="Y131" s="121">
        <f>VLOOKUP($B131,'[3]ACT NUM7'!$AB$2:$AN$100,3,FALSE)</f>
        <v>0</v>
      </c>
      <c r="Z131" s="121">
        <f>VLOOKUP($B131,'[3]ACT NUM7'!$AB$2:$AN$100,4,FALSE)</f>
        <v>0</v>
      </c>
      <c r="AA131" s="121">
        <f>VLOOKUP($B131,'[3]ACT NUM7'!$AB$2:$AN$100,5,FALSE)</f>
        <v>0</v>
      </c>
      <c r="AB131" s="121">
        <f>VLOOKUP($B131,'[3]ACT NUM7'!$AB$2:$AN$100,6,FALSE)</f>
        <v>0</v>
      </c>
      <c r="AC131" s="121">
        <f>VLOOKUP($B131,'[3]ACT NUM7'!$AB$2:$AN$100,7,FALSE)</f>
        <v>1</v>
      </c>
      <c r="AD131" s="121">
        <f>VLOOKUP($B131,'[3]ACT NUM7'!$AB$2:$AN$100,8,FALSE)</f>
        <v>0</v>
      </c>
      <c r="AE131" s="121">
        <f>VLOOKUP($B131,'[3]ACT NUM7'!$AB$2:$AN$100,9,FALSE)</f>
        <v>1</v>
      </c>
      <c r="AF131" s="121">
        <f>VLOOKUP($B131,'[3]ACT NUM7'!$AB$2:$AN$100,10,FALSE)</f>
        <v>0</v>
      </c>
      <c r="AG131" s="121">
        <f>VLOOKUP($B131,'[3]ACT NUM7'!$AB$2:$AN$100,11,FALSE)</f>
        <v>0</v>
      </c>
      <c r="AH131" s="121">
        <f>VLOOKUP($B131,'[3]ACT NUM7'!$AB$2:$AN$100,12,FALSE)</f>
        <v>0</v>
      </c>
      <c r="AI131" s="121"/>
      <c r="AJ131" s="17">
        <f t="shared" si="37"/>
        <v>2</v>
      </c>
    </row>
    <row r="132" spans="1:39" ht="15" thickBot="1" x14ac:dyDescent="0.25">
      <c r="A132" s="105" t="s">
        <v>186</v>
      </c>
      <c r="B132" s="99" t="s">
        <v>185</v>
      </c>
      <c r="C132" s="63"/>
      <c r="D132" s="63"/>
      <c r="E132" s="17">
        <v>8</v>
      </c>
      <c r="F132" s="49">
        <f t="shared" si="56"/>
        <v>8</v>
      </c>
      <c r="G132" s="17">
        <f>VLOOKUP($B132,[2]NUM7!$G$2:$I$156,2,FALSE)</f>
        <v>9</v>
      </c>
      <c r="H132" s="61">
        <f t="shared" si="57"/>
        <v>9</v>
      </c>
      <c r="I132" s="50">
        <f t="shared" si="58"/>
        <v>9</v>
      </c>
      <c r="J132" s="180">
        <f>VLOOKUP($B132,[1]NUM7!$G$2:$I$158,2,FALSE)</f>
        <v>8</v>
      </c>
      <c r="K132" s="121">
        <f>VLOOKUP($B132,'[3]ACT NUM7'!$G$2:$S$124,2,FALSE)</f>
        <v>0</v>
      </c>
      <c r="L132" s="121">
        <f>VLOOKUP($B132,'[3]ACT NUM7'!$G$2:$S$124,3,FALSE)</f>
        <v>0</v>
      </c>
      <c r="M132" s="121">
        <f>VLOOKUP($B132,'[3]ACT NUM7'!$G$2:$S$124,4,FALSE)</f>
        <v>0</v>
      </c>
      <c r="N132" s="121">
        <f>VLOOKUP($B132,'[3]ACT NUM7'!$G$2:$S$124,5,FALSE)</f>
        <v>0</v>
      </c>
      <c r="O132" s="121">
        <f>VLOOKUP($B132,'[3]ACT NUM7'!$G$2:$S$124,6,FALSE)</f>
        <v>0</v>
      </c>
      <c r="P132" s="121">
        <f>VLOOKUP($B132,'[3]ACT NUM7'!$G$2:$S$124,7,FALSE)</f>
        <v>1</v>
      </c>
      <c r="Q132" s="121">
        <f>VLOOKUP($B132,'[3]ACT NUM7'!$G$2:$S$124,8,FALSE)</f>
        <v>0</v>
      </c>
      <c r="R132" s="121">
        <f>VLOOKUP($B132,'[3]ACT NUM7'!$G$2:$S$124,9,FALSE)</f>
        <v>0</v>
      </c>
      <c r="S132" s="121">
        <f>VLOOKUP($B132,'[3]ACT NUM7'!$G$2:$S$124,10,FALSE)</f>
        <v>0</v>
      </c>
      <c r="T132" s="120">
        <f>VLOOKUP($B132,'[3]ACT NUM7'!$G$2:$S$124,11,FALSE)</f>
        <v>0</v>
      </c>
      <c r="U132" s="121">
        <f>VLOOKUP($B132,'[3]ACT NUM7'!$G$2:$S$124,12,FALSE)</f>
        <v>0</v>
      </c>
      <c r="V132" s="121"/>
      <c r="W132" s="17">
        <f t="shared" si="35"/>
        <v>1</v>
      </c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7">
        <f t="shared" si="37"/>
        <v>0</v>
      </c>
    </row>
    <row r="133" spans="1:39" ht="15" thickBot="1" x14ac:dyDescent="0.25">
      <c r="A133" s="233" t="s">
        <v>208</v>
      </c>
      <c r="B133" s="234"/>
      <c r="C133" s="45">
        <f>+D133/Metas!M112</f>
        <v>1.1611563373090314</v>
      </c>
      <c r="D133" s="19">
        <f>+J133/AK133</f>
        <v>0.5225203517890642</v>
      </c>
      <c r="E133" s="14">
        <f t="shared" ref="E133:K133" si="59">SUM(E120:E132)</f>
        <v>1418</v>
      </c>
      <c r="F133" s="14">
        <f t="shared" si="59"/>
        <v>1445</v>
      </c>
      <c r="G133" s="14">
        <f t="shared" si="59"/>
        <v>1475</v>
      </c>
      <c r="H133" s="14">
        <f t="shared" si="59"/>
        <v>1495</v>
      </c>
      <c r="I133" s="14">
        <f>SUM(I120:I132)</f>
        <v>1509</v>
      </c>
      <c r="J133" s="14">
        <f t="shared" si="59"/>
        <v>1518</v>
      </c>
      <c r="K133" s="14">
        <f t="shared" si="59"/>
        <v>16</v>
      </c>
      <c r="L133" s="14">
        <f t="shared" ref="L133:V133" si="60">SUM(L120:L132)</f>
        <v>9</v>
      </c>
      <c r="M133" s="14">
        <f t="shared" si="60"/>
        <v>15</v>
      </c>
      <c r="N133" s="14">
        <f t="shared" si="60"/>
        <v>10</v>
      </c>
      <c r="O133" s="14">
        <f t="shared" si="60"/>
        <v>2</v>
      </c>
      <c r="P133" s="14">
        <f t="shared" si="60"/>
        <v>14</v>
      </c>
      <c r="Q133" s="14">
        <f t="shared" si="60"/>
        <v>12</v>
      </c>
      <c r="R133" s="14">
        <f t="shared" si="60"/>
        <v>15</v>
      </c>
      <c r="S133" s="14">
        <f t="shared" si="60"/>
        <v>13</v>
      </c>
      <c r="T133" s="14">
        <f t="shared" si="60"/>
        <v>7</v>
      </c>
      <c r="U133" s="14">
        <f t="shared" si="60"/>
        <v>4</v>
      </c>
      <c r="V133" s="14">
        <f t="shared" si="60"/>
        <v>0</v>
      </c>
      <c r="W133" s="14">
        <f t="shared" si="35"/>
        <v>117</v>
      </c>
      <c r="X133" s="14">
        <f t="shared" ref="X133:AI133" si="61">SUM(X120:X132)</f>
        <v>2</v>
      </c>
      <c r="Y133" s="14">
        <f t="shared" si="61"/>
        <v>2</v>
      </c>
      <c r="Z133" s="14">
        <f t="shared" si="61"/>
        <v>9</v>
      </c>
      <c r="AA133" s="14">
        <f t="shared" si="61"/>
        <v>7</v>
      </c>
      <c r="AB133" s="14">
        <f t="shared" si="61"/>
        <v>2</v>
      </c>
      <c r="AC133" s="14">
        <f t="shared" si="61"/>
        <v>2</v>
      </c>
      <c r="AD133" s="14">
        <f t="shared" si="61"/>
        <v>3</v>
      </c>
      <c r="AE133" s="14">
        <f t="shared" si="61"/>
        <v>4</v>
      </c>
      <c r="AF133" s="14">
        <f t="shared" si="61"/>
        <v>4</v>
      </c>
      <c r="AG133" s="14">
        <f t="shared" si="61"/>
        <v>2</v>
      </c>
      <c r="AH133" s="14">
        <f t="shared" si="61"/>
        <v>5</v>
      </c>
      <c r="AI133" s="14">
        <f t="shared" si="61"/>
        <v>0</v>
      </c>
      <c r="AJ133" s="14">
        <f t="shared" si="37"/>
        <v>42</v>
      </c>
      <c r="AK133" s="14">
        <f>+AL133+AM133</f>
        <v>2905.15</v>
      </c>
      <c r="AL133" s="14">
        <f>20369*0.1</f>
        <v>2036.9</v>
      </c>
      <c r="AM133" s="14">
        <f>3473*0.25</f>
        <v>868.25</v>
      </c>
    </row>
    <row r="134" spans="1:39" ht="15" thickBot="1" x14ac:dyDescent="0.25">
      <c r="A134" s="105" t="s">
        <v>191</v>
      </c>
      <c r="B134" s="99" t="s">
        <v>187</v>
      </c>
      <c r="C134" s="63"/>
      <c r="D134" s="63"/>
      <c r="E134" s="17">
        <v>519</v>
      </c>
      <c r="F134" s="49">
        <f>+E134+(K134+L134+M134)-(X134+Y134+Z134)</f>
        <v>537</v>
      </c>
      <c r="G134" s="17">
        <f>VLOOKUP($B134,[2]NUM7!$G$2:$I$156,2,FALSE)</f>
        <v>553</v>
      </c>
      <c r="H134" s="61">
        <f>+G134+(Q134+R134)-(AD134+AE134)</f>
        <v>561</v>
      </c>
      <c r="I134" s="50">
        <f>+G134+(Q134+R134+S134+T134)-(AD134+AE134+AF134+AG134)</f>
        <v>564</v>
      </c>
      <c r="J134" s="180">
        <f>VLOOKUP($B134,[1]NUM7!$G$2:$I$158,2,FALSE)</f>
        <v>574</v>
      </c>
      <c r="K134" s="114">
        <f>VLOOKUP($B134,'[3]ACT NUM7'!$G$2:$S$124,2,FALSE)</f>
        <v>10</v>
      </c>
      <c r="L134" s="114">
        <f>VLOOKUP($B134,'[3]ACT NUM7'!$G$2:$S$124,3,FALSE)</f>
        <v>3</v>
      </c>
      <c r="M134" s="114">
        <f>VLOOKUP($B134,'[3]ACT NUM7'!$G$2:$S$124,4,FALSE)</f>
        <v>6</v>
      </c>
      <c r="N134" s="114">
        <f>VLOOKUP($B134,'[3]ACT NUM7'!$G$2:$S$124,5,FALSE)</f>
        <v>7</v>
      </c>
      <c r="O134" s="114">
        <f>VLOOKUP($B134,'[3]ACT NUM7'!$G$2:$S$124,6,FALSE)</f>
        <v>6</v>
      </c>
      <c r="P134" s="114">
        <f>VLOOKUP($B134,'[3]ACT NUM7'!$G$2:$S$124,7,FALSE)</f>
        <v>7</v>
      </c>
      <c r="Q134" s="114">
        <f>VLOOKUP($B134,'[3]ACT NUM7'!$G$2:$S$124,8,FALSE)</f>
        <v>0</v>
      </c>
      <c r="R134" s="114">
        <f>VLOOKUP($B134,'[3]ACT NUM7'!$G$2:$S$124,9,FALSE)</f>
        <v>8</v>
      </c>
      <c r="S134" s="114">
        <f>VLOOKUP($B134,'[3]ACT NUM7'!$G$2:$S$124,10,FALSE)</f>
        <v>3</v>
      </c>
      <c r="T134" s="114">
        <f>VLOOKUP($B134,'[3]ACT NUM7'!$G$2:$S$124,11,FALSE)</f>
        <v>0</v>
      </c>
      <c r="U134" s="114">
        <f>VLOOKUP($B134,'[3]ACT NUM7'!$G$2:$S$124,12,FALSE)</f>
        <v>5</v>
      </c>
      <c r="V134" s="122"/>
      <c r="W134" s="17">
        <f t="shared" si="35"/>
        <v>55</v>
      </c>
      <c r="X134" s="114">
        <f>VLOOKUP($B134,'[3]ACT NUM7'!$AB$2:$AN$100,2,FALSE)</f>
        <v>0</v>
      </c>
      <c r="Y134" s="114">
        <f>VLOOKUP($B134,'[3]ACT NUM7'!$AB$2:$AN$100,3,FALSE)</f>
        <v>1</v>
      </c>
      <c r="Z134" s="114">
        <f>VLOOKUP($B134,'[3]ACT NUM7'!$AB$2:$AN$100,4,FALSE)</f>
        <v>0</v>
      </c>
      <c r="AA134" s="114">
        <f>VLOOKUP($B134,'[3]ACT NUM7'!$AB$2:$AN$100,5,FALSE)</f>
        <v>1</v>
      </c>
      <c r="AB134" s="114">
        <f>VLOOKUP($B134,'[3]ACT NUM7'!$AB$2:$AN$100,6,FALSE)</f>
        <v>0</v>
      </c>
      <c r="AC134" s="114">
        <f>VLOOKUP($B134,'[3]ACT NUM7'!$AB$2:$AN$100,7,FALSE)</f>
        <v>4</v>
      </c>
      <c r="AD134" s="114">
        <f>VLOOKUP($B134,'[3]ACT NUM7'!$AB$2:$AN$100,8,FALSE)</f>
        <v>0</v>
      </c>
      <c r="AE134" s="114">
        <f>VLOOKUP($B134,'[3]ACT NUM7'!$AB$2:$AN$100,9,FALSE)</f>
        <v>0</v>
      </c>
      <c r="AF134" s="114">
        <f>VLOOKUP($B134,'[3]ACT NUM7'!$AB$2:$AN$100,10,FALSE)</f>
        <v>0</v>
      </c>
      <c r="AG134" s="114">
        <f>VLOOKUP($B134,'[3]ACT NUM7'!$AB$2:$AN$100,11,FALSE)</f>
        <v>0</v>
      </c>
      <c r="AH134" s="114">
        <f>VLOOKUP($B134,'[3]ACT NUM7'!$AB$2:$AN$100,12,FALSE)</f>
        <v>0</v>
      </c>
      <c r="AI134" s="114"/>
      <c r="AJ134" s="17">
        <f t="shared" si="37"/>
        <v>6</v>
      </c>
    </row>
    <row r="135" spans="1:39" ht="15" thickBot="1" x14ac:dyDescent="0.25">
      <c r="A135" s="105" t="s">
        <v>191</v>
      </c>
      <c r="B135" s="99" t="s">
        <v>188</v>
      </c>
      <c r="C135" s="63"/>
      <c r="D135" s="63"/>
      <c r="E135" s="51">
        <v>68</v>
      </c>
      <c r="F135" s="49">
        <f>+E135+(K135+L135+M135)-(X135+Y135+Z135)</f>
        <v>68</v>
      </c>
      <c r="G135" s="17">
        <f>VLOOKUP($B135,[2]NUM7!$G$2:$I$156,2,FALSE)</f>
        <v>18</v>
      </c>
      <c r="H135" s="61">
        <f>+G135+(Q135+R135)-(AD135+AE135)</f>
        <v>19</v>
      </c>
      <c r="I135" s="50">
        <f>+G135+(Q135+R135+S135+T135)-(AD135+AE135+AF135+AG135)</f>
        <v>22</v>
      </c>
      <c r="J135" s="180">
        <f>VLOOKUP($B135,[1]NUM7!$G$2:$I$158,2,FALSE)</f>
        <v>64</v>
      </c>
      <c r="K135" s="114">
        <f>VLOOKUP($B135,'[3]ACT NUM7'!$G$2:$S$124,2,FALSE)</f>
        <v>0</v>
      </c>
      <c r="L135" s="114">
        <f>VLOOKUP($B135,'[3]ACT NUM7'!$G$2:$S$124,3,FALSE)</f>
        <v>0</v>
      </c>
      <c r="M135" s="114">
        <f>VLOOKUP($B135,'[3]ACT NUM7'!$G$2:$S$124,4,FALSE)</f>
        <v>0</v>
      </c>
      <c r="N135" s="114">
        <f>VLOOKUP($B135,'[3]ACT NUM7'!$G$2:$S$124,5,FALSE)</f>
        <v>0</v>
      </c>
      <c r="O135" s="114">
        <f>VLOOKUP($B135,'[3]ACT NUM7'!$G$2:$S$124,6,FALSE)</f>
        <v>0</v>
      </c>
      <c r="P135" s="114">
        <f>VLOOKUP($B135,'[3]ACT NUM7'!$G$2:$S$124,7,FALSE)</f>
        <v>0</v>
      </c>
      <c r="Q135" s="114">
        <f>VLOOKUP($B135,'[3]ACT NUM7'!$G$2:$S$124,8,FALSE)</f>
        <v>0</v>
      </c>
      <c r="R135" s="114">
        <f>VLOOKUP($B135,'[3]ACT NUM7'!$G$2:$S$124,9,FALSE)</f>
        <v>1</v>
      </c>
      <c r="S135" s="114">
        <f>VLOOKUP($B135,'[3]ACT NUM7'!$G$2:$S$124,10,FALSE)</f>
        <v>2</v>
      </c>
      <c r="T135" s="114">
        <f>VLOOKUP($B135,'[3]ACT NUM7'!$G$2:$S$124,11,FALSE)</f>
        <v>1</v>
      </c>
      <c r="U135" s="114">
        <f>VLOOKUP($B135,'[3]ACT NUM7'!$G$2:$S$124,12,FALSE)</f>
        <v>0</v>
      </c>
      <c r="V135" s="114"/>
      <c r="W135" s="17">
        <f t="shared" si="35"/>
        <v>4</v>
      </c>
      <c r="X135" s="114">
        <f>VLOOKUP($B135,'[3]ACT NUM7'!$AB$2:$AN$100,2,FALSE)</f>
        <v>0</v>
      </c>
      <c r="Y135" s="114">
        <f>VLOOKUP($B135,'[3]ACT NUM7'!$AB$2:$AN$100,3,FALSE)</f>
        <v>0</v>
      </c>
      <c r="Z135" s="114">
        <f>VLOOKUP($B135,'[3]ACT NUM7'!$AB$2:$AN$100,4,FALSE)</f>
        <v>0</v>
      </c>
      <c r="AA135" s="114">
        <f>VLOOKUP($B135,'[3]ACT NUM7'!$AB$2:$AN$100,5,FALSE)</f>
        <v>1</v>
      </c>
      <c r="AB135" s="114">
        <f>VLOOKUP($B135,'[3]ACT NUM7'!$AB$2:$AN$100,6,FALSE)</f>
        <v>0</v>
      </c>
      <c r="AC135" s="114">
        <f>VLOOKUP($B135,'[3]ACT NUM7'!$AB$2:$AN$100,7,FALSE)</f>
        <v>0</v>
      </c>
      <c r="AD135" s="114">
        <f>VLOOKUP($B135,'[3]ACT NUM7'!$AB$2:$AN$100,8,FALSE)</f>
        <v>0</v>
      </c>
      <c r="AE135" s="114">
        <f>VLOOKUP($B135,'[3]ACT NUM7'!$AB$2:$AN$100,9,FALSE)</f>
        <v>0</v>
      </c>
      <c r="AF135" s="114">
        <f>VLOOKUP($B135,'[3]ACT NUM7'!$AB$2:$AN$100,10,FALSE)</f>
        <v>0</v>
      </c>
      <c r="AG135" s="114">
        <f>VLOOKUP($B135,'[3]ACT NUM7'!$AB$2:$AN$100,11,FALSE)</f>
        <v>0</v>
      </c>
      <c r="AH135" s="114">
        <f>VLOOKUP($B135,'[3]ACT NUM7'!$AB$2:$AN$100,12,FALSE)</f>
        <v>0</v>
      </c>
      <c r="AI135" s="114"/>
      <c r="AJ135" s="17">
        <f t="shared" si="37"/>
        <v>1</v>
      </c>
    </row>
    <row r="136" spans="1:39" ht="15" thickBot="1" x14ac:dyDescent="0.25">
      <c r="A136" s="105" t="s">
        <v>191</v>
      </c>
      <c r="B136" s="99" t="s">
        <v>189</v>
      </c>
      <c r="C136" s="63"/>
      <c r="D136" s="63"/>
      <c r="E136" s="51"/>
      <c r="F136" s="49">
        <f>+E136+(K136+L136+M136)-(X136+Y136+Z136)</f>
        <v>0</v>
      </c>
      <c r="G136" s="17"/>
      <c r="H136" s="61">
        <f>+G136+(Q136+R136)-(AD136+AE136)</f>
        <v>0</v>
      </c>
      <c r="I136" s="50">
        <f>+G136+(Q136+R136+S136+T136)-(AD136+AE136+AF136+AG136)</f>
        <v>0</v>
      </c>
      <c r="J136" s="180"/>
      <c r="K136" s="114"/>
      <c r="L136" s="114"/>
      <c r="M136" s="114"/>
      <c r="N136" s="114"/>
      <c r="O136" s="114"/>
      <c r="P136" s="114"/>
      <c r="Q136" s="114"/>
      <c r="R136" s="114"/>
      <c r="S136" s="114"/>
      <c r="T136" s="114"/>
      <c r="U136" s="114"/>
      <c r="V136" s="114"/>
      <c r="W136" s="17">
        <f t="shared" si="35"/>
        <v>0</v>
      </c>
      <c r="X136" s="114"/>
      <c r="Y136" s="114"/>
      <c r="Z136" s="114"/>
      <c r="AA136" s="114"/>
      <c r="AB136" s="114"/>
      <c r="AC136" s="114"/>
      <c r="AD136" s="114"/>
      <c r="AE136" s="114"/>
      <c r="AF136" s="114"/>
      <c r="AG136" s="114"/>
      <c r="AH136" s="114"/>
      <c r="AI136" s="114"/>
      <c r="AJ136" s="17">
        <f t="shared" si="37"/>
        <v>0</v>
      </c>
    </row>
    <row r="137" spans="1:39" ht="15" thickBot="1" x14ac:dyDescent="0.25">
      <c r="A137" s="105" t="s">
        <v>191</v>
      </c>
      <c r="B137" s="99" t="s">
        <v>190</v>
      </c>
      <c r="C137" s="63"/>
      <c r="D137" s="63"/>
      <c r="E137" s="51">
        <v>8</v>
      </c>
      <c r="F137" s="49">
        <f>+E137+(K137+L137+M137)-(X137+Y137+Z137)</f>
        <v>8</v>
      </c>
      <c r="G137" s="17">
        <f>VLOOKUP($B137,[2]NUM7!$G$2:$I$156,2,FALSE)</f>
        <v>53</v>
      </c>
      <c r="H137" s="61">
        <f>+G137+(Q137+R137)-(AD137+AE137)</f>
        <v>53</v>
      </c>
      <c r="I137" s="50">
        <f>+G137+(Q137+R137+S137+T137)-(AD137+AE137+AF137+AG137)</f>
        <v>53</v>
      </c>
      <c r="J137" s="180">
        <f>VLOOKUP($B137,[1]NUM7!$G$2:$I$158,2,FALSE)</f>
        <v>8</v>
      </c>
      <c r="K137" s="114"/>
      <c r="L137" s="114"/>
      <c r="M137" s="114"/>
      <c r="N137" s="114"/>
      <c r="O137" s="114"/>
      <c r="P137" s="114"/>
      <c r="Q137" s="114"/>
      <c r="R137" s="114"/>
      <c r="S137" s="114"/>
      <c r="T137" s="114"/>
      <c r="U137" s="114"/>
      <c r="V137" s="114"/>
      <c r="W137" s="17">
        <f t="shared" si="35"/>
        <v>0</v>
      </c>
      <c r="X137" s="114"/>
      <c r="Y137" s="114"/>
      <c r="Z137" s="114"/>
      <c r="AA137" s="114"/>
      <c r="AB137" s="114"/>
      <c r="AC137" s="114"/>
      <c r="AD137" s="114"/>
      <c r="AE137" s="114"/>
      <c r="AF137" s="114"/>
      <c r="AG137" s="114"/>
      <c r="AH137" s="114"/>
      <c r="AI137" s="114"/>
      <c r="AJ137" s="17">
        <f t="shared" si="37"/>
        <v>0</v>
      </c>
    </row>
    <row r="138" spans="1:39" ht="15" thickBot="1" x14ac:dyDescent="0.25">
      <c r="A138" s="233" t="s">
        <v>209</v>
      </c>
      <c r="B138" s="234"/>
      <c r="C138" s="45">
        <f>+D138/Metas!M114</f>
        <v>1.0904775650277427</v>
      </c>
      <c r="D138" s="19">
        <f>+J138/AK138</f>
        <v>0.62157221206581337</v>
      </c>
      <c r="E138" s="14">
        <f t="shared" ref="E138:K138" si="62">SUM(E134:E137)</f>
        <v>595</v>
      </c>
      <c r="F138" s="14">
        <f t="shared" si="62"/>
        <v>613</v>
      </c>
      <c r="G138" s="14">
        <f t="shared" si="62"/>
        <v>624</v>
      </c>
      <c r="H138" s="14">
        <f t="shared" si="62"/>
        <v>633</v>
      </c>
      <c r="I138" s="14">
        <f>SUM(I134:I137)</f>
        <v>639</v>
      </c>
      <c r="J138" s="14">
        <f t="shared" si="62"/>
        <v>646</v>
      </c>
      <c r="K138" s="14">
        <f t="shared" si="62"/>
        <v>10</v>
      </c>
      <c r="L138" s="14">
        <f t="shared" ref="L138:V138" si="63">SUM(L134:L137)</f>
        <v>3</v>
      </c>
      <c r="M138" s="14">
        <f t="shared" si="63"/>
        <v>6</v>
      </c>
      <c r="N138" s="14">
        <f t="shared" si="63"/>
        <v>7</v>
      </c>
      <c r="O138" s="14">
        <f t="shared" si="63"/>
        <v>6</v>
      </c>
      <c r="P138" s="14">
        <f t="shared" si="63"/>
        <v>7</v>
      </c>
      <c r="Q138" s="14">
        <f t="shared" si="63"/>
        <v>0</v>
      </c>
      <c r="R138" s="14">
        <f t="shared" si="63"/>
        <v>9</v>
      </c>
      <c r="S138" s="14">
        <f t="shared" si="63"/>
        <v>5</v>
      </c>
      <c r="T138" s="14">
        <f t="shared" si="63"/>
        <v>1</v>
      </c>
      <c r="U138" s="14">
        <f t="shared" si="63"/>
        <v>5</v>
      </c>
      <c r="V138" s="14">
        <f t="shared" si="63"/>
        <v>0</v>
      </c>
      <c r="W138" s="14">
        <f t="shared" si="35"/>
        <v>59</v>
      </c>
      <c r="X138" s="14">
        <f t="shared" ref="X138:AI138" si="64">SUM(X134:X137)</f>
        <v>0</v>
      </c>
      <c r="Y138" s="14">
        <f t="shared" si="64"/>
        <v>1</v>
      </c>
      <c r="Z138" s="14">
        <f t="shared" si="64"/>
        <v>0</v>
      </c>
      <c r="AA138" s="14">
        <f t="shared" si="64"/>
        <v>2</v>
      </c>
      <c r="AB138" s="14">
        <f t="shared" si="64"/>
        <v>0</v>
      </c>
      <c r="AC138" s="14">
        <f t="shared" si="64"/>
        <v>4</v>
      </c>
      <c r="AD138" s="14">
        <f t="shared" si="64"/>
        <v>0</v>
      </c>
      <c r="AE138" s="14">
        <f t="shared" si="64"/>
        <v>0</v>
      </c>
      <c r="AF138" s="14">
        <f t="shared" si="64"/>
        <v>0</v>
      </c>
      <c r="AG138" s="14">
        <f t="shared" si="64"/>
        <v>0</v>
      </c>
      <c r="AH138" s="14">
        <f t="shared" si="64"/>
        <v>0</v>
      </c>
      <c r="AI138" s="14">
        <f t="shared" si="64"/>
        <v>0</v>
      </c>
      <c r="AJ138" s="14">
        <f t="shared" si="37"/>
        <v>7</v>
      </c>
      <c r="AK138" s="14">
        <f>+AL138+AM138</f>
        <v>1039.3000000000002</v>
      </c>
      <c r="AL138" s="14">
        <f>6888*0.1</f>
        <v>688.80000000000007</v>
      </c>
      <c r="AM138" s="14">
        <f>1402*0.25</f>
        <v>350.5</v>
      </c>
    </row>
    <row r="139" spans="1:39" ht="15" thickBot="1" x14ac:dyDescent="0.25">
      <c r="A139" s="105" t="s">
        <v>199</v>
      </c>
      <c r="B139" s="99" t="s">
        <v>192</v>
      </c>
      <c r="C139" s="63"/>
      <c r="D139" s="63"/>
      <c r="E139" s="51">
        <v>117</v>
      </c>
      <c r="F139" s="49">
        <f t="shared" ref="F139:F145" si="65">+E139+(K139+L139+M139)-(X139+Y139+Z139)</f>
        <v>118</v>
      </c>
      <c r="G139" s="17">
        <f>VLOOKUP($B139,[2]NUM7!$G$2:$I$156,2,FALSE)</f>
        <v>118</v>
      </c>
      <c r="H139" s="61">
        <f t="shared" ref="H139:H145" si="66">+G139+(Q139+R139)-(AD139+AE139)</f>
        <v>120</v>
      </c>
      <c r="I139" s="50">
        <f t="shared" ref="I139:I145" si="67">+G139+(Q139+R139+S139+T139)-(AD139+AE139+AF139+AG139)</f>
        <v>122</v>
      </c>
      <c r="J139" s="180">
        <f>VLOOKUP($B139,[1]NUM7!$G$2:$I$158,2,FALSE)</f>
        <v>119</v>
      </c>
      <c r="K139" s="114">
        <f>VLOOKUP($B139,'[3]ACT NUM7'!$G$2:$S$124,2,FALSE)</f>
        <v>0</v>
      </c>
      <c r="L139" s="114">
        <f>VLOOKUP($B139,'[3]ACT NUM7'!$G$2:$S$124,3,FALSE)</f>
        <v>1</v>
      </c>
      <c r="M139" s="114">
        <f>VLOOKUP($B139,'[3]ACT NUM7'!$G$2:$S$124,4,FALSE)</f>
        <v>1</v>
      </c>
      <c r="N139" s="114">
        <f>VLOOKUP($B139,'[3]ACT NUM7'!$G$2:$S$124,5,FALSE)</f>
        <v>0</v>
      </c>
      <c r="O139" s="114">
        <f>VLOOKUP($B139,'[3]ACT NUM7'!$G$2:$S$124,6,FALSE)</f>
        <v>2</v>
      </c>
      <c r="P139" s="114">
        <f>VLOOKUP($B139,'[3]ACT NUM7'!$G$2:$S$124,7,FALSE)</f>
        <v>2</v>
      </c>
      <c r="Q139" s="114">
        <f>VLOOKUP($B139,'[3]ACT NUM7'!$G$2:$S$124,8,FALSE)</f>
        <v>2</v>
      </c>
      <c r="R139" s="114">
        <f>VLOOKUP($B139,'[3]ACT NUM7'!$G$2:$S$124,9,FALSE)</f>
        <v>1</v>
      </c>
      <c r="S139" s="114">
        <f>VLOOKUP($B139,'[3]ACT NUM7'!$G$2:$S$124,10,FALSE)</f>
        <v>1</v>
      </c>
      <c r="T139" s="114">
        <f>VLOOKUP($B139,'[3]ACT NUM7'!$G$2:$S$124,11,FALSE)</f>
        <v>1</v>
      </c>
      <c r="U139" s="114">
        <f>VLOOKUP($B139,'[3]ACT NUM7'!$G$2:$S$124,12,FALSE)</f>
        <v>1</v>
      </c>
      <c r="V139" s="114"/>
      <c r="W139" s="17">
        <f t="shared" si="35"/>
        <v>12</v>
      </c>
      <c r="X139" s="114">
        <f>VLOOKUP($B139,'[3]ACT NUM7'!$AB$2:$AN$100,2,FALSE)</f>
        <v>0</v>
      </c>
      <c r="Y139" s="114">
        <f>VLOOKUP($B139,'[3]ACT NUM7'!$AB$2:$AN$100,3,FALSE)</f>
        <v>1</v>
      </c>
      <c r="Z139" s="114">
        <f>VLOOKUP($B139,'[3]ACT NUM7'!$AB$2:$AN$100,4,FALSE)</f>
        <v>0</v>
      </c>
      <c r="AA139" s="114">
        <f>VLOOKUP($B139,'[3]ACT NUM7'!$AB$2:$AN$100,5,FALSE)</f>
        <v>0</v>
      </c>
      <c r="AB139" s="114">
        <f>VLOOKUP($B139,'[3]ACT NUM7'!$AB$2:$AN$100,6,FALSE)</f>
        <v>0</v>
      </c>
      <c r="AC139" s="114">
        <f>VLOOKUP($B139,'[3]ACT NUM7'!$AB$2:$AN$100,7,FALSE)</f>
        <v>5</v>
      </c>
      <c r="AD139" s="114">
        <f>VLOOKUP($B139,'[3]ACT NUM7'!$AB$2:$AN$100,8,FALSE)</f>
        <v>1</v>
      </c>
      <c r="AE139" s="114">
        <f>VLOOKUP($B139,'[3]ACT NUM7'!$AB$2:$AN$100,9,FALSE)</f>
        <v>0</v>
      </c>
      <c r="AF139" s="114">
        <f>VLOOKUP($B139,'[3]ACT NUM7'!$AB$2:$AN$100,10,FALSE)</f>
        <v>0</v>
      </c>
      <c r="AG139" s="114">
        <f>VLOOKUP($B139,'[3]ACT NUM7'!$AB$2:$AN$100,11,FALSE)</f>
        <v>0</v>
      </c>
      <c r="AH139" s="114">
        <f>VLOOKUP($B139,'[3]ACT NUM7'!$AB$2:$AN$100,12,FALSE)</f>
        <v>0</v>
      </c>
      <c r="AI139" s="114"/>
      <c r="AJ139" s="17">
        <f t="shared" si="37"/>
        <v>7</v>
      </c>
    </row>
    <row r="140" spans="1:39" ht="15" thickBot="1" x14ac:dyDescent="0.25">
      <c r="A140" s="105" t="s">
        <v>199</v>
      </c>
      <c r="B140" s="99" t="s">
        <v>193</v>
      </c>
      <c r="C140" s="63"/>
      <c r="D140" s="63"/>
      <c r="E140" s="51">
        <v>18</v>
      </c>
      <c r="F140" s="49">
        <f t="shared" si="65"/>
        <v>17</v>
      </c>
      <c r="G140" s="17">
        <f>VLOOKUP($B140,[2]NUM7!$G$2:$I$156,2,FALSE)</f>
        <v>18</v>
      </c>
      <c r="H140" s="61">
        <f t="shared" si="66"/>
        <v>18</v>
      </c>
      <c r="I140" s="50">
        <f t="shared" si="67"/>
        <v>18</v>
      </c>
      <c r="J140" s="180">
        <f>VLOOKUP($B140,[1]NUM7!$G$2:$I$158,2,FALSE)</f>
        <v>17</v>
      </c>
      <c r="K140" s="114">
        <f>VLOOKUP($B140,'[3]ACT NUM7'!$G$2:$S$124,2,FALSE)</f>
        <v>0</v>
      </c>
      <c r="L140" s="114">
        <f>VLOOKUP($B140,'[3]ACT NUM7'!$G$2:$S$124,3,FALSE)</f>
        <v>0</v>
      </c>
      <c r="M140" s="114">
        <f>VLOOKUP($B140,'[3]ACT NUM7'!$G$2:$S$124,4,FALSE)</f>
        <v>0</v>
      </c>
      <c r="N140" s="114">
        <f>VLOOKUP($B140,'[3]ACT NUM7'!$G$2:$S$124,5,FALSE)</f>
        <v>0</v>
      </c>
      <c r="O140" s="114">
        <f>VLOOKUP($B140,'[3]ACT NUM7'!$G$2:$S$124,6,FALSE)</f>
        <v>1</v>
      </c>
      <c r="P140" s="114">
        <f>VLOOKUP($B140,'[3]ACT NUM7'!$G$2:$S$124,7,FALSE)</f>
        <v>0</v>
      </c>
      <c r="Q140" s="114">
        <f>VLOOKUP($B140,'[3]ACT NUM7'!$G$2:$S$124,8,FALSE)</f>
        <v>0</v>
      </c>
      <c r="R140" s="114">
        <f>VLOOKUP($B140,'[3]ACT NUM7'!$G$2:$S$124,9,FALSE)</f>
        <v>0</v>
      </c>
      <c r="S140" s="114">
        <f>VLOOKUP($B140,'[3]ACT NUM7'!$G$2:$S$124,10,FALSE)</f>
        <v>0</v>
      </c>
      <c r="T140" s="114">
        <f>VLOOKUP($B140,'[3]ACT NUM7'!$G$2:$S$124,11,FALSE)</f>
        <v>0</v>
      </c>
      <c r="U140" s="114">
        <f>VLOOKUP($B140,'[3]ACT NUM7'!$G$2:$S$124,12,FALSE)</f>
        <v>0</v>
      </c>
      <c r="V140" s="114"/>
      <c r="W140" s="17">
        <f t="shared" si="35"/>
        <v>1</v>
      </c>
      <c r="X140" s="114">
        <f>VLOOKUP($B140,'[3]ACT NUM7'!$AB$2:$AN$100,2,FALSE)</f>
        <v>0</v>
      </c>
      <c r="Y140" s="114">
        <f>VLOOKUP($B140,'[3]ACT NUM7'!$AB$2:$AN$100,3,FALSE)</f>
        <v>1</v>
      </c>
      <c r="Z140" s="114">
        <f>VLOOKUP($B140,'[3]ACT NUM7'!$AB$2:$AN$100,4,FALSE)</f>
        <v>0</v>
      </c>
      <c r="AA140" s="114">
        <f>VLOOKUP($B140,'[3]ACT NUM7'!$AB$2:$AN$100,5,FALSE)</f>
        <v>1</v>
      </c>
      <c r="AB140" s="114">
        <f>VLOOKUP($B140,'[3]ACT NUM7'!$AB$2:$AN$100,6,FALSE)</f>
        <v>0</v>
      </c>
      <c r="AC140" s="114">
        <f>VLOOKUP($B140,'[3]ACT NUM7'!$AB$2:$AN$100,7,FALSE)</f>
        <v>0</v>
      </c>
      <c r="AD140" s="114">
        <f>VLOOKUP($B140,'[3]ACT NUM7'!$AB$2:$AN$100,8,FALSE)</f>
        <v>0</v>
      </c>
      <c r="AE140" s="114">
        <f>VLOOKUP($B140,'[3]ACT NUM7'!$AB$2:$AN$100,9,FALSE)</f>
        <v>0</v>
      </c>
      <c r="AF140" s="114">
        <f>VLOOKUP($B140,'[3]ACT NUM7'!$AB$2:$AN$100,10,FALSE)</f>
        <v>0</v>
      </c>
      <c r="AG140" s="114">
        <f>VLOOKUP($B140,'[3]ACT NUM7'!$AB$2:$AN$100,11,FALSE)</f>
        <v>0</v>
      </c>
      <c r="AH140" s="114">
        <f>VLOOKUP($B140,'[3]ACT NUM7'!$AB$2:$AN$100,12,FALSE)</f>
        <v>0</v>
      </c>
      <c r="AI140" s="114"/>
      <c r="AJ140" s="17">
        <f t="shared" si="37"/>
        <v>2</v>
      </c>
    </row>
    <row r="141" spans="1:39" ht="15" thickBot="1" x14ac:dyDescent="0.25">
      <c r="A141" s="105" t="s">
        <v>199</v>
      </c>
      <c r="B141" s="99" t="s">
        <v>194</v>
      </c>
      <c r="C141" s="63"/>
      <c r="D141" s="63"/>
      <c r="E141" s="51">
        <v>22</v>
      </c>
      <c r="F141" s="49">
        <f t="shared" si="65"/>
        <v>22</v>
      </c>
      <c r="G141" s="17">
        <f>VLOOKUP($B141,[2]NUM7!$G$2:$I$156,2,FALSE)</f>
        <v>23</v>
      </c>
      <c r="H141" s="61">
        <f t="shared" si="66"/>
        <v>23</v>
      </c>
      <c r="I141" s="50">
        <f t="shared" si="67"/>
        <v>23</v>
      </c>
      <c r="J141" s="180">
        <f>VLOOKUP($B141,[1]NUM7!$G$2:$I$158,2,FALSE)</f>
        <v>22</v>
      </c>
      <c r="K141" s="114">
        <f>VLOOKUP($B141,'[3]ACT NUM7'!$G$2:$S$124,2,FALSE)</f>
        <v>0</v>
      </c>
      <c r="L141" s="114">
        <f>VLOOKUP($B141,'[3]ACT NUM7'!$G$2:$S$124,3,FALSE)</f>
        <v>0</v>
      </c>
      <c r="M141" s="114">
        <f>VLOOKUP($B141,'[3]ACT NUM7'!$G$2:$S$124,4,FALSE)</f>
        <v>0</v>
      </c>
      <c r="N141" s="114">
        <f>VLOOKUP($B141,'[3]ACT NUM7'!$G$2:$S$124,5,FALSE)</f>
        <v>1</v>
      </c>
      <c r="O141" s="114">
        <f>VLOOKUP($B141,'[3]ACT NUM7'!$G$2:$S$124,6,FALSE)</f>
        <v>0</v>
      </c>
      <c r="P141" s="114">
        <f>VLOOKUP($B141,'[3]ACT NUM7'!$G$2:$S$124,7,FALSE)</f>
        <v>0</v>
      </c>
      <c r="Q141" s="114">
        <f>VLOOKUP($B141,'[3]ACT NUM7'!$G$2:$S$124,8,FALSE)</f>
        <v>0</v>
      </c>
      <c r="R141" s="114">
        <f>VLOOKUP($B141,'[3]ACT NUM7'!$G$2:$S$124,9,FALSE)</f>
        <v>0</v>
      </c>
      <c r="S141" s="114">
        <f>VLOOKUP($B141,'[3]ACT NUM7'!$G$2:$S$124,10,FALSE)</f>
        <v>0</v>
      </c>
      <c r="T141" s="114">
        <f>VLOOKUP($B141,'[3]ACT NUM7'!$G$2:$S$124,11,FALSE)</f>
        <v>0</v>
      </c>
      <c r="U141" s="114">
        <f>VLOOKUP($B141,'[3]ACT NUM7'!$G$2:$S$124,12,FALSE)</f>
        <v>0</v>
      </c>
      <c r="V141" s="114"/>
      <c r="W141" s="17">
        <f t="shared" ref="W141:W146" si="68">SUM(K141:V141)</f>
        <v>1</v>
      </c>
      <c r="X141" s="114"/>
      <c r="Y141" s="114"/>
      <c r="Z141" s="114"/>
      <c r="AA141" s="114"/>
      <c r="AB141" s="114"/>
      <c r="AC141" s="114"/>
      <c r="AD141" s="114"/>
      <c r="AE141" s="114"/>
      <c r="AF141" s="114"/>
      <c r="AG141" s="114"/>
      <c r="AH141" s="114"/>
      <c r="AI141" s="114"/>
      <c r="AJ141" s="17">
        <f t="shared" ref="AJ141:AJ146" si="69">SUM(X141:AI141)</f>
        <v>0</v>
      </c>
    </row>
    <row r="142" spans="1:39" ht="15" thickBot="1" x14ac:dyDescent="0.25">
      <c r="A142" s="105" t="s">
        <v>199</v>
      </c>
      <c r="B142" s="99" t="s">
        <v>195</v>
      </c>
      <c r="C142" s="63"/>
      <c r="D142" s="63"/>
      <c r="E142" s="51">
        <v>7</v>
      </c>
      <c r="F142" s="49">
        <f t="shared" si="65"/>
        <v>7</v>
      </c>
      <c r="G142" s="17">
        <f>VLOOKUP($B142,[2]NUM7!$G$2:$I$156,2,FALSE)</f>
        <v>8</v>
      </c>
      <c r="H142" s="61">
        <f t="shared" si="66"/>
        <v>9</v>
      </c>
      <c r="I142" s="50">
        <f t="shared" si="67"/>
        <v>9</v>
      </c>
      <c r="J142" s="180">
        <f>VLOOKUP($B142,[1]NUM7!$G$2:$I$158,2,FALSE)</f>
        <v>10</v>
      </c>
      <c r="K142" s="114">
        <f>VLOOKUP($B142,'[3]ACT NUM7'!$G$2:$S$124,2,FALSE)</f>
        <v>0</v>
      </c>
      <c r="L142" s="114">
        <f>VLOOKUP($B142,'[3]ACT NUM7'!$G$2:$S$124,3,FALSE)</f>
        <v>0</v>
      </c>
      <c r="M142" s="114">
        <f>VLOOKUP($B142,'[3]ACT NUM7'!$G$2:$S$124,4,FALSE)</f>
        <v>0</v>
      </c>
      <c r="N142" s="114">
        <f>VLOOKUP($B142,'[3]ACT NUM7'!$G$2:$S$124,5,FALSE)</f>
        <v>1</v>
      </c>
      <c r="O142" s="114">
        <f>VLOOKUP($B142,'[3]ACT NUM7'!$G$2:$S$124,6,FALSE)</f>
        <v>0</v>
      </c>
      <c r="P142" s="114">
        <f>VLOOKUP($B142,'[3]ACT NUM7'!$G$2:$S$124,7,FALSE)</f>
        <v>1</v>
      </c>
      <c r="Q142" s="114">
        <f>VLOOKUP($B142,'[3]ACT NUM7'!$G$2:$S$124,8,FALSE)</f>
        <v>1</v>
      </c>
      <c r="R142" s="114">
        <f>VLOOKUP($B142,'[3]ACT NUM7'!$G$2:$S$124,9,FALSE)</f>
        <v>0</v>
      </c>
      <c r="S142" s="114">
        <f>VLOOKUP($B142,'[3]ACT NUM7'!$G$2:$S$124,10,FALSE)</f>
        <v>0</v>
      </c>
      <c r="T142" s="114">
        <f>VLOOKUP($B142,'[3]ACT NUM7'!$G$2:$S$124,11,FALSE)</f>
        <v>0</v>
      </c>
      <c r="U142" s="114">
        <f>VLOOKUP($B142,'[3]ACT NUM7'!$G$2:$S$124,12,FALSE)</f>
        <v>0</v>
      </c>
      <c r="V142" s="114"/>
      <c r="W142" s="17">
        <f t="shared" si="68"/>
        <v>3</v>
      </c>
      <c r="X142" s="114">
        <f>VLOOKUP($B142,'[3]ACT NUM7'!$AB$2:$AN$100,2,FALSE)</f>
        <v>0</v>
      </c>
      <c r="Y142" s="114">
        <f>VLOOKUP($B142,'[3]ACT NUM7'!$AB$2:$AN$100,3,FALSE)</f>
        <v>0</v>
      </c>
      <c r="Z142" s="114">
        <f>VLOOKUP($B142,'[3]ACT NUM7'!$AB$2:$AN$100,4,FALSE)</f>
        <v>0</v>
      </c>
      <c r="AA142" s="114">
        <f>VLOOKUP($B142,'[3]ACT NUM7'!$AB$2:$AN$100,5,FALSE)</f>
        <v>0</v>
      </c>
      <c r="AB142" s="114">
        <f>VLOOKUP($B142,'[3]ACT NUM7'!$AB$2:$AN$100,6,FALSE)</f>
        <v>0</v>
      </c>
      <c r="AC142" s="114">
        <f>VLOOKUP($B142,'[3]ACT NUM7'!$AB$2:$AN$100,7,FALSE)</f>
        <v>1</v>
      </c>
      <c r="AD142" s="114">
        <f>VLOOKUP($B142,'[3]ACT NUM7'!$AB$2:$AN$100,8,FALSE)</f>
        <v>0</v>
      </c>
      <c r="AE142" s="114">
        <f>VLOOKUP($B142,'[3]ACT NUM7'!$AB$2:$AN$100,9,FALSE)</f>
        <v>0</v>
      </c>
      <c r="AF142" s="114">
        <f>VLOOKUP($B142,'[3]ACT NUM7'!$AB$2:$AN$100,10,FALSE)</f>
        <v>0</v>
      </c>
      <c r="AG142" s="114">
        <f>VLOOKUP($B142,'[3]ACT NUM7'!$AB$2:$AN$100,11,FALSE)</f>
        <v>0</v>
      </c>
      <c r="AH142" s="114">
        <f>VLOOKUP($B142,'[3]ACT NUM7'!$AB$2:$AN$100,12,FALSE)</f>
        <v>0</v>
      </c>
      <c r="AI142" s="114"/>
      <c r="AJ142" s="17">
        <f t="shared" si="69"/>
        <v>1</v>
      </c>
    </row>
    <row r="143" spans="1:39" ht="15" thickBot="1" x14ac:dyDescent="0.25">
      <c r="A143" s="105" t="s">
        <v>199</v>
      </c>
      <c r="B143" s="99" t="s">
        <v>196</v>
      </c>
      <c r="C143" s="63"/>
      <c r="D143" s="63"/>
      <c r="E143" s="51">
        <v>50</v>
      </c>
      <c r="F143" s="49">
        <f t="shared" si="65"/>
        <v>50</v>
      </c>
      <c r="G143" s="17">
        <f>VLOOKUP($B143,[2]NUM7!$G$2:$I$156,2,FALSE)</f>
        <v>48</v>
      </c>
      <c r="H143" s="61">
        <f t="shared" si="66"/>
        <v>48</v>
      </c>
      <c r="I143" s="50">
        <f t="shared" si="67"/>
        <v>48</v>
      </c>
      <c r="J143" s="180">
        <f>VLOOKUP($B143,[1]NUM7!$G$2:$I$158,2,FALSE)</f>
        <v>50</v>
      </c>
      <c r="K143" s="114"/>
      <c r="L143" s="114"/>
      <c r="M143" s="114"/>
      <c r="N143" s="114"/>
      <c r="O143" s="114"/>
      <c r="P143" s="114"/>
      <c r="Q143" s="114"/>
      <c r="R143" s="114"/>
      <c r="S143" s="114"/>
      <c r="T143" s="114"/>
      <c r="U143" s="114"/>
      <c r="V143" s="114"/>
      <c r="W143" s="17">
        <f t="shared" si="68"/>
        <v>0</v>
      </c>
      <c r="X143" s="114">
        <f>VLOOKUP($B143,'[3]ACT NUM7'!$AB$2:$AN$100,2,FALSE)</f>
        <v>0</v>
      </c>
      <c r="Y143" s="114">
        <f>VLOOKUP($B143,'[3]ACT NUM7'!$AB$2:$AN$100,3,FALSE)</f>
        <v>0</v>
      </c>
      <c r="Z143" s="114">
        <f>VLOOKUP($B143,'[3]ACT NUM7'!$AB$2:$AN$100,4,FALSE)</f>
        <v>0</v>
      </c>
      <c r="AA143" s="114">
        <f>VLOOKUP($B143,'[3]ACT NUM7'!$AB$2:$AN$100,5,FALSE)</f>
        <v>0</v>
      </c>
      <c r="AB143" s="114">
        <f>VLOOKUP($B143,'[3]ACT NUM7'!$AB$2:$AN$100,6,FALSE)</f>
        <v>0</v>
      </c>
      <c r="AC143" s="114">
        <f>VLOOKUP($B143,'[3]ACT NUM7'!$AB$2:$AN$100,7,FALSE)</f>
        <v>2</v>
      </c>
      <c r="AD143" s="114">
        <f>VLOOKUP($B143,'[3]ACT NUM7'!$AB$2:$AN$100,8,FALSE)</f>
        <v>0</v>
      </c>
      <c r="AE143" s="114">
        <f>VLOOKUP($B143,'[3]ACT NUM7'!$AB$2:$AN$100,9,FALSE)</f>
        <v>0</v>
      </c>
      <c r="AF143" s="114">
        <f>VLOOKUP($B143,'[3]ACT NUM7'!$AB$2:$AN$100,10,FALSE)</f>
        <v>0</v>
      </c>
      <c r="AG143" s="114">
        <f>VLOOKUP($B143,'[3]ACT NUM7'!$AB$2:$AN$100,11,FALSE)</f>
        <v>0</v>
      </c>
      <c r="AH143" s="114">
        <f>VLOOKUP($B143,'[3]ACT NUM7'!$AB$2:$AN$100,12,FALSE)</f>
        <v>0</v>
      </c>
      <c r="AI143" s="114"/>
      <c r="AJ143" s="17">
        <f t="shared" si="69"/>
        <v>2</v>
      </c>
    </row>
    <row r="144" spans="1:39" ht="15" thickBot="1" x14ac:dyDescent="0.25">
      <c r="A144" s="105" t="s">
        <v>199</v>
      </c>
      <c r="B144" s="99" t="s">
        <v>197</v>
      </c>
      <c r="C144" s="63"/>
      <c r="D144" s="63"/>
      <c r="E144" s="51">
        <v>28</v>
      </c>
      <c r="F144" s="49">
        <f t="shared" si="65"/>
        <v>28</v>
      </c>
      <c r="G144" s="17">
        <f>VLOOKUP($B144,[2]NUM7!$G$2:$I$156,2,FALSE)</f>
        <v>29</v>
      </c>
      <c r="H144" s="61">
        <f t="shared" si="66"/>
        <v>29</v>
      </c>
      <c r="I144" s="50">
        <f t="shared" si="67"/>
        <v>29</v>
      </c>
      <c r="J144" s="180">
        <f>VLOOKUP($B144,[1]NUM7!$G$2:$I$158,2,FALSE)</f>
        <v>29</v>
      </c>
      <c r="K144" s="114">
        <f>VLOOKUP($B144,'[3]ACT NUM7'!$G$2:$S$124,2,FALSE)</f>
        <v>0</v>
      </c>
      <c r="L144" s="114">
        <f>VLOOKUP($B144,'[3]ACT NUM7'!$G$2:$S$124,3,FALSE)</f>
        <v>0</v>
      </c>
      <c r="M144" s="114">
        <f>VLOOKUP($B144,'[3]ACT NUM7'!$G$2:$S$124,4,FALSE)</f>
        <v>1</v>
      </c>
      <c r="N144" s="114">
        <f>VLOOKUP($B144,'[3]ACT NUM7'!$G$2:$S$124,5,FALSE)</f>
        <v>0</v>
      </c>
      <c r="O144" s="114">
        <f>VLOOKUP($B144,'[3]ACT NUM7'!$G$2:$S$124,6,FALSE)</f>
        <v>1</v>
      </c>
      <c r="P144" s="114">
        <f>VLOOKUP($B144,'[3]ACT NUM7'!$G$2:$S$124,7,FALSE)</f>
        <v>0</v>
      </c>
      <c r="Q144" s="114">
        <f>VLOOKUP($B144,'[3]ACT NUM7'!$G$2:$S$124,8,FALSE)</f>
        <v>0</v>
      </c>
      <c r="R144" s="114">
        <f>VLOOKUP($B144,'[3]ACT NUM7'!$G$2:$S$124,9,FALSE)</f>
        <v>0</v>
      </c>
      <c r="S144" s="114">
        <f>VLOOKUP($B144,'[3]ACT NUM7'!$G$2:$S$124,10,FALSE)</f>
        <v>0</v>
      </c>
      <c r="T144" s="114">
        <f>VLOOKUP($B144,'[3]ACT NUM7'!$G$2:$S$124,11,FALSE)</f>
        <v>0</v>
      </c>
      <c r="U144" s="114">
        <f>VLOOKUP($B144,'[3]ACT NUM7'!$G$2:$S$124,12,FALSE)</f>
        <v>0</v>
      </c>
      <c r="V144" s="114"/>
      <c r="W144" s="17">
        <f t="shared" si="68"/>
        <v>2</v>
      </c>
      <c r="X144" s="114">
        <f>VLOOKUP($B144,'[3]ACT NUM7'!$AB$2:$AN$100,2,FALSE)</f>
        <v>0</v>
      </c>
      <c r="Y144" s="114">
        <f>VLOOKUP($B144,'[3]ACT NUM7'!$AB$2:$AN$100,3,FALSE)</f>
        <v>1</v>
      </c>
      <c r="Z144" s="114">
        <f>VLOOKUP($B144,'[3]ACT NUM7'!$AB$2:$AN$100,4,FALSE)</f>
        <v>0</v>
      </c>
      <c r="AA144" s="114">
        <f>VLOOKUP($B144,'[3]ACT NUM7'!$AB$2:$AN$100,5,FALSE)</f>
        <v>0</v>
      </c>
      <c r="AB144" s="114">
        <f>VLOOKUP($B144,'[3]ACT NUM7'!$AB$2:$AN$100,6,FALSE)</f>
        <v>0</v>
      </c>
      <c r="AC144" s="114">
        <f>VLOOKUP($B144,'[3]ACT NUM7'!$AB$2:$AN$100,7,FALSE)</f>
        <v>0</v>
      </c>
      <c r="AD144" s="114">
        <f>VLOOKUP($B144,'[3]ACT NUM7'!$AB$2:$AN$100,8,FALSE)</f>
        <v>0</v>
      </c>
      <c r="AE144" s="114">
        <f>VLOOKUP($B144,'[3]ACT NUM7'!$AB$2:$AN$100,9,FALSE)</f>
        <v>0</v>
      </c>
      <c r="AF144" s="114">
        <f>VLOOKUP($B144,'[3]ACT NUM7'!$AB$2:$AN$100,10,FALSE)</f>
        <v>0</v>
      </c>
      <c r="AG144" s="114">
        <f>VLOOKUP($B144,'[3]ACT NUM7'!$AB$2:$AN$100,11,FALSE)</f>
        <v>0</v>
      </c>
      <c r="AH144" s="114">
        <f>VLOOKUP($B144,'[3]ACT NUM7'!$AB$2:$AN$100,12,FALSE)</f>
        <v>0</v>
      </c>
      <c r="AI144" s="114"/>
      <c r="AJ144" s="17">
        <f t="shared" si="69"/>
        <v>1</v>
      </c>
    </row>
    <row r="145" spans="1:39" ht="15" thickBot="1" x14ac:dyDescent="0.25">
      <c r="A145" s="105" t="s">
        <v>199</v>
      </c>
      <c r="B145" s="99" t="s">
        <v>198</v>
      </c>
      <c r="C145" s="63"/>
      <c r="D145" s="63"/>
      <c r="E145" s="51">
        <v>17</v>
      </c>
      <c r="F145" s="49">
        <f t="shared" si="65"/>
        <v>17</v>
      </c>
      <c r="G145" s="17">
        <f>VLOOKUP($B145,[2]NUM7!$G$2:$I$156,2,FALSE)</f>
        <v>18</v>
      </c>
      <c r="H145" s="61">
        <f t="shared" si="66"/>
        <v>18</v>
      </c>
      <c r="I145" s="50">
        <f t="shared" si="67"/>
        <v>18</v>
      </c>
      <c r="J145" s="180">
        <f>VLOOKUP($B145,[1]NUM7!$G$2:$I$158,2,FALSE)</f>
        <v>18</v>
      </c>
      <c r="K145" s="114"/>
      <c r="L145" s="114"/>
      <c r="M145" s="114"/>
      <c r="N145" s="114"/>
      <c r="O145" s="114"/>
      <c r="P145" s="114"/>
      <c r="Q145" s="114"/>
      <c r="R145" s="114"/>
      <c r="S145" s="114"/>
      <c r="T145" s="114"/>
      <c r="U145" s="114"/>
      <c r="V145" s="114"/>
      <c r="W145" s="17">
        <f t="shared" si="68"/>
        <v>0</v>
      </c>
      <c r="X145" s="114"/>
      <c r="Y145" s="114"/>
      <c r="Z145" s="114"/>
      <c r="AA145" s="114"/>
      <c r="AB145" s="114"/>
      <c r="AC145" s="114"/>
      <c r="AD145" s="114"/>
      <c r="AE145" s="114"/>
      <c r="AF145" s="114"/>
      <c r="AG145" s="114"/>
      <c r="AH145" s="114"/>
      <c r="AI145" s="114"/>
      <c r="AJ145" s="17">
        <f t="shared" si="69"/>
        <v>0</v>
      </c>
    </row>
    <row r="146" spans="1:39" ht="15" thickBot="1" x14ac:dyDescent="0.25">
      <c r="A146" s="233" t="s">
        <v>210</v>
      </c>
      <c r="B146" s="234"/>
      <c r="C146" s="45">
        <f>+D146/Metas!M115</f>
        <v>0.96409562373348756</v>
      </c>
      <c r="D146" s="19">
        <f>+J146/AK146</f>
        <v>0.60738024295209714</v>
      </c>
      <c r="E146" s="14">
        <f t="shared" ref="E146:K146" si="70">SUM(E139:E145)</f>
        <v>259</v>
      </c>
      <c r="F146" s="14">
        <f t="shared" si="70"/>
        <v>259</v>
      </c>
      <c r="G146" s="14">
        <f t="shared" si="70"/>
        <v>262</v>
      </c>
      <c r="H146" s="14">
        <f t="shared" si="70"/>
        <v>265</v>
      </c>
      <c r="I146" s="14">
        <f>SUM(I139:I145)</f>
        <v>267</v>
      </c>
      <c r="J146" s="14">
        <f t="shared" si="70"/>
        <v>265</v>
      </c>
      <c r="K146" s="14">
        <f t="shared" si="70"/>
        <v>0</v>
      </c>
      <c r="L146" s="14">
        <f t="shared" ref="L146:V146" si="71">SUM(L139:L145)</f>
        <v>1</v>
      </c>
      <c r="M146" s="14">
        <f t="shared" si="71"/>
        <v>2</v>
      </c>
      <c r="N146" s="14">
        <f t="shared" si="71"/>
        <v>2</v>
      </c>
      <c r="O146" s="14">
        <f t="shared" si="71"/>
        <v>4</v>
      </c>
      <c r="P146" s="14">
        <f t="shared" si="71"/>
        <v>3</v>
      </c>
      <c r="Q146" s="14">
        <f t="shared" si="71"/>
        <v>3</v>
      </c>
      <c r="R146" s="14">
        <f t="shared" si="71"/>
        <v>1</v>
      </c>
      <c r="S146" s="14">
        <f t="shared" si="71"/>
        <v>1</v>
      </c>
      <c r="T146" s="14">
        <f t="shared" si="71"/>
        <v>1</v>
      </c>
      <c r="U146" s="14">
        <f t="shared" si="71"/>
        <v>1</v>
      </c>
      <c r="V146" s="14">
        <f t="shared" si="71"/>
        <v>0</v>
      </c>
      <c r="W146" s="14">
        <f t="shared" si="68"/>
        <v>19</v>
      </c>
      <c r="X146" s="14">
        <f t="shared" ref="X146:AI146" si="72">SUM(X139:X145)</f>
        <v>0</v>
      </c>
      <c r="Y146" s="14">
        <f t="shared" si="72"/>
        <v>3</v>
      </c>
      <c r="Z146" s="14">
        <f t="shared" si="72"/>
        <v>0</v>
      </c>
      <c r="AA146" s="14">
        <f t="shared" si="72"/>
        <v>1</v>
      </c>
      <c r="AB146" s="14">
        <f t="shared" si="72"/>
        <v>0</v>
      </c>
      <c r="AC146" s="14">
        <f t="shared" si="72"/>
        <v>8</v>
      </c>
      <c r="AD146" s="14">
        <f t="shared" si="72"/>
        <v>1</v>
      </c>
      <c r="AE146" s="14">
        <f t="shared" si="72"/>
        <v>0</v>
      </c>
      <c r="AF146" s="14">
        <f t="shared" si="72"/>
        <v>0</v>
      </c>
      <c r="AG146" s="14">
        <f t="shared" si="72"/>
        <v>0</v>
      </c>
      <c r="AH146" s="14">
        <f t="shared" si="72"/>
        <v>0</v>
      </c>
      <c r="AI146" s="14">
        <f t="shared" si="72"/>
        <v>0</v>
      </c>
      <c r="AJ146" s="14">
        <f t="shared" si="69"/>
        <v>13</v>
      </c>
      <c r="AK146" s="14">
        <f>+AL146+AM146</f>
        <v>436.3</v>
      </c>
      <c r="AL146" s="14">
        <f>2603*0.1</f>
        <v>260.3</v>
      </c>
      <c r="AM146" s="14">
        <f>704*0.25</f>
        <v>176</v>
      </c>
    </row>
    <row r="147" spans="1:39" x14ac:dyDescent="0.2">
      <c r="B147" s="140" t="s">
        <v>215</v>
      </c>
      <c r="C147" s="72"/>
      <c r="D147" s="179">
        <f>+D25+D36+D47+D61+D72+D78+D89+D106+D119+D133+D138+D146</f>
        <v>6.2056014927719314</v>
      </c>
      <c r="E147" s="75">
        <f t="shared" ref="E147:AM147" si="73">+E25+E36+E47+E61+E72+E78+E89+E106+E119+E133+E138+E146</f>
        <v>27004</v>
      </c>
      <c r="F147" s="75">
        <f t="shared" si="73"/>
        <v>27496</v>
      </c>
      <c r="G147" s="75">
        <f t="shared" si="73"/>
        <v>27798</v>
      </c>
      <c r="H147" s="75">
        <f t="shared" si="73"/>
        <v>28182</v>
      </c>
      <c r="I147" s="75">
        <f>+I25+I36+I47+I61+I72+I78+I89+I106+I119+I133+I138+I146</f>
        <v>28435</v>
      </c>
      <c r="J147" s="75">
        <f t="shared" si="73"/>
        <v>28480</v>
      </c>
      <c r="K147" s="75">
        <f t="shared" si="73"/>
        <v>219</v>
      </c>
      <c r="L147" s="75">
        <f t="shared" si="73"/>
        <v>230</v>
      </c>
      <c r="M147" s="75">
        <f t="shared" si="73"/>
        <v>304</v>
      </c>
      <c r="N147" s="75">
        <f t="shared" si="73"/>
        <v>247</v>
      </c>
      <c r="O147" s="75">
        <f t="shared" si="73"/>
        <v>271</v>
      </c>
      <c r="P147" s="75">
        <f t="shared" si="73"/>
        <v>215</v>
      </c>
      <c r="Q147" s="75">
        <f t="shared" si="73"/>
        <v>295</v>
      </c>
      <c r="R147" s="75">
        <f t="shared" si="73"/>
        <v>317</v>
      </c>
      <c r="S147" s="75">
        <f t="shared" si="73"/>
        <v>240</v>
      </c>
      <c r="T147" s="75">
        <f t="shared" si="73"/>
        <v>161</v>
      </c>
      <c r="U147" s="75">
        <f t="shared" si="73"/>
        <v>125</v>
      </c>
      <c r="V147" s="75">
        <f t="shared" si="73"/>
        <v>0</v>
      </c>
      <c r="W147" s="75">
        <f t="shared" si="73"/>
        <v>2624</v>
      </c>
      <c r="X147" s="75">
        <f t="shared" si="73"/>
        <v>60</v>
      </c>
      <c r="Y147" s="75">
        <f t="shared" si="73"/>
        <v>98</v>
      </c>
      <c r="Z147" s="75">
        <f t="shared" si="73"/>
        <v>103</v>
      </c>
      <c r="AA147" s="75">
        <f t="shared" si="73"/>
        <v>97</v>
      </c>
      <c r="AB147" s="75">
        <f t="shared" si="73"/>
        <v>80</v>
      </c>
      <c r="AC147" s="75">
        <f t="shared" si="73"/>
        <v>264</v>
      </c>
      <c r="AD147" s="75">
        <f t="shared" si="73"/>
        <v>109</v>
      </c>
      <c r="AE147" s="75">
        <f t="shared" si="73"/>
        <v>119</v>
      </c>
      <c r="AF147" s="75">
        <f t="shared" si="73"/>
        <v>82</v>
      </c>
      <c r="AG147" s="75">
        <f t="shared" si="73"/>
        <v>66</v>
      </c>
      <c r="AH147" s="75">
        <f t="shared" si="73"/>
        <v>49</v>
      </c>
      <c r="AI147" s="75">
        <f t="shared" si="73"/>
        <v>0</v>
      </c>
      <c r="AJ147" s="75">
        <f t="shared" si="73"/>
        <v>1127</v>
      </c>
      <c r="AK147" s="75">
        <f t="shared" si="73"/>
        <v>55124.150000000016</v>
      </c>
      <c r="AL147" s="75">
        <f t="shared" si="73"/>
        <v>38172.900000000009</v>
      </c>
      <c r="AM147" s="75">
        <f t="shared" si="73"/>
        <v>16951.25</v>
      </c>
    </row>
    <row r="148" spans="1:39" x14ac:dyDescent="0.2">
      <c r="C148" s="73"/>
      <c r="D148" s="94"/>
    </row>
  </sheetData>
  <mergeCells count="25">
    <mergeCell ref="E10:J10"/>
    <mergeCell ref="E1:AM1"/>
    <mergeCell ref="E2:AJ9"/>
    <mergeCell ref="AK2:AM9"/>
    <mergeCell ref="AM10:AM11"/>
    <mergeCell ref="K10:W10"/>
    <mergeCell ref="X10:AJ10"/>
    <mergeCell ref="AK10:AK11"/>
    <mergeCell ref="AL10:AL11"/>
    <mergeCell ref="A25:B25"/>
    <mergeCell ref="A36:B36"/>
    <mergeCell ref="A1:A10"/>
    <mergeCell ref="B1:B10"/>
    <mergeCell ref="D1:D10"/>
    <mergeCell ref="C1:C11"/>
    <mergeCell ref="A146:B146"/>
    <mergeCell ref="A47:B47"/>
    <mergeCell ref="A61:B61"/>
    <mergeCell ref="A72:B72"/>
    <mergeCell ref="A78:B78"/>
    <mergeCell ref="A89:B89"/>
    <mergeCell ref="A119:B119"/>
    <mergeCell ref="A133:B133"/>
    <mergeCell ref="A138:B138"/>
    <mergeCell ref="A106:B106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bestFit="1" customWidth="1"/>
    <col min="2" max="2" width="36.7109375" style="105" bestFit="1" customWidth="1"/>
    <col min="3" max="3" width="14.42578125" style="62" customWidth="1"/>
    <col min="4" max="4" width="13.42578125" style="62" bestFit="1" customWidth="1"/>
    <col min="5" max="10" width="11.140625" style="75" bestFit="1" customWidth="1"/>
    <col min="11" max="12" width="9.7109375" style="75" bestFit="1" customWidth="1"/>
    <col min="13" max="15" width="7.5703125" style="75" bestFit="1" customWidth="1"/>
    <col min="16" max="16" width="7.28515625" style="75" customWidth="1"/>
    <col min="17" max="17" width="7.5703125" style="75" customWidth="1"/>
    <col min="18" max="18" width="9.140625" style="75" customWidth="1"/>
    <col min="19" max="19" width="7.140625" style="75" bestFit="1" customWidth="1"/>
    <col min="20" max="20" width="9.85546875" style="75" customWidth="1"/>
    <col min="21" max="21" width="8.28515625" style="75" customWidth="1"/>
    <col min="22" max="22" width="7.140625" style="75" bestFit="1" customWidth="1"/>
    <col min="23" max="24" width="9.7109375" style="75" bestFit="1" customWidth="1"/>
    <col min="25" max="25" width="8.42578125" style="75" bestFit="1" customWidth="1"/>
    <col min="26" max="28" width="7.5703125" style="75" bestFit="1" customWidth="1"/>
    <col min="29" max="29" width="9.7109375" style="75" bestFit="1" customWidth="1"/>
    <col min="30" max="30" width="7.5703125" style="75" bestFit="1" customWidth="1"/>
    <col min="31" max="31" width="8.42578125" style="75" bestFit="1" customWidth="1"/>
    <col min="32" max="32" width="7.140625" style="75" bestFit="1" customWidth="1"/>
    <col min="33" max="33" width="7.85546875" style="75" bestFit="1" customWidth="1"/>
    <col min="34" max="34" width="7.7109375" style="75" bestFit="1" customWidth="1"/>
    <col min="35" max="35" width="7.140625" style="75" bestFit="1" customWidth="1"/>
    <col min="36" max="36" width="9.7109375" style="75" bestFit="1" customWidth="1"/>
    <col min="37" max="37" width="12.85546875" style="75" customWidth="1"/>
    <col min="38" max="39" width="16.85546875" style="75" bestFit="1" customWidth="1"/>
    <col min="40" max="16384" width="11.42578125" style="62"/>
  </cols>
  <sheetData>
    <row r="1" spans="1:39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72" t="s">
        <v>54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4"/>
    </row>
    <row r="2" spans="1:39" ht="15" customHeight="1" thickTop="1" x14ac:dyDescent="0.2">
      <c r="A2" s="216"/>
      <c r="B2" s="219"/>
      <c r="C2" s="236"/>
      <c r="D2" s="242"/>
      <c r="E2" s="275" t="s">
        <v>3</v>
      </c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7"/>
      <c r="AK2" s="261" t="s">
        <v>4</v>
      </c>
      <c r="AL2" s="261"/>
      <c r="AM2" s="265"/>
    </row>
    <row r="3" spans="1:39" ht="15" customHeight="1" x14ac:dyDescent="0.2">
      <c r="A3" s="216"/>
      <c r="B3" s="219"/>
      <c r="C3" s="236"/>
      <c r="D3" s="242"/>
      <c r="E3" s="278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79"/>
      <c r="AK3" s="261"/>
      <c r="AL3" s="261"/>
      <c r="AM3" s="265"/>
    </row>
    <row r="4" spans="1:39" ht="15" customHeight="1" x14ac:dyDescent="0.2">
      <c r="A4" s="216"/>
      <c r="B4" s="219"/>
      <c r="C4" s="236"/>
      <c r="D4" s="242"/>
      <c r="E4" s="278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  <c r="AE4" s="261"/>
      <c r="AF4" s="261"/>
      <c r="AG4" s="261"/>
      <c r="AH4" s="261"/>
      <c r="AI4" s="261"/>
      <c r="AJ4" s="279"/>
      <c r="AK4" s="261"/>
      <c r="AL4" s="261"/>
      <c r="AM4" s="265"/>
    </row>
    <row r="5" spans="1:39" ht="15" customHeight="1" x14ac:dyDescent="0.2">
      <c r="A5" s="216"/>
      <c r="B5" s="219"/>
      <c r="C5" s="236"/>
      <c r="D5" s="242"/>
      <c r="E5" s="278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1"/>
      <c r="AE5" s="261"/>
      <c r="AF5" s="261"/>
      <c r="AG5" s="261"/>
      <c r="AH5" s="261"/>
      <c r="AI5" s="261"/>
      <c r="AJ5" s="279"/>
      <c r="AK5" s="261"/>
      <c r="AL5" s="261"/>
      <c r="AM5" s="265"/>
    </row>
    <row r="6" spans="1:39" ht="15" customHeight="1" x14ac:dyDescent="0.2">
      <c r="A6" s="216"/>
      <c r="B6" s="219"/>
      <c r="C6" s="236"/>
      <c r="D6" s="242"/>
      <c r="E6" s="278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1"/>
      <c r="AG6" s="261"/>
      <c r="AH6" s="261"/>
      <c r="AI6" s="261"/>
      <c r="AJ6" s="279"/>
      <c r="AK6" s="261"/>
      <c r="AL6" s="261"/>
      <c r="AM6" s="265"/>
    </row>
    <row r="7" spans="1:39" ht="15" customHeight="1" x14ac:dyDescent="0.2">
      <c r="A7" s="216"/>
      <c r="B7" s="219"/>
      <c r="C7" s="236"/>
      <c r="D7" s="242"/>
      <c r="E7" s="278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1"/>
      <c r="AE7" s="261"/>
      <c r="AF7" s="261"/>
      <c r="AG7" s="261"/>
      <c r="AH7" s="261"/>
      <c r="AI7" s="261"/>
      <c r="AJ7" s="279"/>
      <c r="AK7" s="261"/>
      <c r="AL7" s="261"/>
      <c r="AM7" s="265"/>
    </row>
    <row r="8" spans="1:39" ht="15" customHeight="1" x14ac:dyDescent="0.2">
      <c r="A8" s="216"/>
      <c r="B8" s="219"/>
      <c r="C8" s="236"/>
      <c r="D8" s="242"/>
      <c r="E8" s="278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61"/>
      <c r="AC8" s="261"/>
      <c r="AD8" s="261"/>
      <c r="AE8" s="261"/>
      <c r="AF8" s="261"/>
      <c r="AG8" s="261"/>
      <c r="AH8" s="261"/>
      <c r="AI8" s="261"/>
      <c r="AJ8" s="279"/>
      <c r="AK8" s="261"/>
      <c r="AL8" s="261"/>
      <c r="AM8" s="265"/>
    </row>
    <row r="9" spans="1:39" ht="15.75" customHeight="1" thickBot="1" x14ac:dyDescent="0.25">
      <c r="A9" s="216"/>
      <c r="B9" s="219"/>
      <c r="C9" s="236"/>
      <c r="D9" s="242"/>
      <c r="E9" s="280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1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2"/>
      <c r="AK9" s="263"/>
      <c r="AL9" s="263"/>
      <c r="AM9" s="266"/>
    </row>
    <row r="10" spans="1:39" ht="57.75" customHeight="1" thickTop="1" thickBot="1" x14ac:dyDescent="0.25">
      <c r="A10" s="217"/>
      <c r="B10" s="237"/>
      <c r="C10" s="236"/>
      <c r="D10" s="243"/>
      <c r="E10" s="270" t="s">
        <v>216</v>
      </c>
      <c r="F10" s="271"/>
      <c r="G10" s="271"/>
      <c r="H10" s="271"/>
      <c r="I10" s="271"/>
      <c r="J10" s="285"/>
      <c r="K10" s="267" t="s">
        <v>55</v>
      </c>
      <c r="L10" s="267"/>
      <c r="M10" s="267"/>
      <c r="N10" s="267"/>
      <c r="O10" s="267"/>
      <c r="P10" s="267"/>
      <c r="Q10" s="267"/>
      <c r="R10" s="267"/>
      <c r="S10" s="267"/>
      <c r="T10" s="267"/>
      <c r="U10" s="267"/>
      <c r="V10" s="267"/>
      <c r="W10" s="269"/>
      <c r="X10" s="268" t="s">
        <v>56</v>
      </c>
      <c r="Y10" s="267"/>
      <c r="Z10" s="267"/>
      <c r="AA10" s="267"/>
      <c r="AB10" s="267"/>
      <c r="AC10" s="267"/>
      <c r="AD10" s="267"/>
      <c r="AE10" s="267"/>
      <c r="AF10" s="267"/>
      <c r="AG10" s="267"/>
      <c r="AH10" s="267"/>
      <c r="AI10" s="267"/>
      <c r="AJ10" s="290"/>
      <c r="AK10" s="291" t="s">
        <v>212</v>
      </c>
      <c r="AL10" s="291" t="s">
        <v>57</v>
      </c>
      <c r="AM10" s="292" t="s">
        <v>58</v>
      </c>
    </row>
    <row r="11" spans="1:39" ht="33" thickBot="1" x14ac:dyDescent="0.25">
      <c r="A11" s="141"/>
      <c r="B11" s="141"/>
      <c r="C11" s="237"/>
      <c r="D11" s="132" t="s">
        <v>214</v>
      </c>
      <c r="E11" s="136" t="s">
        <v>292</v>
      </c>
      <c r="F11" s="137" t="s">
        <v>274</v>
      </c>
      <c r="G11" s="136" t="s">
        <v>22</v>
      </c>
      <c r="H11" s="137" t="s">
        <v>26</v>
      </c>
      <c r="I11" s="137" t="s">
        <v>28</v>
      </c>
      <c r="J11" s="137" t="s">
        <v>27</v>
      </c>
      <c r="K11" s="136" t="s">
        <v>9</v>
      </c>
      <c r="L11" s="136" t="s">
        <v>10</v>
      </c>
      <c r="M11" s="136" t="s">
        <v>11</v>
      </c>
      <c r="N11" s="136" t="s">
        <v>12</v>
      </c>
      <c r="O11" s="136" t="s">
        <v>13</v>
      </c>
      <c r="P11" s="136" t="s">
        <v>14</v>
      </c>
      <c r="Q11" s="136" t="s">
        <v>15</v>
      </c>
      <c r="R11" s="136" t="s">
        <v>16</v>
      </c>
      <c r="S11" s="136" t="s">
        <v>17</v>
      </c>
      <c r="T11" s="136" t="s">
        <v>18</v>
      </c>
      <c r="U11" s="136" t="s">
        <v>19</v>
      </c>
      <c r="V11" s="136" t="s">
        <v>20</v>
      </c>
      <c r="W11" s="136" t="s">
        <v>21</v>
      </c>
      <c r="X11" s="136" t="s">
        <v>9</v>
      </c>
      <c r="Y11" s="136" t="s">
        <v>10</v>
      </c>
      <c r="Z11" s="136" t="s">
        <v>11</v>
      </c>
      <c r="AA11" s="136" t="s">
        <v>12</v>
      </c>
      <c r="AB11" s="136" t="s">
        <v>13</v>
      </c>
      <c r="AC11" s="136" t="s">
        <v>14</v>
      </c>
      <c r="AD11" s="136" t="s">
        <v>15</v>
      </c>
      <c r="AE11" s="136" t="s">
        <v>16</v>
      </c>
      <c r="AF11" s="136" t="s">
        <v>17</v>
      </c>
      <c r="AG11" s="136" t="s">
        <v>18</v>
      </c>
      <c r="AH11" s="136" t="s">
        <v>19</v>
      </c>
      <c r="AI11" s="136" t="s">
        <v>20</v>
      </c>
      <c r="AJ11" s="137" t="s">
        <v>21</v>
      </c>
      <c r="AK11" s="289"/>
      <c r="AL11" s="289"/>
      <c r="AM11" s="293"/>
    </row>
    <row r="12" spans="1:39" ht="15" thickBot="1" x14ac:dyDescent="0.25">
      <c r="A12" s="105" t="s">
        <v>78</v>
      </c>
      <c r="B12" s="99" t="s">
        <v>65</v>
      </c>
      <c r="C12" s="63"/>
      <c r="D12" s="63"/>
      <c r="E12" s="17">
        <v>3588</v>
      </c>
      <c r="F12" s="49">
        <f t="shared" ref="F12:F24" si="0">+E12+(K12+L12+M12)-(X12+Y12+Z12)</f>
        <v>3579</v>
      </c>
      <c r="G12" s="173">
        <f>VLOOKUP($B12,[2]NUM8!$G$2:$I$157,2,FALSE)</f>
        <v>3595</v>
      </c>
      <c r="H12" s="61">
        <f>+G12+(Q12+R12)-(AD12+AE12)</f>
        <v>3587</v>
      </c>
      <c r="I12" s="50">
        <f>+G12+(Q12+R12+S12+T12)-(AD12+AE12+AF12+AG12)</f>
        <v>3616</v>
      </c>
      <c r="J12" s="173">
        <f>VLOOKUP($B12,[1]NUM8!$G$2:$I$158,2,FALSE)</f>
        <v>3914</v>
      </c>
      <c r="K12" s="97">
        <f>VLOOKUP($B12,'[3]ACT NUM8'!$G$2:$S$141,2,FALSE)</f>
        <v>5</v>
      </c>
      <c r="L12" s="97">
        <f>VLOOKUP($B12,'[3]ACT NUM8'!$G$2:$S$141,3,FALSE)</f>
        <v>3</v>
      </c>
      <c r="M12" s="97">
        <f>VLOOKUP($B12,'[3]ACT NUM8'!$G$2:$S$141,4,FALSE)</f>
        <v>10</v>
      </c>
      <c r="N12" s="97">
        <f>VLOOKUP($B12,'[3]ACT NUM8'!$G$2:$S$141,5,FALSE)</f>
        <v>54</v>
      </c>
      <c r="O12" s="97">
        <f>VLOOKUP($B12,'[3]ACT NUM8'!$G$2:$S$141,6,FALSE)</f>
        <v>18</v>
      </c>
      <c r="P12" s="97">
        <f>VLOOKUP($B12,'[3]ACT NUM8'!$G$2:$S$141,7,FALSE)</f>
        <v>8</v>
      </c>
      <c r="Q12" s="97">
        <f>VLOOKUP($B12,'[3]ACT NUM8'!$G$2:$S$141,8,FALSE)</f>
        <v>14</v>
      </c>
      <c r="R12" s="97">
        <f>VLOOKUP($B12,'[3]ACT NUM8'!$G$2:$S$141,9,FALSE)</f>
        <v>6</v>
      </c>
      <c r="S12" s="97">
        <f>VLOOKUP($B12,'[3]ACT NUM8'!$G$2:$S$141,10,FALSE)</f>
        <v>36</v>
      </c>
      <c r="T12" s="97">
        <f>VLOOKUP($B12,'[3]ACT NUM8'!$G$2:$S$141,11,FALSE)</f>
        <v>7</v>
      </c>
      <c r="U12" s="97">
        <f>VLOOKUP($B12,'[3]ACT NUM8'!$G$2:$S$141,12,FALSE)</f>
        <v>4</v>
      </c>
      <c r="V12" s="52"/>
      <c r="W12" s="17">
        <f>SUM(K12:V12)</f>
        <v>165</v>
      </c>
      <c r="X12" s="119">
        <f>VLOOKUP($B12,'[3]ACT NUM8'!$AB$2:$AN$123,2,FALSE)</f>
        <v>9</v>
      </c>
      <c r="Y12" s="119">
        <f>VLOOKUP($B12,'[3]ACT NUM8'!$AB$2:$AN$123,3,FALSE)</f>
        <v>9</v>
      </c>
      <c r="Z12" s="119">
        <f>VLOOKUP($B12,'[3]ACT NUM8'!$AB$2:$AN$123,4,FALSE)</f>
        <v>9</v>
      </c>
      <c r="AA12" s="119">
        <f>VLOOKUP($B12,'[3]ACT NUM8'!$AB$2:$AN$123,5,FALSE)</f>
        <v>25</v>
      </c>
      <c r="AB12" s="119">
        <f>VLOOKUP($B12,'[3]ACT NUM8'!$AB$2:$AN$123,6,FALSE)</f>
        <v>9</v>
      </c>
      <c r="AC12" s="119">
        <f>VLOOKUP($B12,'[3]ACT NUM8'!$AB$2:$AN$123,7,FALSE)</f>
        <v>14</v>
      </c>
      <c r="AD12" s="119">
        <f>VLOOKUP($B12,'[3]ACT NUM8'!$AB$2:$AN$123,8,FALSE)</f>
        <v>20</v>
      </c>
      <c r="AE12" s="119">
        <f>VLOOKUP($B12,'[3]ACT NUM8'!$AB$2:$AN$123,9,FALSE)</f>
        <v>8</v>
      </c>
      <c r="AF12" s="119">
        <f>VLOOKUP($B12,'[3]ACT NUM8'!$AB$2:$AN$123,10,FALSE)</f>
        <v>10</v>
      </c>
      <c r="AG12" s="119">
        <f>VLOOKUP($B12,'[3]ACT NUM8'!$AB$2:$AN$123,11,FALSE)</f>
        <v>4</v>
      </c>
      <c r="AH12" s="119">
        <f>VLOOKUP($B12,'[3]ACT NUM8'!$AB$2:$AN$123,12,FALSE)</f>
        <v>4</v>
      </c>
      <c r="AI12" s="119"/>
      <c r="AJ12" s="17">
        <f>SUM(X12:AI12)</f>
        <v>121</v>
      </c>
    </row>
    <row r="13" spans="1:39" ht="15" thickBot="1" x14ac:dyDescent="0.25">
      <c r="A13" s="105" t="s">
        <v>78</v>
      </c>
      <c r="B13" s="99" t="s">
        <v>66</v>
      </c>
      <c r="C13" s="63"/>
      <c r="D13" s="63"/>
      <c r="E13" s="17">
        <v>2558</v>
      </c>
      <c r="F13" s="49">
        <f t="shared" si="0"/>
        <v>2580</v>
      </c>
      <c r="G13" s="173">
        <f>VLOOKUP($B13,[2]NUM8!$G$2:$I$157,2,FALSE)</f>
        <v>2437</v>
      </c>
      <c r="H13" s="61">
        <f t="shared" ref="H13:H76" si="1">+G13+(Q13+R13)-(AD13+AE13)</f>
        <v>2445</v>
      </c>
      <c r="I13" s="50">
        <f t="shared" ref="I13:I24" si="2">+G13+(Q13+R13+S13+T13)-(AD13+AE13+AF13+AG13)</f>
        <v>2461</v>
      </c>
      <c r="J13" s="173">
        <f>VLOOKUP($B13,[1]NUM8!$G$2:$I$158,2,FALSE)</f>
        <v>2813</v>
      </c>
      <c r="K13" s="97">
        <f>VLOOKUP($B13,'[3]ACT NUM8'!$G$2:$S$141,2,FALSE)</f>
        <v>25</v>
      </c>
      <c r="L13" s="97">
        <f>VLOOKUP($B13,'[3]ACT NUM8'!$G$2:$S$141,3,FALSE)</f>
        <v>41</v>
      </c>
      <c r="M13" s="97">
        <f>VLOOKUP($B13,'[3]ACT NUM8'!$G$2:$S$141,4,FALSE)</f>
        <v>55</v>
      </c>
      <c r="N13" s="97">
        <f>VLOOKUP($B13,'[3]ACT NUM8'!$G$2:$S$141,5,FALSE)</f>
        <v>32</v>
      </c>
      <c r="O13" s="97">
        <f>VLOOKUP($B13,'[3]ACT NUM8'!$G$2:$S$141,6,FALSE)</f>
        <v>37</v>
      </c>
      <c r="P13" s="97">
        <f>VLOOKUP($B13,'[3]ACT NUM8'!$G$2:$S$141,7,FALSE)</f>
        <v>38</v>
      </c>
      <c r="Q13" s="97">
        <f>VLOOKUP($B13,'[3]ACT NUM8'!$G$2:$S$141,8,FALSE)</f>
        <v>39</v>
      </c>
      <c r="R13" s="97">
        <f>VLOOKUP($B13,'[3]ACT NUM8'!$G$2:$S$141,9,FALSE)</f>
        <v>29</v>
      </c>
      <c r="S13" s="97">
        <f>VLOOKUP($B13,'[3]ACT NUM8'!$G$2:$S$141,10,FALSE)</f>
        <v>42</v>
      </c>
      <c r="T13" s="97">
        <f>VLOOKUP($B13,'[3]ACT NUM8'!$G$2:$S$141,11,FALSE)</f>
        <v>32</v>
      </c>
      <c r="U13" s="97">
        <f>VLOOKUP($B13,'[3]ACT NUM8'!$G$2:$S$141,12,FALSE)</f>
        <v>22</v>
      </c>
      <c r="V13" s="52"/>
      <c r="W13" s="17">
        <f t="shared" ref="W13:W24" si="3">SUM(K13:V13)</f>
        <v>392</v>
      </c>
      <c r="X13" s="119">
        <f>VLOOKUP($B13,'[3]ACT NUM8'!$AB$2:$AN$123,2,FALSE)</f>
        <v>18</v>
      </c>
      <c r="Y13" s="119">
        <f>VLOOKUP($B13,'[3]ACT NUM8'!$AB$2:$AN$123,3,FALSE)</f>
        <v>46</v>
      </c>
      <c r="Z13" s="119">
        <f>VLOOKUP($B13,'[3]ACT NUM8'!$AB$2:$AN$123,4,FALSE)</f>
        <v>35</v>
      </c>
      <c r="AA13" s="119">
        <f>VLOOKUP($B13,'[3]ACT NUM8'!$AB$2:$AN$123,5,FALSE)</f>
        <v>32</v>
      </c>
      <c r="AB13" s="119">
        <f>VLOOKUP($B13,'[3]ACT NUM8'!$AB$2:$AN$123,6,FALSE)</f>
        <v>30</v>
      </c>
      <c r="AC13" s="119">
        <f>VLOOKUP($B13,'[3]ACT NUM8'!$AB$2:$AN$123,7,FALSE)</f>
        <v>28</v>
      </c>
      <c r="AD13" s="119">
        <f>VLOOKUP($B13,'[3]ACT NUM8'!$AB$2:$AN$123,8,FALSE)</f>
        <v>26</v>
      </c>
      <c r="AE13" s="119">
        <f>VLOOKUP($B13,'[3]ACT NUM8'!$AB$2:$AN$123,9,FALSE)</f>
        <v>34</v>
      </c>
      <c r="AF13" s="119">
        <f>VLOOKUP($B13,'[3]ACT NUM8'!$AB$2:$AN$123,10,FALSE)</f>
        <v>33</v>
      </c>
      <c r="AG13" s="119">
        <f>VLOOKUP($B13,'[3]ACT NUM8'!$AB$2:$AN$123,11,FALSE)</f>
        <v>25</v>
      </c>
      <c r="AH13" s="119">
        <f>VLOOKUP($B13,'[3]ACT NUM8'!$AB$2:$AN$123,12,FALSE)</f>
        <v>20</v>
      </c>
      <c r="AI13" s="119"/>
      <c r="AJ13" s="17">
        <f t="shared" ref="AJ13:AJ75" si="4">SUM(X13:AI13)</f>
        <v>327</v>
      </c>
    </row>
    <row r="14" spans="1:39" ht="15" thickBot="1" x14ac:dyDescent="0.25">
      <c r="A14" s="105" t="s">
        <v>78</v>
      </c>
      <c r="B14" s="99" t="s">
        <v>67</v>
      </c>
      <c r="C14" s="63"/>
      <c r="D14" s="63"/>
      <c r="E14" s="17">
        <v>3021</v>
      </c>
      <c r="F14" s="49">
        <f t="shared" si="0"/>
        <v>3094</v>
      </c>
      <c r="G14" s="173">
        <f>VLOOKUP($B14,[2]NUM8!$G$2:$I$157,2,FALSE)</f>
        <v>3096</v>
      </c>
      <c r="H14" s="61">
        <f t="shared" si="1"/>
        <v>3114</v>
      </c>
      <c r="I14" s="50">
        <f t="shared" si="2"/>
        <v>3136</v>
      </c>
      <c r="J14" s="173">
        <f>VLOOKUP($B14,[1]NUM8!$G$2:$I$158,2,FALSE)</f>
        <v>2982</v>
      </c>
      <c r="K14" s="97">
        <f>VLOOKUP($B14,'[3]ACT NUM8'!$G$2:$S$141,2,FALSE)</f>
        <v>24</v>
      </c>
      <c r="L14" s="97">
        <f>VLOOKUP($B14,'[3]ACT NUM8'!$G$2:$S$141,3,FALSE)</f>
        <v>53</v>
      </c>
      <c r="M14" s="97">
        <f>VLOOKUP($B14,'[3]ACT NUM8'!$G$2:$S$141,4,FALSE)</f>
        <v>36</v>
      </c>
      <c r="N14" s="97">
        <f>VLOOKUP($B14,'[3]ACT NUM8'!$G$2:$S$141,5,FALSE)</f>
        <v>28</v>
      </c>
      <c r="O14" s="97">
        <f>VLOOKUP($B14,'[3]ACT NUM8'!$G$2:$S$141,6,FALSE)</f>
        <v>52</v>
      </c>
      <c r="P14" s="97">
        <f>VLOOKUP($B14,'[3]ACT NUM8'!$G$2:$S$141,7,FALSE)</f>
        <v>19</v>
      </c>
      <c r="Q14" s="97">
        <f>VLOOKUP($B14,'[3]ACT NUM8'!$G$2:$S$141,8,FALSE)</f>
        <v>25</v>
      </c>
      <c r="R14" s="97">
        <f>VLOOKUP($B14,'[3]ACT NUM8'!$G$2:$S$141,9,FALSE)</f>
        <v>30</v>
      </c>
      <c r="S14" s="97">
        <f>VLOOKUP($B14,'[3]ACT NUM8'!$G$2:$S$141,10,FALSE)</f>
        <v>30</v>
      </c>
      <c r="T14" s="97">
        <f>VLOOKUP($B14,'[3]ACT NUM8'!$G$2:$S$141,11,FALSE)</f>
        <v>28</v>
      </c>
      <c r="U14" s="97">
        <f>VLOOKUP($B14,'[3]ACT NUM8'!$G$2:$S$141,12,FALSE)</f>
        <v>12</v>
      </c>
      <c r="V14" s="52"/>
      <c r="W14" s="17">
        <f t="shared" si="3"/>
        <v>337</v>
      </c>
      <c r="X14" s="119">
        <f>VLOOKUP($B14,'[3]ACT NUM8'!$AB$2:$AN$123,2,FALSE)</f>
        <v>11</v>
      </c>
      <c r="Y14" s="119">
        <f>VLOOKUP($B14,'[3]ACT NUM8'!$AB$2:$AN$123,3,FALSE)</f>
        <v>10</v>
      </c>
      <c r="Z14" s="119">
        <f>VLOOKUP($B14,'[3]ACT NUM8'!$AB$2:$AN$123,4,FALSE)</f>
        <v>19</v>
      </c>
      <c r="AA14" s="119">
        <f>VLOOKUP($B14,'[3]ACT NUM8'!$AB$2:$AN$123,5,FALSE)</f>
        <v>23</v>
      </c>
      <c r="AB14" s="119">
        <f>VLOOKUP($B14,'[3]ACT NUM8'!$AB$2:$AN$123,6,FALSE)</f>
        <v>17</v>
      </c>
      <c r="AC14" s="119">
        <f>VLOOKUP($B14,'[3]ACT NUM8'!$AB$2:$AN$123,7,FALSE)</f>
        <v>70</v>
      </c>
      <c r="AD14" s="119">
        <f>VLOOKUP($B14,'[3]ACT NUM8'!$AB$2:$AN$123,8,FALSE)</f>
        <v>20</v>
      </c>
      <c r="AE14" s="119">
        <f>VLOOKUP($B14,'[3]ACT NUM8'!$AB$2:$AN$123,9,FALSE)</f>
        <v>17</v>
      </c>
      <c r="AF14" s="119">
        <f>VLOOKUP($B14,'[3]ACT NUM8'!$AB$2:$AN$123,10,FALSE)</f>
        <v>10</v>
      </c>
      <c r="AG14" s="119">
        <f>VLOOKUP($B14,'[3]ACT NUM8'!$AB$2:$AN$123,11,FALSE)</f>
        <v>26</v>
      </c>
      <c r="AH14" s="119">
        <f>VLOOKUP($B14,'[3]ACT NUM8'!$AB$2:$AN$123,12,FALSE)</f>
        <v>22</v>
      </c>
      <c r="AI14" s="119"/>
      <c r="AJ14" s="17">
        <f t="shared" si="4"/>
        <v>245</v>
      </c>
    </row>
    <row r="15" spans="1:39" ht="15" thickBot="1" x14ac:dyDescent="0.25">
      <c r="A15" s="105" t="s">
        <v>78</v>
      </c>
      <c r="B15" s="99" t="s">
        <v>68</v>
      </c>
      <c r="C15" s="63"/>
      <c r="D15" s="63"/>
      <c r="E15" s="17">
        <v>3499</v>
      </c>
      <c r="F15" s="49">
        <f t="shared" si="0"/>
        <v>3555</v>
      </c>
      <c r="G15" s="173">
        <f>VLOOKUP($B15,[2]NUM8!$G$2:$I$157,2,FALSE)</f>
        <v>3325</v>
      </c>
      <c r="H15" s="61">
        <f t="shared" si="1"/>
        <v>3337</v>
      </c>
      <c r="I15" s="50">
        <f t="shared" si="2"/>
        <v>3353</v>
      </c>
      <c r="J15" s="173">
        <f>VLOOKUP($B15,[1]NUM8!$G$2:$I$158,2,FALSE)</f>
        <v>3366</v>
      </c>
      <c r="K15" s="97">
        <f>VLOOKUP($B15,'[3]ACT NUM8'!$G$2:$S$141,2,FALSE)</f>
        <v>24</v>
      </c>
      <c r="L15" s="97">
        <f>VLOOKUP($B15,'[3]ACT NUM8'!$G$2:$S$141,3,FALSE)</f>
        <v>12</v>
      </c>
      <c r="M15" s="97">
        <f>VLOOKUP($B15,'[3]ACT NUM8'!$G$2:$S$141,4,FALSE)</f>
        <v>20</v>
      </c>
      <c r="N15" s="97">
        <f>VLOOKUP($B15,'[3]ACT NUM8'!$G$2:$S$141,5,FALSE)</f>
        <v>17</v>
      </c>
      <c r="O15" s="97">
        <f>VLOOKUP($B15,'[3]ACT NUM8'!$G$2:$S$141,6,FALSE)</f>
        <v>9</v>
      </c>
      <c r="P15" s="97">
        <f>VLOOKUP($B15,'[3]ACT NUM8'!$G$2:$S$141,7,FALSE)</f>
        <v>11</v>
      </c>
      <c r="Q15" s="97">
        <f>VLOOKUP($B15,'[3]ACT NUM8'!$G$2:$S$141,8,FALSE)</f>
        <v>4</v>
      </c>
      <c r="R15" s="97">
        <f>VLOOKUP($B15,'[3]ACT NUM8'!$G$2:$S$141,9,FALSE)</f>
        <v>8</v>
      </c>
      <c r="S15" s="97">
        <f>VLOOKUP($B15,'[3]ACT NUM8'!$G$2:$S$141,10,FALSE)</f>
        <v>7</v>
      </c>
      <c r="T15" s="97">
        <f>VLOOKUP($B15,'[3]ACT NUM8'!$G$2:$S$141,11,FALSE)</f>
        <v>9</v>
      </c>
      <c r="U15" s="97">
        <f>VLOOKUP($B15,'[3]ACT NUM8'!$G$2:$S$141,12,FALSE)</f>
        <v>0</v>
      </c>
      <c r="V15" s="52"/>
      <c r="W15" s="17">
        <f t="shared" si="3"/>
        <v>121</v>
      </c>
      <c r="X15" s="119">
        <f>VLOOKUP($B15,'[3]ACT NUM8'!$AB$2:$AN$123,2,FALSE)</f>
        <v>0</v>
      </c>
      <c r="Y15" s="119">
        <f>VLOOKUP($B15,'[3]ACT NUM8'!$AB$2:$AN$123,3,FALSE)</f>
        <v>0</v>
      </c>
      <c r="Z15" s="119">
        <f>VLOOKUP($B15,'[3]ACT NUM8'!$AB$2:$AN$123,4,FALSE)</f>
        <v>0</v>
      </c>
      <c r="AA15" s="119">
        <f>VLOOKUP($B15,'[3]ACT NUM8'!$AB$2:$AN$123,5,FALSE)</f>
        <v>0</v>
      </c>
      <c r="AB15" s="119">
        <f>VLOOKUP($B15,'[3]ACT NUM8'!$AB$2:$AN$123,6,FALSE)</f>
        <v>0</v>
      </c>
      <c r="AC15" s="119">
        <f>VLOOKUP($B15,'[3]ACT NUM8'!$AB$2:$AN$123,7,FALSE)</f>
        <v>55</v>
      </c>
      <c r="AD15" s="119">
        <f>VLOOKUP($B15,'[3]ACT NUM8'!$AB$2:$AN$123,8,FALSE)</f>
        <v>0</v>
      </c>
      <c r="AE15" s="119">
        <f>VLOOKUP($B15,'[3]ACT NUM8'!$AB$2:$AN$123,9,FALSE)</f>
        <v>0</v>
      </c>
      <c r="AF15" s="119">
        <f>VLOOKUP($B15,'[3]ACT NUM8'!$AB$2:$AN$123,10,FALSE)</f>
        <v>0</v>
      </c>
      <c r="AG15" s="119">
        <f>VLOOKUP($B15,'[3]ACT NUM8'!$AB$2:$AN$123,11,FALSE)</f>
        <v>0</v>
      </c>
      <c r="AH15" s="119">
        <f>VLOOKUP($B15,'[3]ACT NUM8'!$AB$2:$AN$123,12,FALSE)</f>
        <v>0</v>
      </c>
      <c r="AI15" s="119"/>
      <c r="AJ15" s="17">
        <f t="shared" si="4"/>
        <v>55</v>
      </c>
    </row>
    <row r="16" spans="1:39" ht="15" thickBot="1" x14ac:dyDescent="0.25">
      <c r="A16" s="105" t="s">
        <v>78</v>
      </c>
      <c r="B16" s="99" t="s">
        <v>69</v>
      </c>
      <c r="C16" s="66"/>
      <c r="D16" s="63"/>
      <c r="E16" s="17">
        <v>2487</v>
      </c>
      <c r="F16" s="49">
        <f t="shared" si="0"/>
        <v>2542</v>
      </c>
      <c r="G16" s="173">
        <f>VLOOKUP($B16,[2]NUM8!$G$2:$I$157,2,FALSE)</f>
        <v>2437</v>
      </c>
      <c r="H16" s="61">
        <f t="shared" si="1"/>
        <v>2525</v>
      </c>
      <c r="I16" s="50">
        <f t="shared" si="2"/>
        <v>2555</v>
      </c>
      <c r="J16" s="173">
        <f>VLOOKUP($B16,[1]NUM8!$G$2:$I$158,2,FALSE)</f>
        <v>2393</v>
      </c>
      <c r="K16" s="97">
        <f>VLOOKUP($B16,'[3]ACT NUM8'!$G$2:$S$141,2,FALSE)</f>
        <v>18</v>
      </c>
      <c r="L16" s="97">
        <f>VLOOKUP($B16,'[3]ACT NUM8'!$G$2:$S$141,3,FALSE)</f>
        <v>17</v>
      </c>
      <c r="M16" s="97">
        <f>VLOOKUP($B16,'[3]ACT NUM8'!$G$2:$S$141,4,FALSE)</f>
        <v>21</v>
      </c>
      <c r="N16" s="97">
        <f>VLOOKUP($B16,'[3]ACT NUM8'!$G$2:$S$141,5,FALSE)</f>
        <v>19</v>
      </c>
      <c r="O16" s="97">
        <f>VLOOKUP($B16,'[3]ACT NUM8'!$G$2:$S$141,6,FALSE)</f>
        <v>25</v>
      </c>
      <c r="P16" s="97">
        <f>VLOOKUP($B16,'[3]ACT NUM8'!$G$2:$S$141,7,FALSE)</f>
        <v>29</v>
      </c>
      <c r="Q16" s="97">
        <f>VLOOKUP($B16,'[3]ACT NUM8'!$G$2:$S$141,8,FALSE)</f>
        <v>47</v>
      </c>
      <c r="R16" s="97">
        <f>VLOOKUP($B16,'[3]ACT NUM8'!$G$2:$S$141,9,FALSE)</f>
        <v>45</v>
      </c>
      <c r="S16" s="97">
        <f>VLOOKUP($B16,'[3]ACT NUM8'!$G$2:$S$141,10,FALSE)</f>
        <v>16</v>
      </c>
      <c r="T16" s="97">
        <f>VLOOKUP($B16,'[3]ACT NUM8'!$G$2:$S$141,11,FALSE)</f>
        <v>15</v>
      </c>
      <c r="U16" s="97">
        <f>VLOOKUP($B16,'[3]ACT NUM8'!$G$2:$S$141,12,FALSE)</f>
        <v>16</v>
      </c>
      <c r="V16" s="52"/>
      <c r="W16" s="17">
        <f t="shared" si="3"/>
        <v>268</v>
      </c>
      <c r="X16" s="119">
        <f>VLOOKUP($B16,'[3]ACT NUM8'!$AB$2:$AN$123,2,FALSE)</f>
        <v>1</v>
      </c>
      <c r="Y16" s="119">
        <f>VLOOKUP($B16,'[3]ACT NUM8'!$AB$2:$AN$123,3,FALSE)</f>
        <v>0</v>
      </c>
      <c r="Z16" s="119">
        <f>VLOOKUP($B16,'[3]ACT NUM8'!$AB$2:$AN$123,4,FALSE)</f>
        <v>0</v>
      </c>
      <c r="AA16" s="119">
        <f>VLOOKUP($B16,'[3]ACT NUM8'!$AB$2:$AN$123,5,FALSE)</f>
        <v>0</v>
      </c>
      <c r="AB16" s="119">
        <f>VLOOKUP($B16,'[3]ACT NUM8'!$AB$2:$AN$123,6,FALSE)</f>
        <v>0</v>
      </c>
      <c r="AC16" s="119">
        <f>VLOOKUP($B16,'[3]ACT NUM8'!$AB$2:$AN$123,7,FALSE)</f>
        <v>148</v>
      </c>
      <c r="AD16" s="119">
        <f>VLOOKUP($B16,'[3]ACT NUM8'!$AB$2:$AN$123,8,FALSE)</f>
        <v>2</v>
      </c>
      <c r="AE16" s="119">
        <f>VLOOKUP($B16,'[3]ACT NUM8'!$AB$2:$AN$123,9,FALSE)</f>
        <v>2</v>
      </c>
      <c r="AF16" s="119">
        <f>VLOOKUP($B16,'[3]ACT NUM8'!$AB$2:$AN$123,10,FALSE)</f>
        <v>1</v>
      </c>
      <c r="AG16" s="119">
        <f>VLOOKUP($B16,'[3]ACT NUM8'!$AB$2:$AN$123,11,FALSE)</f>
        <v>0</v>
      </c>
      <c r="AH16" s="119">
        <f>VLOOKUP($B16,'[3]ACT NUM8'!$AB$2:$AN$123,12,FALSE)</f>
        <v>0</v>
      </c>
      <c r="AI16" s="119"/>
      <c r="AJ16" s="17">
        <f t="shared" si="4"/>
        <v>154</v>
      </c>
    </row>
    <row r="17" spans="1:39" ht="15" thickBot="1" x14ac:dyDescent="0.25">
      <c r="A17" s="105" t="s">
        <v>78</v>
      </c>
      <c r="B17" s="99" t="s">
        <v>70</v>
      </c>
      <c r="C17" s="63"/>
      <c r="D17" s="63"/>
      <c r="E17" s="17">
        <v>1377</v>
      </c>
      <c r="F17" s="49">
        <f t="shared" si="0"/>
        <v>1397</v>
      </c>
      <c r="G17" s="173">
        <f>VLOOKUP($B17,[2]NUM8!$G$2:$I$157,2,FALSE)</f>
        <v>1453</v>
      </c>
      <c r="H17" s="61">
        <f t="shared" si="1"/>
        <v>1489</v>
      </c>
      <c r="I17" s="50">
        <f t="shared" si="2"/>
        <v>1514</v>
      </c>
      <c r="J17" s="173">
        <f>VLOOKUP($B17,[1]NUM8!$G$2:$I$158,2,FALSE)</f>
        <v>1539</v>
      </c>
      <c r="K17" s="97">
        <f>VLOOKUP($B17,'[3]ACT NUM8'!$G$2:$S$141,2,FALSE)</f>
        <v>0</v>
      </c>
      <c r="L17" s="97">
        <f>VLOOKUP($B17,'[3]ACT NUM8'!$G$2:$S$141,3,FALSE)</f>
        <v>12</v>
      </c>
      <c r="M17" s="97">
        <f>VLOOKUP($B17,'[3]ACT NUM8'!$G$2:$S$141,4,FALSE)</f>
        <v>47</v>
      </c>
      <c r="N17" s="97">
        <f>VLOOKUP($B17,'[3]ACT NUM8'!$G$2:$S$141,5,FALSE)</f>
        <v>0</v>
      </c>
      <c r="O17" s="97">
        <f>VLOOKUP($B17,'[3]ACT NUM8'!$G$2:$S$141,6,FALSE)</f>
        <v>0</v>
      </c>
      <c r="P17" s="97">
        <f>VLOOKUP($B17,'[3]ACT NUM8'!$G$2:$S$141,7,FALSE)</f>
        <v>59</v>
      </c>
      <c r="Q17" s="97">
        <f>VLOOKUP($B17,'[3]ACT NUM8'!$G$2:$S$141,8,FALSE)</f>
        <v>0</v>
      </c>
      <c r="R17" s="97">
        <f>VLOOKUP($B17,'[3]ACT NUM8'!$G$2:$S$141,9,FALSE)</f>
        <v>53</v>
      </c>
      <c r="S17" s="97">
        <f>VLOOKUP($B17,'[3]ACT NUM8'!$G$2:$S$141,10,FALSE)</f>
        <v>13</v>
      </c>
      <c r="T17" s="97">
        <f>VLOOKUP($B17,'[3]ACT NUM8'!$G$2:$S$141,11,FALSE)</f>
        <v>12</v>
      </c>
      <c r="U17" s="97">
        <f>VLOOKUP($B17,'[3]ACT NUM8'!$G$2:$S$141,12,FALSE)</f>
        <v>5</v>
      </c>
      <c r="V17" s="52"/>
      <c r="W17" s="17">
        <f t="shared" si="3"/>
        <v>201</v>
      </c>
      <c r="X17" s="119">
        <f>VLOOKUP($B17,'[3]ACT NUM8'!$AB$2:$AN$123,2,FALSE)</f>
        <v>0</v>
      </c>
      <c r="Y17" s="119">
        <f>VLOOKUP($B17,'[3]ACT NUM8'!$AB$2:$AN$123,3,FALSE)</f>
        <v>38</v>
      </c>
      <c r="Z17" s="119">
        <f>VLOOKUP($B17,'[3]ACT NUM8'!$AB$2:$AN$123,4,FALSE)</f>
        <v>1</v>
      </c>
      <c r="AA17" s="119">
        <f>VLOOKUP($B17,'[3]ACT NUM8'!$AB$2:$AN$123,5,FALSE)</f>
        <v>0</v>
      </c>
      <c r="AB17" s="119">
        <f>VLOOKUP($B17,'[3]ACT NUM8'!$AB$2:$AN$123,6,FALSE)</f>
        <v>0</v>
      </c>
      <c r="AC17" s="119">
        <f>VLOOKUP($B17,'[3]ACT NUM8'!$AB$2:$AN$123,7,FALSE)</f>
        <v>0</v>
      </c>
      <c r="AD17" s="119">
        <f>VLOOKUP($B17,'[3]ACT NUM8'!$AB$2:$AN$123,8,FALSE)</f>
        <v>0</v>
      </c>
      <c r="AE17" s="119">
        <f>VLOOKUP($B17,'[3]ACT NUM8'!$AB$2:$AN$123,9,FALSE)</f>
        <v>17</v>
      </c>
      <c r="AF17" s="119">
        <f>VLOOKUP($B17,'[3]ACT NUM8'!$AB$2:$AN$123,10,FALSE)</f>
        <v>0</v>
      </c>
      <c r="AG17" s="119">
        <f>VLOOKUP($B17,'[3]ACT NUM8'!$AB$2:$AN$123,11,FALSE)</f>
        <v>0</v>
      </c>
      <c r="AH17" s="119">
        <f>VLOOKUP($B17,'[3]ACT NUM8'!$AB$2:$AN$123,12,FALSE)</f>
        <v>0</v>
      </c>
      <c r="AI17" s="119"/>
      <c r="AJ17" s="17">
        <f t="shared" si="4"/>
        <v>56</v>
      </c>
    </row>
    <row r="18" spans="1:39" ht="15" thickBot="1" x14ac:dyDescent="0.25">
      <c r="A18" s="105" t="s">
        <v>78</v>
      </c>
      <c r="B18" s="99" t="s">
        <v>71</v>
      </c>
      <c r="C18" s="63"/>
      <c r="D18" s="63"/>
      <c r="E18" s="17">
        <v>651</v>
      </c>
      <c r="F18" s="49">
        <f t="shared" si="0"/>
        <v>663</v>
      </c>
      <c r="G18" s="173">
        <f>VLOOKUP($B18,[2]NUM8!$G$2:$I$157,2,FALSE)</f>
        <v>598</v>
      </c>
      <c r="H18" s="61">
        <f t="shared" si="1"/>
        <v>608</v>
      </c>
      <c r="I18" s="50">
        <f t="shared" si="2"/>
        <v>612</v>
      </c>
      <c r="J18" s="173">
        <f>VLOOKUP($B18,[1]NUM8!$G$2:$I$158,2,FALSE)</f>
        <v>642</v>
      </c>
      <c r="K18" s="97">
        <f>VLOOKUP($B18,'[3]ACT NUM8'!$G$2:$S$141,2,FALSE)</f>
        <v>4</v>
      </c>
      <c r="L18" s="97">
        <f>VLOOKUP($B18,'[3]ACT NUM8'!$G$2:$S$141,3,FALSE)</f>
        <v>4</v>
      </c>
      <c r="M18" s="97">
        <f>VLOOKUP($B18,'[3]ACT NUM8'!$G$2:$S$141,4,FALSE)</f>
        <v>4</v>
      </c>
      <c r="N18" s="97">
        <f>VLOOKUP($B18,'[3]ACT NUM8'!$G$2:$S$141,5,FALSE)</f>
        <v>6</v>
      </c>
      <c r="O18" s="97">
        <f>VLOOKUP($B18,'[3]ACT NUM8'!$G$2:$S$141,6,FALSE)</f>
        <v>3</v>
      </c>
      <c r="P18" s="97">
        <f>VLOOKUP($B18,'[3]ACT NUM8'!$G$2:$S$141,7,FALSE)</f>
        <v>0</v>
      </c>
      <c r="Q18" s="97">
        <f>VLOOKUP($B18,'[3]ACT NUM8'!$G$2:$S$141,8,FALSE)</f>
        <v>4</v>
      </c>
      <c r="R18" s="97">
        <f>VLOOKUP($B18,'[3]ACT NUM8'!$G$2:$S$141,9,FALSE)</f>
        <v>6</v>
      </c>
      <c r="S18" s="97">
        <f>VLOOKUP($B18,'[3]ACT NUM8'!$G$2:$S$141,10,FALSE)</f>
        <v>2</v>
      </c>
      <c r="T18" s="97">
        <f>VLOOKUP($B18,'[3]ACT NUM8'!$G$2:$S$141,11,FALSE)</f>
        <v>2</v>
      </c>
      <c r="U18" s="97">
        <f>VLOOKUP($B18,'[3]ACT NUM8'!$G$2:$S$141,12,FALSE)</f>
        <v>1</v>
      </c>
      <c r="V18" s="52"/>
      <c r="W18" s="17">
        <f t="shared" si="3"/>
        <v>36</v>
      </c>
      <c r="X18" s="119"/>
      <c r="Y18" s="119"/>
      <c r="Z18" s="119"/>
      <c r="AA18" s="119"/>
      <c r="AB18" s="119"/>
      <c r="AC18" s="119"/>
      <c r="AD18" s="119"/>
      <c r="AE18" s="119"/>
      <c r="AF18" s="119"/>
      <c r="AG18" s="119"/>
      <c r="AH18" s="119"/>
      <c r="AI18" s="119"/>
      <c r="AJ18" s="17">
        <f t="shared" si="4"/>
        <v>0</v>
      </c>
    </row>
    <row r="19" spans="1:39" ht="15" thickBot="1" x14ac:dyDescent="0.25">
      <c r="A19" s="105" t="s">
        <v>78</v>
      </c>
      <c r="B19" s="99" t="s">
        <v>72</v>
      </c>
      <c r="C19" s="63"/>
      <c r="D19" s="63"/>
      <c r="E19" s="17">
        <v>101</v>
      </c>
      <c r="F19" s="49">
        <f t="shared" si="0"/>
        <v>105</v>
      </c>
      <c r="G19" s="173">
        <f>VLOOKUP($B19,[2]NUM8!$G$2:$I$157,2,FALSE)</f>
        <v>101</v>
      </c>
      <c r="H19" s="61">
        <f t="shared" si="1"/>
        <v>101</v>
      </c>
      <c r="I19" s="50">
        <f t="shared" si="2"/>
        <v>102</v>
      </c>
      <c r="J19" s="173">
        <f>VLOOKUP($B19,[1]NUM8!$G$2:$I$158,2,FALSE)</f>
        <v>94</v>
      </c>
      <c r="K19" s="97">
        <f>VLOOKUP($B19,'[3]ACT NUM8'!$G$2:$S$141,2,FALSE)</f>
        <v>3</v>
      </c>
      <c r="L19" s="97">
        <f>VLOOKUP($B19,'[3]ACT NUM8'!$G$2:$S$141,3,FALSE)</f>
        <v>1</v>
      </c>
      <c r="M19" s="97">
        <f>VLOOKUP($B19,'[3]ACT NUM8'!$G$2:$S$141,4,FALSE)</f>
        <v>0</v>
      </c>
      <c r="N19" s="97">
        <f>VLOOKUP($B19,'[3]ACT NUM8'!$G$2:$S$141,5,FALSE)</f>
        <v>0</v>
      </c>
      <c r="O19" s="97">
        <f>VLOOKUP($B19,'[3]ACT NUM8'!$G$2:$S$141,6,FALSE)</f>
        <v>1</v>
      </c>
      <c r="P19" s="97">
        <f>VLOOKUP($B19,'[3]ACT NUM8'!$G$2:$S$141,7,FALSE)</f>
        <v>1</v>
      </c>
      <c r="Q19" s="97">
        <f>VLOOKUP($B19,'[3]ACT NUM8'!$G$2:$S$141,8,FALSE)</f>
        <v>0</v>
      </c>
      <c r="R19" s="97">
        <f>VLOOKUP($B19,'[3]ACT NUM8'!$G$2:$S$141,9,FALSE)</f>
        <v>0</v>
      </c>
      <c r="S19" s="97">
        <f>VLOOKUP($B19,'[3]ACT NUM8'!$G$2:$S$141,10,FALSE)</f>
        <v>1</v>
      </c>
      <c r="T19" s="97">
        <f>VLOOKUP($B19,'[3]ACT NUM8'!$G$2:$S$141,11,FALSE)</f>
        <v>0</v>
      </c>
      <c r="U19" s="97">
        <f>VLOOKUP($B19,'[3]ACT NUM8'!$G$2:$S$141,12,FALSE)</f>
        <v>0</v>
      </c>
      <c r="V19" s="52"/>
      <c r="W19" s="17">
        <f t="shared" si="3"/>
        <v>7</v>
      </c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7">
        <f t="shared" si="4"/>
        <v>0</v>
      </c>
    </row>
    <row r="20" spans="1:39" ht="15" thickBot="1" x14ac:dyDescent="0.25">
      <c r="A20" s="105" t="s">
        <v>78</v>
      </c>
      <c r="B20" s="99" t="s">
        <v>73</v>
      </c>
      <c r="C20" s="63"/>
      <c r="D20" s="63"/>
      <c r="E20" s="17">
        <v>79</v>
      </c>
      <c r="F20" s="49">
        <f t="shared" si="0"/>
        <v>80</v>
      </c>
      <c r="G20" s="173">
        <f>VLOOKUP($B20,[2]NUM8!$G$2:$I$157,2,FALSE)</f>
        <v>80</v>
      </c>
      <c r="H20" s="61">
        <f t="shared" si="1"/>
        <v>80</v>
      </c>
      <c r="I20" s="50">
        <f t="shared" si="2"/>
        <v>80</v>
      </c>
      <c r="J20" s="173">
        <f>VLOOKUP($B20,[1]NUM8!$G$2:$I$158,2,FALSE)</f>
        <v>89</v>
      </c>
      <c r="K20" s="97">
        <f>VLOOKUP($B20,'[3]ACT NUM8'!$G$2:$S$141,2,FALSE)</f>
        <v>1</v>
      </c>
      <c r="L20" s="97">
        <f>VLOOKUP($B20,'[3]ACT NUM8'!$G$2:$S$141,3,FALSE)</f>
        <v>0</v>
      </c>
      <c r="M20" s="97">
        <f>VLOOKUP($B20,'[3]ACT NUM8'!$G$2:$S$141,4,FALSE)</f>
        <v>0</v>
      </c>
      <c r="N20" s="97">
        <f>VLOOKUP($B20,'[3]ACT NUM8'!$G$2:$S$141,5,FALSE)</f>
        <v>1</v>
      </c>
      <c r="O20" s="97">
        <f>VLOOKUP($B20,'[3]ACT NUM8'!$G$2:$S$141,6,FALSE)</f>
        <v>0</v>
      </c>
      <c r="P20" s="97">
        <f>VLOOKUP($B20,'[3]ACT NUM8'!$G$2:$S$141,7,FALSE)</f>
        <v>1</v>
      </c>
      <c r="Q20" s="97">
        <f>VLOOKUP($B20,'[3]ACT NUM8'!$G$2:$S$141,8,FALSE)</f>
        <v>0</v>
      </c>
      <c r="R20" s="97">
        <f>VLOOKUP($B20,'[3]ACT NUM8'!$G$2:$S$141,9,FALSE)</f>
        <v>0</v>
      </c>
      <c r="S20" s="97">
        <f>VLOOKUP($B20,'[3]ACT NUM8'!$G$2:$S$141,10,FALSE)</f>
        <v>0</v>
      </c>
      <c r="T20" s="97">
        <f>VLOOKUP($B20,'[3]ACT NUM8'!$G$2:$S$141,11,FALSE)</f>
        <v>0</v>
      </c>
      <c r="U20" s="97">
        <f>VLOOKUP($B20,'[3]ACT NUM8'!$G$2:$S$141,12,FALSE)</f>
        <v>0</v>
      </c>
      <c r="V20" s="52"/>
      <c r="W20" s="17">
        <f t="shared" si="3"/>
        <v>3</v>
      </c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7">
        <f t="shared" si="4"/>
        <v>0</v>
      </c>
    </row>
    <row r="21" spans="1:39" ht="15" thickBot="1" x14ac:dyDescent="0.25">
      <c r="A21" s="105" t="s">
        <v>78</v>
      </c>
      <c r="B21" s="99" t="s">
        <v>74</v>
      </c>
      <c r="C21" s="67"/>
      <c r="D21" s="63"/>
      <c r="E21" s="17">
        <v>77</v>
      </c>
      <c r="F21" s="49">
        <f t="shared" si="0"/>
        <v>83</v>
      </c>
      <c r="G21" s="173">
        <f>VLOOKUP($B21,[2]NUM8!$G$2:$I$157,2,FALSE)</f>
        <v>75</v>
      </c>
      <c r="H21" s="61">
        <f t="shared" si="1"/>
        <v>75</v>
      </c>
      <c r="I21" s="50">
        <f t="shared" si="2"/>
        <v>75</v>
      </c>
      <c r="J21" s="173">
        <f>VLOOKUP($B21,[1]NUM8!$G$2:$I$158,2,FALSE)</f>
        <v>73</v>
      </c>
      <c r="K21" s="97">
        <f>VLOOKUP($B21,'[3]ACT NUM8'!$G$2:$S$141,2,FALSE)</f>
        <v>2</v>
      </c>
      <c r="L21" s="97">
        <f>VLOOKUP($B21,'[3]ACT NUM8'!$G$2:$S$141,3,FALSE)</f>
        <v>4</v>
      </c>
      <c r="M21" s="97">
        <f>VLOOKUP($B21,'[3]ACT NUM8'!$G$2:$S$141,4,FALSE)</f>
        <v>0</v>
      </c>
      <c r="N21" s="97">
        <f>VLOOKUP($B21,'[3]ACT NUM8'!$G$2:$S$141,5,FALSE)</f>
        <v>0</v>
      </c>
      <c r="O21" s="97">
        <f>VLOOKUP($B21,'[3]ACT NUM8'!$G$2:$S$141,6,FALSE)</f>
        <v>0</v>
      </c>
      <c r="P21" s="97">
        <f>VLOOKUP($B21,'[3]ACT NUM8'!$G$2:$S$141,7,FALSE)</f>
        <v>1</v>
      </c>
      <c r="Q21" s="97">
        <f>VLOOKUP($B21,'[3]ACT NUM8'!$G$2:$S$141,8,FALSE)</f>
        <v>0</v>
      </c>
      <c r="R21" s="97">
        <f>VLOOKUP($B21,'[3]ACT NUM8'!$G$2:$S$141,9,FALSE)</f>
        <v>0</v>
      </c>
      <c r="S21" s="97">
        <f>VLOOKUP($B21,'[3]ACT NUM8'!$G$2:$S$141,10,FALSE)</f>
        <v>0</v>
      </c>
      <c r="T21" s="97">
        <f>VLOOKUP($B21,'[3]ACT NUM8'!$G$2:$S$141,11,FALSE)</f>
        <v>0</v>
      </c>
      <c r="U21" s="97">
        <f>VLOOKUP($B21,'[3]ACT NUM8'!$G$2:$S$141,12,FALSE)</f>
        <v>0</v>
      </c>
      <c r="V21" s="52"/>
      <c r="W21" s="17">
        <f t="shared" si="3"/>
        <v>7</v>
      </c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7">
        <f t="shared" si="4"/>
        <v>0</v>
      </c>
    </row>
    <row r="22" spans="1:39" ht="15" thickBot="1" x14ac:dyDescent="0.25">
      <c r="A22" s="105" t="s">
        <v>78</v>
      </c>
      <c r="B22" s="99" t="s">
        <v>75</v>
      </c>
      <c r="C22" s="63"/>
      <c r="D22" s="63"/>
      <c r="E22" s="17">
        <v>370</v>
      </c>
      <c r="F22" s="49">
        <f t="shared" si="0"/>
        <v>374</v>
      </c>
      <c r="G22" s="173">
        <f>VLOOKUP($B22,[2]NUM8!$G$2:$I$157,2,FALSE)</f>
        <v>382</v>
      </c>
      <c r="H22" s="61">
        <f t="shared" si="1"/>
        <v>383</v>
      </c>
      <c r="I22" s="50">
        <f t="shared" si="2"/>
        <v>382</v>
      </c>
      <c r="J22" s="173">
        <f>VLOOKUP($B22,[1]NUM8!$G$2:$I$158,2,FALSE)</f>
        <v>377</v>
      </c>
      <c r="K22" s="97">
        <f>VLOOKUP($B22,'[3]ACT NUM8'!$G$2:$S$141,2,FALSE)</f>
        <v>3</v>
      </c>
      <c r="L22" s="97">
        <f>VLOOKUP($B22,'[3]ACT NUM8'!$G$2:$S$141,3,FALSE)</f>
        <v>2</v>
      </c>
      <c r="M22" s="97">
        <f>VLOOKUP($B22,'[3]ACT NUM8'!$G$2:$S$141,4,FALSE)</f>
        <v>2</v>
      </c>
      <c r="N22" s="97">
        <f>VLOOKUP($B22,'[3]ACT NUM8'!$G$2:$S$141,5,FALSE)</f>
        <v>5</v>
      </c>
      <c r="O22" s="97">
        <f>VLOOKUP($B22,'[3]ACT NUM8'!$G$2:$S$141,6,FALSE)</f>
        <v>4</v>
      </c>
      <c r="P22" s="97">
        <f>VLOOKUP($B22,'[3]ACT NUM8'!$G$2:$S$141,7,FALSE)</f>
        <v>0</v>
      </c>
      <c r="Q22" s="97">
        <f>VLOOKUP($B22,'[3]ACT NUM8'!$G$2:$S$141,8,FALSE)</f>
        <v>3</v>
      </c>
      <c r="R22" s="97">
        <f>VLOOKUP($B22,'[3]ACT NUM8'!$G$2:$S$141,9,FALSE)</f>
        <v>2</v>
      </c>
      <c r="S22" s="97">
        <f>VLOOKUP($B22,'[3]ACT NUM8'!$G$2:$S$141,10,FALSE)</f>
        <v>3</v>
      </c>
      <c r="T22" s="97">
        <f>VLOOKUP($B22,'[3]ACT NUM8'!$G$2:$S$141,11,FALSE)</f>
        <v>1</v>
      </c>
      <c r="U22" s="97">
        <f>VLOOKUP($B22,'[3]ACT NUM8'!$G$2:$S$141,12,FALSE)</f>
        <v>0</v>
      </c>
      <c r="V22" s="52"/>
      <c r="W22" s="17">
        <f t="shared" si="3"/>
        <v>25</v>
      </c>
      <c r="X22" s="119">
        <f>VLOOKUP($B22,'[3]ACT NUM8'!$AB$2:$AN$123,2,FALSE)</f>
        <v>3</v>
      </c>
      <c r="Y22" s="119">
        <f>VLOOKUP($B22,'[3]ACT NUM8'!$AB$2:$AN$123,3,FALSE)</f>
        <v>0</v>
      </c>
      <c r="Z22" s="119">
        <f>VLOOKUP($B22,'[3]ACT NUM8'!$AB$2:$AN$123,4,FALSE)</f>
        <v>0</v>
      </c>
      <c r="AA22" s="119">
        <f>VLOOKUP($B22,'[3]ACT NUM8'!$AB$2:$AN$123,5,FALSE)</f>
        <v>0</v>
      </c>
      <c r="AB22" s="119">
        <f>VLOOKUP($B22,'[3]ACT NUM8'!$AB$2:$AN$123,6,FALSE)</f>
        <v>0</v>
      </c>
      <c r="AC22" s="119">
        <f>VLOOKUP($B22,'[3]ACT NUM8'!$AB$2:$AN$123,7,FALSE)</f>
        <v>0</v>
      </c>
      <c r="AD22" s="119">
        <f>VLOOKUP($B22,'[3]ACT NUM8'!$AB$2:$AN$123,8,FALSE)</f>
        <v>3</v>
      </c>
      <c r="AE22" s="119">
        <f>VLOOKUP($B22,'[3]ACT NUM8'!$AB$2:$AN$123,9,FALSE)</f>
        <v>1</v>
      </c>
      <c r="AF22" s="119">
        <f>VLOOKUP($B22,'[3]ACT NUM8'!$AB$2:$AN$123,10,FALSE)</f>
        <v>3</v>
      </c>
      <c r="AG22" s="119">
        <f>VLOOKUP($B22,'[3]ACT NUM8'!$AB$2:$AN$123,11,FALSE)</f>
        <v>2</v>
      </c>
      <c r="AH22" s="119">
        <f>VLOOKUP($B22,'[3]ACT NUM8'!$AB$2:$AN$123,12,FALSE)</f>
        <v>0</v>
      </c>
      <c r="AI22" s="119"/>
      <c r="AJ22" s="17">
        <f>SUM(X22:AI22)</f>
        <v>12</v>
      </c>
    </row>
    <row r="23" spans="1:39" ht="15" thickBot="1" x14ac:dyDescent="0.25">
      <c r="A23" s="105" t="s">
        <v>78</v>
      </c>
      <c r="B23" s="99" t="s">
        <v>76</v>
      </c>
      <c r="C23" s="63"/>
      <c r="D23" s="63"/>
      <c r="E23" s="17">
        <v>140</v>
      </c>
      <c r="F23" s="49">
        <f t="shared" si="0"/>
        <v>131</v>
      </c>
      <c r="G23" s="173">
        <f>VLOOKUP($B23,[2]NUM8!$G$2:$I$157,2,FALSE)</f>
        <v>134</v>
      </c>
      <c r="H23" s="61">
        <f t="shared" si="1"/>
        <v>131</v>
      </c>
      <c r="I23" s="50">
        <f t="shared" si="2"/>
        <v>131</v>
      </c>
      <c r="J23" s="173">
        <f>VLOOKUP($B23,[1]NUM8!$G$2:$I$158,2,FALSE)</f>
        <v>122</v>
      </c>
      <c r="K23" s="97">
        <f>VLOOKUP($B23,'[3]ACT NUM8'!$G$2:$S$141,2,FALSE)</f>
        <v>0</v>
      </c>
      <c r="L23" s="97">
        <f>VLOOKUP($B23,'[3]ACT NUM8'!$G$2:$S$141,3,FALSE)</f>
        <v>0</v>
      </c>
      <c r="M23" s="97">
        <f>VLOOKUP($B23,'[3]ACT NUM8'!$G$2:$S$141,4,FALSE)</f>
        <v>0</v>
      </c>
      <c r="N23" s="97">
        <f>VLOOKUP($B23,'[3]ACT NUM8'!$G$2:$S$141,5,FALSE)</f>
        <v>1</v>
      </c>
      <c r="O23" s="97">
        <f>VLOOKUP($B23,'[3]ACT NUM8'!$G$2:$S$141,6,FALSE)</f>
        <v>0</v>
      </c>
      <c r="P23" s="97">
        <f>VLOOKUP($B23,'[3]ACT NUM8'!$G$2:$S$141,7,FALSE)</f>
        <v>1</v>
      </c>
      <c r="Q23" s="97">
        <f>VLOOKUP($B23,'[3]ACT NUM8'!$G$2:$S$141,8,FALSE)</f>
        <v>0</v>
      </c>
      <c r="R23" s="97">
        <f>VLOOKUP($B23,'[3]ACT NUM8'!$G$2:$S$141,9,FALSE)</f>
        <v>0</v>
      </c>
      <c r="S23" s="97">
        <f>VLOOKUP($B23,'[3]ACT NUM8'!$G$2:$S$141,10,FALSE)</f>
        <v>0</v>
      </c>
      <c r="T23" s="97">
        <f>VLOOKUP($B23,'[3]ACT NUM8'!$G$2:$S$141,11,FALSE)</f>
        <v>0</v>
      </c>
      <c r="U23" s="97">
        <f>VLOOKUP($B23,'[3]ACT NUM8'!$G$2:$S$141,12,FALSE)</f>
        <v>0</v>
      </c>
      <c r="V23" s="52"/>
      <c r="W23" s="17">
        <f t="shared" si="3"/>
        <v>2</v>
      </c>
      <c r="X23" s="119">
        <f>VLOOKUP($B23,'[3]ACT NUM8'!$AB$2:$AN$123,2,FALSE)</f>
        <v>2</v>
      </c>
      <c r="Y23" s="119">
        <f>VLOOKUP($B23,'[3]ACT NUM8'!$AB$2:$AN$123,3,FALSE)</f>
        <v>0</v>
      </c>
      <c r="Z23" s="119">
        <f>VLOOKUP($B23,'[3]ACT NUM8'!$AB$2:$AN$123,4,FALSE)</f>
        <v>7</v>
      </c>
      <c r="AA23" s="119">
        <f>VLOOKUP($B23,'[3]ACT NUM8'!$AB$2:$AN$123,5,FALSE)</f>
        <v>5</v>
      </c>
      <c r="AB23" s="119">
        <f>VLOOKUP($B23,'[3]ACT NUM8'!$AB$2:$AN$123,6,FALSE)</f>
        <v>0</v>
      </c>
      <c r="AC23" s="119">
        <f>VLOOKUP($B23,'[3]ACT NUM8'!$AB$2:$AN$123,7,FALSE)</f>
        <v>6</v>
      </c>
      <c r="AD23" s="119">
        <f>VLOOKUP($B23,'[3]ACT NUM8'!$AB$2:$AN$123,8,FALSE)</f>
        <v>3</v>
      </c>
      <c r="AE23" s="119">
        <f>VLOOKUP($B23,'[3]ACT NUM8'!$AB$2:$AN$123,9,FALSE)</f>
        <v>0</v>
      </c>
      <c r="AF23" s="119">
        <f>VLOOKUP($B23,'[3]ACT NUM8'!$AB$2:$AN$123,10,FALSE)</f>
        <v>0</v>
      </c>
      <c r="AG23" s="119">
        <f>VLOOKUP($B23,'[3]ACT NUM8'!$AB$2:$AN$123,11,FALSE)</f>
        <v>0</v>
      </c>
      <c r="AH23" s="119">
        <f>VLOOKUP($B23,'[3]ACT NUM8'!$AB$2:$AN$123,12,FALSE)</f>
        <v>0</v>
      </c>
      <c r="AI23" s="119"/>
      <c r="AJ23" s="17">
        <f t="shared" si="4"/>
        <v>23</v>
      </c>
    </row>
    <row r="24" spans="1:39" ht="15" thickBot="1" x14ac:dyDescent="0.25">
      <c r="A24" s="105" t="s">
        <v>78</v>
      </c>
      <c r="B24" s="99" t="s">
        <v>77</v>
      </c>
      <c r="C24" s="63"/>
      <c r="D24" s="63"/>
      <c r="E24" s="17">
        <v>281</v>
      </c>
      <c r="F24" s="49">
        <f t="shared" si="0"/>
        <v>290</v>
      </c>
      <c r="G24" s="173">
        <f>VLOOKUP($B24,[2]NUM8!$G$2:$I$157,2,FALSE)</f>
        <v>260</v>
      </c>
      <c r="H24" s="61">
        <f t="shared" si="1"/>
        <v>264</v>
      </c>
      <c r="I24" s="50">
        <f t="shared" si="2"/>
        <v>269</v>
      </c>
      <c r="J24" s="173">
        <f>VLOOKUP($B24,[1]NUM8!$G$2:$I$158,2,FALSE)</f>
        <v>286</v>
      </c>
      <c r="K24" s="97">
        <f>VLOOKUP($B24,'[3]ACT NUM8'!$G$2:$S$141,2,FALSE)</f>
        <v>6</v>
      </c>
      <c r="L24" s="97">
        <f>VLOOKUP($B24,'[3]ACT NUM8'!$G$2:$S$141,3,FALSE)</f>
        <v>2</v>
      </c>
      <c r="M24" s="97">
        <f>VLOOKUP($B24,'[3]ACT NUM8'!$G$2:$S$141,4,FALSE)</f>
        <v>1</v>
      </c>
      <c r="N24" s="97">
        <f>VLOOKUP($B24,'[3]ACT NUM8'!$G$2:$S$141,5,FALSE)</f>
        <v>0</v>
      </c>
      <c r="O24" s="97">
        <f>VLOOKUP($B24,'[3]ACT NUM8'!$G$2:$S$141,6,FALSE)</f>
        <v>2</v>
      </c>
      <c r="P24" s="97">
        <f>VLOOKUP($B24,'[3]ACT NUM8'!$G$2:$S$141,7,FALSE)</f>
        <v>6</v>
      </c>
      <c r="Q24" s="97">
        <f>VLOOKUP($B24,'[3]ACT NUM8'!$G$2:$S$141,8,FALSE)</f>
        <v>0</v>
      </c>
      <c r="R24" s="97">
        <f>VLOOKUP($B24,'[3]ACT NUM8'!$G$2:$S$141,9,FALSE)</f>
        <v>4</v>
      </c>
      <c r="S24" s="97">
        <f>VLOOKUP($B24,'[3]ACT NUM8'!$G$2:$S$141,10,FALSE)</f>
        <v>2</v>
      </c>
      <c r="T24" s="97">
        <f>VLOOKUP($B24,'[3]ACT NUM8'!$G$2:$S$141,11,FALSE)</f>
        <v>3</v>
      </c>
      <c r="U24" s="97">
        <f>VLOOKUP($B24,'[3]ACT NUM8'!$G$2:$S$141,12,FALSE)</f>
        <v>1</v>
      </c>
      <c r="V24" s="52"/>
      <c r="W24" s="17">
        <f t="shared" si="3"/>
        <v>27</v>
      </c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19"/>
      <c r="AI24" s="119"/>
      <c r="AJ24" s="17">
        <f t="shared" si="4"/>
        <v>0</v>
      </c>
    </row>
    <row r="25" spans="1:39" ht="15" thickBot="1" x14ac:dyDescent="0.25">
      <c r="A25" s="233" t="s">
        <v>200</v>
      </c>
      <c r="B25" s="234"/>
      <c r="C25" s="45">
        <f>+D25/Metas!N110</f>
        <v>0.83550369499631572</v>
      </c>
      <c r="D25" s="19">
        <f>+J25/AK25</f>
        <v>0.52636732784767892</v>
      </c>
      <c r="E25" s="14">
        <f t="shared" ref="E25:K25" si="5">SUM(E12:E24)</f>
        <v>18229</v>
      </c>
      <c r="F25" s="14">
        <f t="shared" si="5"/>
        <v>18473</v>
      </c>
      <c r="G25" s="14">
        <f>SUM(G12:G24)</f>
        <v>17973</v>
      </c>
      <c r="H25" s="14">
        <f t="shared" si="5"/>
        <v>18139</v>
      </c>
      <c r="I25" s="14">
        <f>SUM(I12:I24)</f>
        <v>18286</v>
      </c>
      <c r="J25" s="14">
        <f t="shared" si="5"/>
        <v>18690</v>
      </c>
      <c r="K25" s="14">
        <f t="shared" si="5"/>
        <v>115</v>
      </c>
      <c r="L25" s="14">
        <f t="shared" ref="L25:V25" si="6">SUM(L12:L24)</f>
        <v>151</v>
      </c>
      <c r="M25" s="14">
        <f t="shared" si="6"/>
        <v>196</v>
      </c>
      <c r="N25" s="14">
        <f t="shared" si="6"/>
        <v>163</v>
      </c>
      <c r="O25" s="14">
        <f t="shared" si="6"/>
        <v>151</v>
      </c>
      <c r="P25" s="14">
        <f t="shared" si="6"/>
        <v>174</v>
      </c>
      <c r="Q25" s="14">
        <f t="shared" si="6"/>
        <v>136</v>
      </c>
      <c r="R25" s="14">
        <f t="shared" si="6"/>
        <v>183</v>
      </c>
      <c r="S25" s="14">
        <f t="shared" si="6"/>
        <v>152</v>
      </c>
      <c r="T25" s="14">
        <f t="shared" si="6"/>
        <v>109</v>
      </c>
      <c r="U25" s="14">
        <f t="shared" si="6"/>
        <v>61</v>
      </c>
      <c r="V25" s="14">
        <f t="shared" si="6"/>
        <v>0</v>
      </c>
      <c r="W25" s="14">
        <f t="shared" ref="W25:W75" si="7">SUM(K25:V25)</f>
        <v>1591</v>
      </c>
      <c r="X25" s="14">
        <f t="shared" ref="X25:AI25" si="8">SUM(X12:X24)</f>
        <v>44</v>
      </c>
      <c r="Y25" s="14">
        <f t="shared" si="8"/>
        <v>103</v>
      </c>
      <c r="Z25" s="14">
        <f t="shared" si="8"/>
        <v>71</v>
      </c>
      <c r="AA25" s="14">
        <f t="shared" si="8"/>
        <v>85</v>
      </c>
      <c r="AB25" s="14">
        <f t="shared" si="8"/>
        <v>56</v>
      </c>
      <c r="AC25" s="14">
        <f t="shared" si="8"/>
        <v>321</v>
      </c>
      <c r="AD25" s="14">
        <f t="shared" si="8"/>
        <v>74</v>
      </c>
      <c r="AE25" s="14">
        <f t="shared" si="8"/>
        <v>79</v>
      </c>
      <c r="AF25" s="14">
        <f t="shared" si="8"/>
        <v>57</v>
      </c>
      <c r="AG25" s="14">
        <f t="shared" si="8"/>
        <v>57</v>
      </c>
      <c r="AH25" s="14">
        <f t="shared" si="8"/>
        <v>46</v>
      </c>
      <c r="AI25" s="14">
        <f t="shared" si="8"/>
        <v>0</v>
      </c>
      <c r="AJ25" s="14">
        <f t="shared" si="4"/>
        <v>993</v>
      </c>
      <c r="AK25" s="14">
        <f>+AL25+AM25</f>
        <v>35507.523000000001</v>
      </c>
      <c r="AL25" s="14">
        <f>132989*0.157</f>
        <v>20879.273000000001</v>
      </c>
      <c r="AM25" s="14">
        <f>22750*0.643</f>
        <v>14628.25</v>
      </c>
    </row>
    <row r="26" spans="1:39" ht="15" thickBot="1" x14ac:dyDescent="0.25">
      <c r="A26" s="105" t="s">
        <v>79</v>
      </c>
      <c r="B26" s="99" t="s">
        <v>80</v>
      </c>
      <c r="C26" s="63"/>
      <c r="D26" s="63"/>
      <c r="E26" s="17">
        <v>2924</v>
      </c>
      <c r="F26" s="49">
        <f t="shared" ref="F26:F35" si="9">+E26+(K26+L26+M26)-(X26+Y26+Z26)</f>
        <v>3014</v>
      </c>
      <c r="G26" s="173">
        <f>VLOOKUP($B26,[2]NUM8!$G$2:$I$157,2,FALSE)</f>
        <v>3356</v>
      </c>
      <c r="H26" s="61">
        <f t="shared" si="1"/>
        <v>3387</v>
      </c>
      <c r="I26" s="50">
        <f t="shared" ref="I26:I35" si="10">+G26+(Q26+R26+S26+T26)-(AD26+AE26+AF26+AG26)</f>
        <v>3444</v>
      </c>
      <c r="J26" s="180">
        <f>VLOOKUP($B26,[1]NUM8!$G$2:$I$158,2,FALSE)</f>
        <v>3478</v>
      </c>
      <c r="K26" s="119">
        <f>VLOOKUP($B26,'[3]ACT NUM8'!$G$2:$S$141,2,FALSE)</f>
        <v>30</v>
      </c>
      <c r="L26" s="119">
        <f>VLOOKUP($B26,'[3]ACT NUM8'!$G$2:$S$141,3,FALSE)</f>
        <v>19</v>
      </c>
      <c r="M26" s="119">
        <f>VLOOKUP($B26,'[3]ACT NUM8'!$G$2:$S$141,4,FALSE)</f>
        <v>51</v>
      </c>
      <c r="N26" s="119">
        <f>VLOOKUP($B26,'[3]ACT NUM8'!$G$2:$S$141,5,FALSE)</f>
        <v>43</v>
      </c>
      <c r="O26" s="119">
        <f>VLOOKUP($B26,'[3]ACT NUM8'!$G$2:$S$141,6,FALSE)</f>
        <v>61</v>
      </c>
      <c r="P26" s="119">
        <f>VLOOKUP($B26,'[3]ACT NUM8'!$G$2:$S$141,7,FALSE)</f>
        <v>33</v>
      </c>
      <c r="Q26" s="119">
        <f>VLOOKUP($B26,'[3]ACT NUM8'!$G$2:$S$141,8,FALSE)</f>
        <v>35</v>
      </c>
      <c r="R26" s="119">
        <f>VLOOKUP($B26,'[3]ACT NUM8'!$G$2:$S$141,9,FALSE)</f>
        <v>35</v>
      </c>
      <c r="S26" s="119">
        <f>VLOOKUP($B26,'[3]ACT NUM8'!$G$2:$S$141,10,FALSE)</f>
        <v>44</v>
      </c>
      <c r="T26" s="120">
        <f>VLOOKUP($B26,'[3]ACT NUM8'!$G$2:$S$141,11,FALSE)</f>
        <v>24</v>
      </c>
      <c r="U26" s="119">
        <f>VLOOKUP($B26,'[3]ACT NUM8'!$G$2:$S$141,12,FALSE)</f>
        <v>24</v>
      </c>
      <c r="V26" s="52"/>
      <c r="W26" s="17">
        <f t="shared" si="7"/>
        <v>399</v>
      </c>
      <c r="X26" s="119">
        <f>VLOOKUP($B26,'[3]ACT NUM8'!$AB$2:$AN$123,2,FALSE)</f>
        <v>3</v>
      </c>
      <c r="Y26" s="119">
        <f>VLOOKUP($B26,'[3]ACT NUM8'!$AB$2:$AN$123,3,FALSE)</f>
        <v>2</v>
      </c>
      <c r="Z26" s="119">
        <f>VLOOKUP($B26,'[3]ACT NUM8'!$AB$2:$AN$123,4,FALSE)</f>
        <v>5</v>
      </c>
      <c r="AA26" s="119">
        <f>VLOOKUP($B26,'[3]ACT NUM8'!$AB$2:$AN$123,5,FALSE)</f>
        <v>3</v>
      </c>
      <c r="AB26" s="119">
        <f>VLOOKUP($B26,'[3]ACT NUM8'!$AB$2:$AN$123,6,FALSE)</f>
        <v>1</v>
      </c>
      <c r="AC26" s="119">
        <f>VLOOKUP($B26,'[3]ACT NUM8'!$AB$2:$AN$123,7,FALSE)</f>
        <v>0</v>
      </c>
      <c r="AD26" s="119">
        <f>VLOOKUP($B26,'[3]ACT NUM8'!$AB$2:$AN$123,8,FALSE)</f>
        <v>37</v>
      </c>
      <c r="AE26" s="119">
        <f>VLOOKUP($B26,'[3]ACT NUM8'!$AB$2:$AN$123,9,FALSE)</f>
        <v>2</v>
      </c>
      <c r="AF26" s="119">
        <f>VLOOKUP($B26,'[3]ACT NUM8'!$AB$2:$AN$123,10,FALSE)</f>
        <v>6</v>
      </c>
      <c r="AG26" s="119">
        <f>VLOOKUP($B26,'[3]ACT NUM8'!$AB$2:$AN$123,11,FALSE)</f>
        <v>5</v>
      </c>
      <c r="AH26" s="119">
        <f>VLOOKUP($B26,'[3]ACT NUM8'!$AB$2:$AN$123,12,FALSE)</f>
        <v>0</v>
      </c>
      <c r="AI26" s="119"/>
      <c r="AJ26" s="17">
        <f t="shared" si="4"/>
        <v>64</v>
      </c>
    </row>
    <row r="27" spans="1:39" ht="15" thickBot="1" x14ac:dyDescent="0.25">
      <c r="A27" s="105" t="s">
        <v>79</v>
      </c>
      <c r="B27" s="99" t="s">
        <v>81</v>
      </c>
      <c r="C27" s="63"/>
      <c r="D27" s="63"/>
      <c r="E27" s="17">
        <v>2563</v>
      </c>
      <c r="F27" s="49">
        <f t="shared" si="9"/>
        <v>2586</v>
      </c>
      <c r="G27" s="173">
        <f>VLOOKUP($B27,[2]NUM8!$G$2:$I$157,2,FALSE)</f>
        <v>2617</v>
      </c>
      <c r="H27" s="61">
        <f t="shared" si="1"/>
        <v>2625</v>
      </c>
      <c r="I27" s="50">
        <f t="shared" si="10"/>
        <v>2647</v>
      </c>
      <c r="J27" s="180">
        <f>VLOOKUP($B27,[1]NUM8!$G$2:$I$158,2,FALSE)</f>
        <v>2418</v>
      </c>
      <c r="K27" s="119">
        <f>VLOOKUP($B27,'[3]ACT NUM8'!$G$2:$S$141,2,FALSE)</f>
        <v>15</v>
      </c>
      <c r="L27" s="119">
        <f>VLOOKUP($B27,'[3]ACT NUM8'!$G$2:$S$141,3,FALSE)</f>
        <v>15</v>
      </c>
      <c r="M27" s="119">
        <f>VLOOKUP($B27,'[3]ACT NUM8'!$G$2:$S$141,4,FALSE)</f>
        <v>24</v>
      </c>
      <c r="N27" s="119">
        <f>VLOOKUP($B27,'[3]ACT NUM8'!$G$2:$S$141,5,FALSE)</f>
        <v>22</v>
      </c>
      <c r="O27" s="119">
        <f>VLOOKUP($B27,'[3]ACT NUM8'!$G$2:$S$141,6,FALSE)</f>
        <v>23</v>
      </c>
      <c r="P27" s="119">
        <f>VLOOKUP($B27,'[3]ACT NUM8'!$G$2:$S$141,7,FALSE)</f>
        <v>24</v>
      </c>
      <c r="Q27" s="119">
        <f>VLOOKUP($B27,'[3]ACT NUM8'!$G$2:$S$141,8,FALSE)</f>
        <v>16</v>
      </c>
      <c r="R27" s="119">
        <f>VLOOKUP($B27,'[3]ACT NUM8'!$G$2:$S$141,9,FALSE)</f>
        <v>24</v>
      </c>
      <c r="S27" s="119">
        <f>VLOOKUP($B27,'[3]ACT NUM8'!$G$2:$S$141,10,FALSE)</f>
        <v>25</v>
      </c>
      <c r="T27" s="120">
        <f>VLOOKUP($B27,'[3]ACT NUM8'!$G$2:$S$141,11,FALSE)</f>
        <v>12</v>
      </c>
      <c r="U27" s="119">
        <f>VLOOKUP($B27,'[3]ACT NUM8'!$G$2:$S$141,12,FALSE)</f>
        <v>4</v>
      </c>
      <c r="V27" s="52"/>
      <c r="W27" s="17">
        <f t="shared" si="7"/>
        <v>204</v>
      </c>
      <c r="X27" s="119">
        <f>VLOOKUP($B27,'[3]ACT NUM8'!$AB$2:$AN$123,2,FALSE)</f>
        <v>11</v>
      </c>
      <c r="Y27" s="119">
        <f>VLOOKUP($B27,'[3]ACT NUM8'!$AB$2:$AN$123,3,FALSE)</f>
        <v>12</v>
      </c>
      <c r="Z27" s="119">
        <f>VLOOKUP($B27,'[3]ACT NUM8'!$AB$2:$AN$123,4,FALSE)</f>
        <v>8</v>
      </c>
      <c r="AA27" s="119">
        <f>VLOOKUP($B27,'[3]ACT NUM8'!$AB$2:$AN$123,5,FALSE)</f>
        <v>8</v>
      </c>
      <c r="AB27" s="119">
        <f>VLOOKUP($B27,'[3]ACT NUM8'!$AB$2:$AN$123,6,FALSE)</f>
        <v>4</v>
      </c>
      <c r="AC27" s="119">
        <f>VLOOKUP($B27,'[3]ACT NUM8'!$AB$2:$AN$123,7,FALSE)</f>
        <v>13</v>
      </c>
      <c r="AD27" s="119">
        <f>VLOOKUP($B27,'[3]ACT NUM8'!$AB$2:$AN$123,8,FALSE)</f>
        <v>14</v>
      </c>
      <c r="AE27" s="119">
        <f>VLOOKUP($B27,'[3]ACT NUM8'!$AB$2:$AN$123,9,FALSE)</f>
        <v>18</v>
      </c>
      <c r="AF27" s="119">
        <f>VLOOKUP($B27,'[3]ACT NUM8'!$AB$2:$AN$123,10,FALSE)</f>
        <v>5</v>
      </c>
      <c r="AG27" s="119">
        <f>VLOOKUP($B27,'[3]ACT NUM8'!$AB$2:$AN$123,11,FALSE)</f>
        <v>10</v>
      </c>
      <c r="AH27" s="119">
        <f>VLOOKUP($B27,'[3]ACT NUM8'!$AB$2:$AN$123,12,FALSE)</f>
        <v>5</v>
      </c>
      <c r="AI27" s="119"/>
      <c r="AJ27" s="17">
        <f t="shared" si="4"/>
        <v>108</v>
      </c>
    </row>
    <row r="28" spans="1:39" ht="15" thickBot="1" x14ac:dyDescent="0.25">
      <c r="A28" s="105" t="s">
        <v>79</v>
      </c>
      <c r="B28" s="99" t="s">
        <v>82</v>
      </c>
      <c r="C28" s="63"/>
      <c r="D28" s="63"/>
      <c r="E28" s="17">
        <v>5989</v>
      </c>
      <c r="F28" s="49">
        <f t="shared" si="9"/>
        <v>6126</v>
      </c>
      <c r="G28" s="173">
        <f>VLOOKUP($B28,[2]NUM8!$G$2:$I$157,2,FALSE)</f>
        <v>6357</v>
      </c>
      <c r="H28" s="61">
        <f t="shared" si="1"/>
        <v>6429</v>
      </c>
      <c r="I28" s="50">
        <f t="shared" si="10"/>
        <v>6468</v>
      </c>
      <c r="J28" s="180">
        <f>VLOOKUP($B28,[1]NUM8!$G$2:$I$158,2,FALSE)</f>
        <v>6364</v>
      </c>
      <c r="K28" s="119">
        <f>VLOOKUP($B28,'[3]ACT NUM8'!$G$2:$S$141,2,FALSE)</f>
        <v>47</v>
      </c>
      <c r="L28" s="119">
        <f>VLOOKUP($B28,'[3]ACT NUM8'!$G$2:$S$141,3,FALSE)</f>
        <v>53</v>
      </c>
      <c r="M28" s="119">
        <f>VLOOKUP($B28,'[3]ACT NUM8'!$G$2:$S$141,4,FALSE)</f>
        <v>57</v>
      </c>
      <c r="N28" s="119">
        <f>VLOOKUP($B28,'[3]ACT NUM8'!$G$2:$S$141,5,FALSE)</f>
        <v>37</v>
      </c>
      <c r="O28" s="119">
        <f>VLOOKUP($B28,'[3]ACT NUM8'!$G$2:$S$141,6,FALSE)</f>
        <v>63</v>
      </c>
      <c r="P28" s="119">
        <f>VLOOKUP($B28,'[3]ACT NUM8'!$G$2:$S$141,7,FALSE)</f>
        <v>32</v>
      </c>
      <c r="Q28" s="119">
        <f>VLOOKUP($B28,'[3]ACT NUM8'!$G$2:$S$141,8,FALSE)</f>
        <v>74</v>
      </c>
      <c r="R28" s="119">
        <f>VLOOKUP($B28,'[3]ACT NUM8'!$G$2:$S$141,9,FALSE)</f>
        <v>50</v>
      </c>
      <c r="S28" s="119">
        <f>VLOOKUP($B28,'[3]ACT NUM8'!$G$2:$S$141,10,FALSE)</f>
        <v>44</v>
      </c>
      <c r="T28" s="120">
        <f>VLOOKUP($B28,'[3]ACT NUM8'!$G$2:$S$141,11,FALSE)</f>
        <v>35</v>
      </c>
      <c r="U28" s="119">
        <f>VLOOKUP($B28,'[3]ACT NUM8'!$G$2:$S$141,12,FALSE)</f>
        <v>32</v>
      </c>
      <c r="V28" s="52"/>
      <c r="W28" s="17">
        <f t="shared" si="7"/>
        <v>524</v>
      </c>
      <c r="X28" s="119">
        <f>VLOOKUP($B28,'[3]ACT NUM8'!$AB$2:$AN$123,2,FALSE)</f>
        <v>15</v>
      </c>
      <c r="Y28" s="119">
        <f>VLOOKUP($B28,'[3]ACT NUM8'!$AB$2:$AN$123,3,FALSE)</f>
        <v>3</v>
      </c>
      <c r="Z28" s="119">
        <f>VLOOKUP($B28,'[3]ACT NUM8'!$AB$2:$AN$123,4,FALSE)</f>
        <v>2</v>
      </c>
      <c r="AA28" s="119">
        <f>VLOOKUP($B28,'[3]ACT NUM8'!$AB$2:$AN$123,5,FALSE)</f>
        <v>20</v>
      </c>
      <c r="AB28" s="119">
        <f>VLOOKUP($B28,'[3]ACT NUM8'!$AB$2:$AN$123,6,FALSE)</f>
        <v>24</v>
      </c>
      <c r="AC28" s="119">
        <f>VLOOKUP($B28,'[3]ACT NUM8'!$AB$2:$AN$123,7,FALSE)</f>
        <v>45</v>
      </c>
      <c r="AD28" s="119">
        <f>VLOOKUP($B28,'[3]ACT NUM8'!$AB$2:$AN$123,8,FALSE)</f>
        <v>16</v>
      </c>
      <c r="AE28" s="119">
        <f>VLOOKUP($B28,'[3]ACT NUM8'!$AB$2:$AN$123,9,FALSE)</f>
        <v>36</v>
      </c>
      <c r="AF28" s="119">
        <f>VLOOKUP($B28,'[3]ACT NUM8'!$AB$2:$AN$123,10,FALSE)</f>
        <v>24</v>
      </c>
      <c r="AG28" s="119">
        <f>VLOOKUP($B28,'[3]ACT NUM8'!$AB$2:$AN$123,11,FALSE)</f>
        <v>16</v>
      </c>
      <c r="AH28" s="119">
        <f>VLOOKUP($B28,'[3]ACT NUM8'!$AB$2:$AN$123,12,FALSE)</f>
        <v>17</v>
      </c>
      <c r="AI28" s="119"/>
      <c r="AJ28" s="17">
        <f t="shared" si="4"/>
        <v>218</v>
      </c>
    </row>
    <row r="29" spans="1:39" ht="15" thickBot="1" x14ac:dyDescent="0.25">
      <c r="A29" s="105" t="s">
        <v>79</v>
      </c>
      <c r="B29" s="99" t="s">
        <v>83</v>
      </c>
      <c r="C29" s="63"/>
      <c r="D29" s="63"/>
      <c r="E29" s="17">
        <v>636</v>
      </c>
      <c r="F29" s="49">
        <f t="shared" si="9"/>
        <v>635</v>
      </c>
      <c r="G29" s="173">
        <f>VLOOKUP($B29,[2]NUM8!$G$2:$I$157,2,FALSE)</f>
        <v>647</v>
      </c>
      <c r="H29" s="61">
        <f t="shared" si="1"/>
        <v>651</v>
      </c>
      <c r="I29" s="50">
        <f t="shared" si="10"/>
        <v>652</v>
      </c>
      <c r="J29" s="180">
        <f>VLOOKUP($B29,[1]NUM8!$G$2:$I$158,2,FALSE)</f>
        <v>653</v>
      </c>
      <c r="K29" s="119">
        <f>VLOOKUP($B29,'[3]ACT NUM8'!$G$2:$S$141,2,FALSE)</f>
        <v>2</v>
      </c>
      <c r="L29" s="119">
        <f>VLOOKUP($B29,'[3]ACT NUM8'!$G$2:$S$141,3,FALSE)</f>
        <v>2</v>
      </c>
      <c r="M29" s="119">
        <f>VLOOKUP($B29,'[3]ACT NUM8'!$G$2:$S$141,4,FALSE)</f>
        <v>0</v>
      </c>
      <c r="N29" s="119">
        <f>VLOOKUP($B29,'[3]ACT NUM8'!$G$2:$S$141,5,FALSE)</f>
        <v>6</v>
      </c>
      <c r="O29" s="119">
        <f>VLOOKUP($B29,'[3]ACT NUM8'!$G$2:$S$141,6,FALSE)</f>
        <v>8</v>
      </c>
      <c r="P29" s="119">
        <f>VLOOKUP($B29,'[3]ACT NUM8'!$G$2:$S$141,7,FALSE)</f>
        <v>7</v>
      </c>
      <c r="Q29" s="119">
        <f>VLOOKUP($B29,'[3]ACT NUM8'!$G$2:$S$141,8,FALSE)</f>
        <v>0</v>
      </c>
      <c r="R29" s="119">
        <f>VLOOKUP($B29,'[3]ACT NUM8'!$G$2:$S$141,9,FALSE)</f>
        <v>6</v>
      </c>
      <c r="S29" s="119">
        <f>VLOOKUP($B29,'[3]ACT NUM8'!$G$2:$S$141,10,FALSE)</f>
        <v>4</v>
      </c>
      <c r="T29" s="120">
        <f>VLOOKUP($B29,'[3]ACT NUM8'!$G$2:$S$141,11,FALSE)</f>
        <v>2</v>
      </c>
      <c r="U29" s="119">
        <f>VLOOKUP($B29,'[3]ACT NUM8'!$G$2:$S$141,12,FALSE)</f>
        <v>2</v>
      </c>
      <c r="V29" s="52"/>
      <c r="W29" s="17">
        <f t="shared" si="7"/>
        <v>39</v>
      </c>
      <c r="X29" s="119">
        <f>VLOOKUP($B29,'[3]ACT NUM8'!$AB$2:$AN$123,2,FALSE)</f>
        <v>1</v>
      </c>
      <c r="Y29" s="119">
        <f>VLOOKUP($B29,'[3]ACT NUM8'!$AB$2:$AN$123,3,FALSE)</f>
        <v>4</v>
      </c>
      <c r="Z29" s="119">
        <f>VLOOKUP($B29,'[3]ACT NUM8'!$AB$2:$AN$123,4,FALSE)</f>
        <v>0</v>
      </c>
      <c r="AA29" s="119">
        <f>VLOOKUP($B29,'[3]ACT NUM8'!$AB$2:$AN$123,5,FALSE)</f>
        <v>3</v>
      </c>
      <c r="AB29" s="119">
        <f>VLOOKUP($B29,'[3]ACT NUM8'!$AB$2:$AN$123,6,FALSE)</f>
        <v>0</v>
      </c>
      <c r="AC29" s="119">
        <f>VLOOKUP($B29,'[3]ACT NUM8'!$AB$2:$AN$123,7,FALSE)</f>
        <v>1</v>
      </c>
      <c r="AD29" s="119">
        <f>VLOOKUP($B29,'[3]ACT NUM8'!$AB$2:$AN$123,8,FALSE)</f>
        <v>0</v>
      </c>
      <c r="AE29" s="119">
        <f>VLOOKUP($B29,'[3]ACT NUM8'!$AB$2:$AN$123,9,FALSE)</f>
        <v>2</v>
      </c>
      <c r="AF29" s="119">
        <f>VLOOKUP($B29,'[3]ACT NUM8'!$AB$2:$AN$123,10,FALSE)</f>
        <v>3</v>
      </c>
      <c r="AG29" s="119">
        <f>VLOOKUP($B29,'[3]ACT NUM8'!$AB$2:$AN$123,11,FALSE)</f>
        <v>2</v>
      </c>
      <c r="AH29" s="119">
        <f>VLOOKUP($B29,'[3]ACT NUM8'!$AB$2:$AN$123,12,FALSE)</f>
        <v>0</v>
      </c>
      <c r="AI29" s="119"/>
      <c r="AJ29" s="17">
        <f t="shared" si="4"/>
        <v>16</v>
      </c>
    </row>
    <row r="30" spans="1:39" ht="15" thickBot="1" x14ac:dyDescent="0.25">
      <c r="A30" s="105" t="s">
        <v>79</v>
      </c>
      <c r="B30" s="99" t="s">
        <v>84</v>
      </c>
      <c r="C30" s="63"/>
      <c r="D30" s="63"/>
      <c r="E30" s="17">
        <v>4311</v>
      </c>
      <c r="F30" s="49">
        <f t="shared" si="9"/>
        <v>4343</v>
      </c>
      <c r="G30" s="173">
        <f>VLOOKUP($B30,[2]NUM8!$G$2:$I$157,2,FALSE)</f>
        <v>4471</v>
      </c>
      <c r="H30" s="61">
        <f t="shared" si="1"/>
        <v>4524</v>
      </c>
      <c r="I30" s="50">
        <f t="shared" si="10"/>
        <v>4576</v>
      </c>
      <c r="J30" s="180">
        <f>VLOOKUP($B30,[1]NUM8!$G$2:$I$158,2,FALSE)</f>
        <v>4582</v>
      </c>
      <c r="K30" s="119">
        <f>VLOOKUP($B30,'[3]ACT NUM8'!$G$2:$S$141,2,FALSE)</f>
        <v>22</v>
      </c>
      <c r="L30" s="119">
        <f>VLOOKUP($B30,'[3]ACT NUM8'!$G$2:$S$141,3,FALSE)</f>
        <v>50</v>
      </c>
      <c r="M30" s="119">
        <f>VLOOKUP($B30,'[3]ACT NUM8'!$G$2:$S$141,4,FALSE)</f>
        <v>36</v>
      </c>
      <c r="N30" s="119">
        <f>VLOOKUP($B30,'[3]ACT NUM8'!$G$2:$S$141,5,FALSE)</f>
        <v>71</v>
      </c>
      <c r="O30" s="119">
        <f>VLOOKUP($B30,'[3]ACT NUM8'!$G$2:$S$141,6,FALSE)</f>
        <v>62</v>
      </c>
      <c r="P30" s="119">
        <f>VLOOKUP($B30,'[3]ACT NUM8'!$G$2:$S$141,7,FALSE)</f>
        <v>44</v>
      </c>
      <c r="Q30" s="119">
        <f>VLOOKUP($B30,'[3]ACT NUM8'!$G$2:$S$141,8,FALSE)</f>
        <v>67</v>
      </c>
      <c r="R30" s="119">
        <f>VLOOKUP($B30,'[3]ACT NUM8'!$G$2:$S$141,9,FALSE)</f>
        <v>59</v>
      </c>
      <c r="S30" s="119">
        <f>VLOOKUP($B30,'[3]ACT NUM8'!$G$2:$S$141,10,FALSE)</f>
        <v>35</v>
      </c>
      <c r="T30" s="120">
        <f>VLOOKUP($B30,'[3]ACT NUM8'!$G$2:$S$141,11,FALSE)</f>
        <v>54</v>
      </c>
      <c r="U30" s="119">
        <f>VLOOKUP($B30,'[3]ACT NUM8'!$G$2:$S$141,12,FALSE)</f>
        <v>30</v>
      </c>
      <c r="V30" s="52"/>
      <c r="W30" s="17">
        <f t="shared" si="7"/>
        <v>530</v>
      </c>
      <c r="X30" s="119">
        <f>VLOOKUP($B30,'[3]ACT NUM8'!$AB$2:$AN$123,2,FALSE)</f>
        <v>0</v>
      </c>
      <c r="Y30" s="119">
        <f>VLOOKUP($B30,'[3]ACT NUM8'!$AB$2:$AN$123,3,FALSE)</f>
        <v>31</v>
      </c>
      <c r="Z30" s="119">
        <f>VLOOKUP($B30,'[3]ACT NUM8'!$AB$2:$AN$123,4,FALSE)</f>
        <v>45</v>
      </c>
      <c r="AA30" s="119">
        <f>VLOOKUP($B30,'[3]ACT NUM8'!$AB$2:$AN$123,5,FALSE)</f>
        <v>33</v>
      </c>
      <c r="AB30" s="119">
        <f>VLOOKUP($B30,'[3]ACT NUM8'!$AB$2:$AN$123,6,FALSE)</f>
        <v>21</v>
      </c>
      <c r="AC30" s="119">
        <f>VLOOKUP($B30,'[3]ACT NUM8'!$AB$2:$AN$123,7,FALSE)</f>
        <v>17</v>
      </c>
      <c r="AD30" s="119">
        <f>VLOOKUP($B30,'[3]ACT NUM8'!$AB$2:$AN$123,8,FALSE)</f>
        <v>37</v>
      </c>
      <c r="AE30" s="119">
        <f>VLOOKUP($B30,'[3]ACT NUM8'!$AB$2:$AN$123,9,FALSE)</f>
        <v>36</v>
      </c>
      <c r="AF30" s="119">
        <f>VLOOKUP($B30,'[3]ACT NUM8'!$AB$2:$AN$123,10,FALSE)</f>
        <v>11</v>
      </c>
      <c r="AG30" s="119">
        <f>VLOOKUP($B30,'[3]ACT NUM8'!$AB$2:$AN$123,11,FALSE)</f>
        <v>26</v>
      </c>
      <c r="AH30" s="119">
        <f>VLOOKUP($B30,'[3]ACT NUM8'!$AB$2:$AN$123,12,FALSE)</f>
        <v>16</v>
      </c>
      <c r="AI30" s="119"/>
      <c r="AJ30" s="17">
        <f t="shared" si="4"/>
        <v>273</v>
      </c>
    </row>
    <row r="31" spans="1:39" ht="15" thickBot="1" x14ac:dyDescent="0.25">
      <c r="A31" s="105" t="s">
        <v>79</v>
      </c>
      <c r="B31" s="99" t="s">
        <v>85</v>
      </c>
      <c r="C31" s="63"/>
      <c r="D31" s="63"/>
      <c r="E31" s="17">
        <v>233</v>
      </c>
      <c r="F31" s="49">
        <f t="shared" si="9"/>
        <v>237</v>
      </c>
      <c r="G31" s="173">
        <f>VLOOKUP($B31,[2]NUM8!$G$2:$I$157,2,FALSE)</f>
        <v>243</v>
      </c>
      <c r="H31" s="61">
        <f t="shared" si="1"/>
        <v>256</v>
      </c>
      <c r="I31" s="50">
        <f t="shared" si="10"/>
        <v>266</v>
      </c>
      <c r="J31" s="180">
        <f>VLOOKUP($B31,[1]NUM8!$G$2:$I$158,2,FALSE)</f>
        <v>257</v>
      </c>
      <c r="K31" s="119">
        <f>VLOOKUP($B31,'[3]ACT NUM8'!$G$2:$S$141,2,FALSE)</f>
        <v>0</v>
      </c>
      <c r="L31" s="119">
        <f>VLOOKUP($B31,'[3]ACT NUM8'!$G$2:$S$141,3,FALSE)</f>
        <v>1</v>
      </c>
      <c r="M31" s="119">
        <f>VLOOKUP($B31,'[3]ACT NUM8'!$G$2:$S$141,4,FALSE)</f>
        <v>3</v>
      </c>
      <c r="N31" s="119">
        <f>VLOOKUP($B31,'[3]ACT NUM8'!$G$2:$S$141,5,FALSE)</f>
        <v>3</v>
      </c>
      <c r="O31" s="119">
        <f>VLOOKUP($B31,'[3]ACT NUM8'!$G$2:$S$141,6,FALSE)</f>
        <v>2</v>
      </c>
      <c r="P31" s="119">
        <f>VLOOKUP($B31,'[3]ACT NUM8'!$G$2:$S$141,7,FALSE)</f>
        <v>1</v>
      </c>
      <c r="Q31" s="119">
        <f>VLOOKUP($B31,'[3]ACT NUM8'!$G$2:$S$141,8,FALSE)</f>
        <v>10</v>
      </c>
      <c r="R31" s="119">
        <f>VLOOKUP($B31,'[3]ACT NUM8'!$G$2:$S$141,9,FALSE)</f>
        <v>6</v>
      </c>
      <c r="S31" s="119">
        <f>VLOOKUP($B31,'[3]ACT NUM8'!$G$2:$S$141,10,FALSE)</f>
        <v>5</v>
      </c>
      <c r="T31" s="120">
        <f>VLOOKUP($B31,'[3]ACT NUM8'!$G$2:$S$141,11,FALSE)</f>
        <v>6</v>
      </c>
      <c r="U31" s="119">
        <f>VLOOKUP($B31,'[3]ACT NUM8'!$G$2:$S$141,12,FALSE)</f>
        <v>0</v>
      </c>
      <c r="V31" s="52"/>
      <c r="W31" s="17">
        <f t="shared" si="7"/>
        <v>37</v>
      </c>
      <c r="X31" s="119">
        <f>VLOOKUP($B31,'[3]ACT NUM8'!$AB$2:$AN$123,2,FALSE)</f>
        <v>0</v>
      </c>
      <c r="Y31" s="119">
        <f>VLOOKUP($B31,'[3]ACT NUM8'!$AB$2:$AN$123,3,FALSE)</f>
        <v>0</v>
      </c>
      <c r="Z31" s="119">
        <f>VLOOKUP($B31,'[3]ACT NUM8'!$AB$2:$AN$123,4,FALSE)</f>
        <v>0</v>
      </c>
      <c r="AA31" s="119">
        <f>VLOOKUP($B31,'[3]ACT NUM8'!$AB$2:$AN$123,5,FALSE)</f>
        <v>0</v>
      </c>
      <c r="AB31" s="119">
        <f>VLOOKUP($B31,'[3]ACT NUM8'!$AB$2:$AN$123,6,FALSE)</f>
        <v>0</v>
      </c>
      <c r="AC31" s="119">
        <f>VLOOKUP($B31,'[3]ACT NUM8'!$AB$2:$AN$123,7,FALSE)</f>
        <v>0</v>
      </c>
      <c r="AD31" s="119">
        <f>VLOOKUP($B31,'[3]ACT NUM8'!$AB$2:$AN$123,8,FALSE)</f>
        <v>3</v>
      </c>
      <c r="AE31" s="119">
        <f>VLOOKUP($B31,'[3]ACT NUM8'!$AB$2:$AN$123,9,FALSE)</f>
        <v>0</v>
      </c>
      <c r="AF31" s="119">
        <f>VLOOKUP($B31,'[3]ACT NUM8'!$AB$2:$AN$123,10,FALSE)</f>
        <v>0</v>
      </c>
      <c r="AG31" s="119">
        <f>VLOOKUP($B31,'[3]ACT NUM8'!$AB$2:$AN$123,11,FALSE)</f>
        <v>1</v>
      </c>
      <c r="AH31" s="119">
        <f>VLOOKUP($B31,'[3]ACT NUM8'!$AB$2:$AN$123,12,FALSE)</f>
        <v>0</v>
      </c>
      <c r="AI31" s="119"/>
      <c r="AJ31" s="17">
        <f t="shared" si="4"/>
        <v>4</v>
      </c>
    </row>
    <row r="32" spans="1:39" ht="15" thickBot="1" x14ac:dyDescent="0.25">
      <c r="A32" s="105" t="s">
        <v>79</v>
      </c>
      <c r="B32" s="99" t="s">
        <v>86</v>
      </c>
      <c r="C32" s="63"/>
      <c r="D32" s="63"/>
      <c r="E32" s="17">
        <v>267</v>
      </c>
      <c r="F32" s="49">
        <f t="shared" si="9"/>
        <v>273</v>
      </c>
      <c r="G32" s="173">
        <f>VLOOKUP($B32,[2]NUM8!$G$2:$I$157,2,FALSE)</f>
        <v>267</v>
      </c>
      <c r="H32" s="61">
        <f t="shared" si="1"/>
        <v>263</v>
      </c>
      <c r="I32" s="50">
        <f t="shared" si="10"/>
        <v>263</v>
      </c>
      <c r="J32" s="180">
        <f>VLOOKUP($B32,[1]NUM8!$G$2:$I$158,2,FALSE)</f>
        <v>257</v>
      </c>
      <c r="K32" s="119">
        <f>VLOOKUP($B32,'[3]ACT NUM8'!$G$2:$S$141,2,FALSE)</f>
        <v>4</v>
      </c>
      <c r="L32" s="119">
        <f>VLOOKUP($B32,'[3]ACT NUM8'!$G$2:$S$141,3,FALSE)</f>
        <v>3</v>
      </c>
      <c r="M32" s="119">
        <f>VLOOKUP($B32,'[3]ACT NUM8'!$G$2:$S$141,4,FALSE)</f>
        <v>2</v>
      </c>
      <c r="N32" s="119">
        <f>VLOOKUP($B32,'[3]ACT NUM8'!$G$2:$S$141,5,FALSE)</f>
        <v>5</v>
      </c>
      <c r="O32" s="119">
        <f>VLOOKUP($B32,'[3]ACT NUM8'!$G$2:$S$141,6,FALSE)</f>
        <v>2</v>
      </c>
      <c r="P32" s="119">
        <f>VLOOKUP($B32,'[3]ACT NUM8'!$G$2:$S$141,7,FALSE)</f>
        <v>0</v>
      </c>
      <c r="Q32" s="119">
        <f>VLOOKUP($B32,'[3]ACT NUM8'!$G$2:$S$141,8,FALSE)</f>
        <v>2</v>
      </c>
      <c r="R32" s="119">
        <f>VLOOKUP($B32,'[3]ACT NUM8'!$G$2:$S$141,9,FALSE)</f>
        <v>0</v>
      </c>
      <c r="S32" s="119">
        <f>VLOOKUP($B32,'[3]ACT NUM8'!$G$2:$S$141,10,FALSE)</f>
        <v>0</v>
      </c>
      <c r="T32" s="120">
        <f>VLOOKUP($B32,'[3]ACT NUM8'!$G$2:$S$141,11,FALSE)</f>
        <v>0</v>
      </c>
      <c r="U32" s="119">
        <f>VLOOKUP($B32,'[3]ACT NUM8'!$G$2:$S$141,12,FALSE)</f>
        <v>0</v>
      </c>
      <c r="V32" s="52"/>
      <c r="W32" s="17">
        <f t="shared" si="7"/>
        <v>18</v>
      </c>
      <c r="X32" s="119">
        <f>VLOOKUP($B32,'[3]ACT NUM8'!$AB$2:$AN$123,2,FALSE)</f>
        <v>1</v>
      </c>
      <c r="Y32" s="119">
        <f>VLOOKUP($B32,'[3]ACT NUM8'!$AB$2:$AN$123,3,FALSE)</f>
        <v>0</v>
      </c>
      <c r="Z32" s="119">
        <f>VLOOKUP($B32,'[3]ACT NUM8'!$AB$2:$AN$123,4,FALSE)</f>
        <v>2</v>
      </c>
      <c r="AA32" s="119">
        <f>VLOOKUP($B32,'[3]ACT NUM8'!$AB$2:$AN$123,5,FALSE)</f>
        <v>0</v>
      </c>
      <c r="AB32" s="119">
        <f>VLOOKUP($B32,'[3]ACT NUM8'!$AB$2:$AN$123,6,FALSE)</f>
        <v>0</v>
      </c>
      <c r="AC32" s="119">
        <f>VLOOKUP($B32,'[3]ACT NUM8'!$AB$2:$AN$123,7,FALSE)</f>
        <v>0</v>
      </c>
      <c r="AD32" s="119">
        <f>VLOOKUP($B32,'[3]ACT NUM8'!$AB$2:$AN$123,8,FALSE)</f>
        <v>1</v>
      </c>
      <c r="AE32" s="119">
        <f>VLOOKUP($B32,'[3]ACT NUM8'!$AB$2:$AN$123,9,FALSE)</f>
        <v>5</v>
      </c>
      <c r="AF32" s="119">
        <f>VLOOKUP($B32,'[3]ACT NUM8'!$AB$2:$AN$123,10,FALSE)</f>
        <v>0</v>
      </c>
      <c r="AG32" s="119">
        <f>VLOOKUP($B32,'[3]ACT NUM8'!$AB$2:$AN$123,11,FALSE)</f>
        <v>0</v>
      </c>
      <c r="AH32" s="119">
        <f>VLOOKUP($B32,'[3]ACT NUM8'!$AB$2:$AN$123,12,FALSE)</f>
        <v>2</v>
      </c>
      <c r="AI32" s="119"/>
      <c r="AJ32" s="17">
        <f t="shared" si="4"/>
        <v>11</v>
      </c>
    </row>
    <row r="33" spans="1:39" ht="15" thickBot="1" x14ac:dyDescent="0.25">
      <c r="A33" s="105" t="s">
        <v>79</v>
      </c>
      <c r="B33" s="99" t="s">
        <v>87</v>
      </c>
      <c r="C33" s="63"/>
      <c r="D33" s="63"/>
      <c r="E33" s="17">
        <v>615</v>
      </c>
      <c r="F33" s="49">
        <f t="shared" si="9"/>
        <v>633</v>
      </c>
      <c r="G33" s="173">
        <f>VLOOKUP($B33,[2]NUM8!$G$2:$I$157,2,FALSE)</f>
        <v>668</v>
      </c>
      <c r="H33" s="61">
        <f t="shared" si="1"/>
        <v>683</v>
      </c>
      <c r="I33" s="50">
        <f t="shared" si="10"/>
        <v>696</v>
      </c>
      <c r="J33" s="180">
        <f>VLOOKUP($B33,[1]NUM8!$G$2:$I$158,2,FALSE)</f>
        <v>696</v>
      </c>
      <c r="K33" s="119">
        <f>VLOOKUP($B33,'[3]ACT NUM8'!$G$2:$S$141,2,FALSE)</f>
        <v>8</v>
      </c>
      <c r="L33" s="119">
        <f>VLOOKUP($B33,'[3]ACT NUM8'!$G$2:$S$141,3,FALSE)</f>
        <v>4</v>
      </c>
      <c r="M33" s="119">
        <f>VLOOKUP($B33,'[3]ACT NUM8'!$G$2:$S$141,4,FALSE)</f>
        <v>6</v>
      </c>
      <c r="N33" s="119">
        <f>VLOOKUP($B33,'[3]ACT NUM8'!$G$2:$S$141,5,FALSE)</f>
        <v>7</v>
      </c>
      <c r="O33" s="119">
        <f>VLOOKUP($B33,'[3]ACT NUM8'!$G$2:$S$141,6,FALSE)</f>
        <v>3</v>
      </c>
      <c r="P33" s="119">
        <f>VLOOKUP($B33,'[3]ACT NUM8'!$G$2:$S$141,7,FALSE)</f>
        <v>4</v>
      </c>
      <c r="Q33" s="119">
        <f>VLOOKUP($B33,'[3]ACT NUM8'!$G$2:$S$141,8,FALSE)</f>
        <v>8</v>
      </c>
      <c r="R33" s="119">
        <f>VLOOKUP($B33,'[3]ACT NUM8'!$G$2:$S$141,9,FALSE)</f>
        <v>10</v>
      </c>
      <c r="S33" s="119">
        <f>VLOOKUP($B33,'[3]ACT NUM8'!$G$2:$S$141,10,FALSE)</f>
        <v>3</v>
      </c>
      <c r="T33" s="120">
        <f>VLOOKUP($B33,'[3]ACT NUM8'!$G$2:$S$141,11,FALSE)</f>
        <v>10</v>
      </c>
      <c r="U33" s="119">
        <f>VLOOKUP($B33,'[3]ACT NUM8'!$G$2:$S$141,12,FALSE)</f>
        <v>4</v>
      </c>
      <c r="V33" s="52"/>
      <c r="W33" s="17">
        <f t="shared" si="7"/>
        <v>67</v>
      </c>
      <c r="X33" s="119">
        <f>VLOOKUP($B33,'[3]ACT NUM8'!$AB$2:$AN$123,2,FALSE)</f>
        <v>0</v>
      </c>
      <c r="Y33" s="119">
        <f>VLOOKUP($B33,'[3]ACT NUM8'!$AB$2:$AN$123,3,FALSE)</f>
        <v>0</v>
      </c>
      <c r="Z33" s="119">
        <f>VLOOKUP($B33,'[3]ACT NUM8'!$AB$2:$AN$123,4,FALSE)</f>
        <v>0</v>
      </c>
      <c r="AA33" s="119">
        <f>VLOOKUP($B33,'[3]ACT NUM8'!$AB$2:$AN$123,5,FALSE)</f>
        <v>1</v>
      </c>
      <c r="AB33" s="119">
        <f>VLOOKUP($B33,'[3]ACT NUM8'!$AB$2:$AN$123,6,FALSE)</f>
        <v>0</v>
      </c>
      <c r="AC33" s="119">
        <f>VLOOKUP($B33,'[3]ACT NUM8'!$AB$2:$AN$123,7,FALSE)</f>
        <v>0</v>
      </c>
      <c r="AD33" s="119">
        <f>VLOOKUP($B33,'[3]ACT NUM8'!$AB$2:$AN$123,8,FALSE)</f>
        <v>0</v>
      </c>
      <c r="AE33" s="119">
        <f>VLOOKUP($B33,'[3]ACT NUM8'!$AB$2:$AN$123,9,FALSE)</f>
        <v>3</v>
      </c>
      <c r="AF33" s="119">
        <f>VLOOKUP($B33,'[3]ACT NUM8'!$AB$2:$AN$123,10,FALSE)</f>
        <v>0</v>
      </c>
      <c r="AG33" s="119">
        <f>VLOOKUP($B33,'[3]ACT NUM8'!$AB$2:$AN$123,11,FALSE)</f>
        <v>0</v>
      </c>
      <c r="AH33" s="119">
        <f>VLOOKUP($B33,'[3]ACT NUM8'!$AB$2:$AN$123,12,FALSE)</f>
        <v>0</v>
      </c>
      <c r="AI33" s="119"/>
      <c r="AJ33" s="17">
        <f t="shared" si="4"/>
        <v>4</v>
      </c>
    </row>
    <row r="34" spans="1:39" ht="15" thickBot="1" x14ac:dyDescent="0.25">
      <c r="A34" s="105" t="s">
        <v>79</v>
      </c>
      <c r="B34" s="99" t="s">
        <v>88</v>
      </c>
      <c r="C34" s="63"/>
      <c r="D34" s="63"/>
      <c r="E34" s="17">
        <v>89</v>
      </c>
      <c r="F34" s="49">
        <f t="shared" si="9"/>
        <v>91</v>
      </c>
      <c r="G34" s="173">
        <f>VLOOKUP($B34,[2]NUM8!$G$2:$I$157,2,FALSE)</f>
        <v>89</v>
      </c>
      <c r="H34" s="61">
        <f t="shared" si="1"/>
        <v>90</v>
      </c>
      <c r="I34" s="50">
        <f t="shared" si="10"/>
        <v>90</v>
      </c>
      <c r="J34" s="180">
        <f>VLOOKUP($B34,[1]NUM8!$G$2:$I$158,2,FALSE)</f>
        <v>89</v>
      </c>
      <c r="K34" s="119">
        <f>VLOOKUP($B34,'[3]ACT NUM8'!$G$2:$S$141,2,FALSE)</f>
        <v>0</v>
      </c>
      <c r="L34" s="119">
        <f>VLOOKUP($B34,'[3]ACT NUM8'!$G$2:$S$141,3,FALSE)</f>
        <v>1</v>
      </c>
      <c r="M34" s="119">
        <f>VLOOKUP($B34,'[3]ACT NUM8'!$G$2:$S$141,4,FALSE)</f>
        <v>2</v>
      </c>
      <c r="N34" s="119">
        <f>VLOOKUP($B34,'[3]ACT NUM8'!$G$2:$S$141,5,FALSE)</f>
        <v>1</v>
      </c>
      <c r="O34" s="119">
        <f>VLOOKUP($B34,'[3]ACT NUM8'!$G$2:$S$141,6,FALSE)</f>
        <v>3</v>
      </c>
      <c r="P34" s="119">
        <f>VLOOKUP($B34,'[3]ACT NUM8'!$G$2:$S$141,7,FALSE)</f>
        <v>2</v>
      </c>
      <c r="Q34" s="119">
        <f>VLOOKUP($B34,'[3]ACT NUM8'!$G$2:$S$141,8,FALSE)</f>
        <v>2</v>
      </c>
      <c r="R34" s="119">
        <f>VLOOKUP($B34,'[3]ACT NUM8'!$G$2:$S$141,9,FALSE)</f>
        <v>0</v>
      </c>
      <c r="S34" s="119">
        <f>VLOOKUP($B34,'[3]ACT NUM8'!$G$2:$S$141,10,FALSE)</f>
        <v>0</v>
      </c>
      <c r="T34" s="120">
        <f>VLOOKUP($B34,'[3]ACT NUM8'!$G$2:$S$141,11,FALSE)</f>
        <v>0</v>
      </c>
      <c r="U34" s="119">
        <f>VLOOKUP($B34,'[3]ACT NUM8'!$G$2:$S$141,12,FALSE)</f>
        <v>0</v>
      </c>
      <c r="V34" s="52"/>
      <c r="W34" s="17">
        <f t="shared" si="7"/>
        <v>11</v>
      </c>
      <c r="X34" s="119">
        <f>VLOOKUP($B34,'[3]ACT NUM8'!$AB$2:$AN$123,2,FALSE)</f>
        <v>0</v>
      </c>
      <c r="Y34" s="119">
        <f>VLOOKUP($B34,'[3]ACT NUM8'!$AB$2:$AN$123,3,FALSE)</f>
        <v>0</v>
      </c>
      <c r="Z34" s="119">
        <f>VLOOKUP($B34,'[3]ACT NUM8'!$AB$2:$AN$123,4,FALSE)</f>
        <v>1</v>
      </c>
      <c r="AA34" s="119">
        <f>VLOOKUP($B34,'[3]ACT NUM8'!$AB$2:$AN$123,5,FALSE)</f>
        <v>0</v>
      </c>
      <c r="AB34" s="119">
        <f>VLOOKUP($B34,'[3]ACT NUM8'!$AB$2:$AN$123,6,FALSE)</f>
        <v>0</v>
      </c>
      <c r="AC34" s="119">
        <f>VLOOKUP($B34,'[3]ACT NUM8'!$AB$2:$AN$123,7,FALSE)</f>
        <v>0</v>
      </c>
      <c r="AD34" s="119">
        <f>VLOOKUP($B34,'[3]ACT NUM8'!$AB$2:$AN$123,8,FALSE)</f>
        <v>0</v>
      </c>
      <c r="AE34" s="119">
        <f>VLOOKUP($B34,'[3]ACT NUM8'!$AB$2:$AN$123,9,FALSE)</f>
        <v>1</v>
      </c>
      <c r="AF34" s="119">
        <f>VLOOKUP($B34,'[3]ACT NUM8'!$AB$2:$AN$123,10,FALSE)</f>
        <v>0</v>
      </c>
      <c r="AG34" s="119">
        <f>VLOOKUP($B34,'[3]ACT NUM8'!$AB$2:$AN$123,11,FALSE)</f>
        <v>0</v>
      </c>
      <c r="AH34" s="119">
        <f>VLOOKUP($B34,'[3]ACT NUM8'!$AB$2:$AN$123,12,FALSE)</f>
        <v>0</v>
      </c>
      <c r="AI34" s="119"/>
      <c r="AJ34" s="17">
        <f t="shared" si="4"/>
        <v>2</v>
      </c>
    </row>
    <row r="35" spans="1:39" ht="15" thickBot="1" x14ac:dyDescent="0.25">
      <c r="A35" s="105" t="s">
        <v>79</v>
      </c>
      <c r="B35" s="99" t="s">
        <v>89</v>
      </c>
      <c r="C35" s="63"/>
      <c r="D35" s="63"/>
      <c r="E35" s="17">
        <v>200</v>
      </c>
      <c r="F35" s="49">
        <f t="shared" si="9"/>
        <v>206</v>
      </c>
      <c r="G35" s="173">
        <f>VLOOKUP($B35,[2]NUM8!$G$2:$I$157,2,FALSE)</f>
        <v>217</v>
      </c>
      <c r="H35" s="61">
        <f t="shared" si="1"/>
        <v>224</v>
      </c>
      <c r="I35" s="50">
        <f t="shared" si="10"/>
        <v>226</v>
      </c>
      <c r="J35" s="180">
        <f>VLOOKUP($B35,[1]NUM8!$G$2:$I$158,2,FALSE)</f>
        <v>212</v>
      </c>
      <c r="K35" s="114">
        <f>VLOOKUP($B35,'[3]ACT NUM8'!$G$2:$S$141,2,FALSE)</f>
        <v>2</v>
      </c>
      <c r="L35" s="114">
        <f>VLOOKUP($B35,'[3]ACT NUM8'!$G$2:$S$141,3,FALSE)</f>
        <v>1</v>
      </c>
      <c r="M35" s="114">
        <f>VLOOKUP($B35,'[3]ACT NUM8'!$G$2:$S$141,4,FALSE)</f>
        <v>3</v>
      </c>
      <c r="N35" s="114">
        <f>VLOOKUP($B35,'[3]ACT NUM8'!$G$2:$S$141,5,FALSE)</f>
        <v>0</v>
      </c>
      <c r="O35" s="119">
        <f>VLOOKUP($B35,'[3]ACT NUM8'!$G$2:$S$141,6,FALSE)</f>
        <v>1</v>
      </c>
      <c r="P35" s="119">
        <f>VLOOKUP($B35,'[3]ACT NUM8'!$G$2:$S$141,7,FALSE)</f>
        <v>2</v>
      </c>
      <c r="Q35" s="119">
        <f>VLOOKUP($B35,'[3]ACT NUM8'!$G$2:$S$141,8,FALSE)</f>
        <v>1</v>
      </c>
      <c r="R35" s="119">
        <f>VLOOKUP($B35,'[3]ACT NUM8'!$G$2:$S$141,9,FALSE)</f>
        <v>6</v>
      </c>
      <c r="S35" s="119">
        <f>VLOOKUP($B35,'[3]ACT NUM8'!$G$2:$S$141,10,FALSE)</f>
        <v>1</v>
      </c>
      <c r="T35" s="120">
        <f>VLOOKUP($B35,'[3]ACT NUM8'!$G$2:$S$141,11,FALSE)</f>
        <v>2</v>
      </c>
      <c r="U35" s="119">
        <f>VLOOKUP($B35,'[3]ACT NUM8'!$G$2:$S$141,12,FALSE)</f>
        <v>2</v>
      </c>
      <c r="V35" s="52"/>
      <c r="W35" s="17">
        <f t="shared" si="7"/>
        <v>21</v>
      </c>
      <c r="X35" s="119">
        <f>VLOOKUP($B35,'[3]ACT NUM8'!$AB$2:$AN$123,2,FALSE)</f>
        <v>0</v>
      </c>
      <c r="Y35" s="119">
        <f>VLOOKUP($B35,'[3]ACT NUM8'!$AB$2:$AN$123,3,FALSE)</f>
        <v>0</v>
      </c>
      <c r="Z35" s="119">
        <f>VLOOKUP($B35,'[3]ACT NUM8'!$AB$2:$AN$123,4,FALSE)</f>
        <v>0</v>
      </c>
      <c r="AA35" s="119">
        <f>VLOOKUP($B35,'[3]ACT NUM8'!$AB$2:$AN$123,5,FALSE)</f>
        <v>0</v>
      </c>
      <c r="AB35" s="119">
        <f>VLOOKUP($B35,'[3]ACT NUM8'!$AB$2:$AN$123,6,FALSE)</f>
        <v>0</v>
      </c>
      <c r="AC35" s="119">
        <f>VLOOKUP($B35,'[3]ACT NUM8'!$AB$2:$AN$123,7,FALSE)</f>
        <v>3</v>
      </c>
      <c r="AD35" s="119">
        <f>VLOOKUP($B35,'[3]ACT NUM8'!$AB$2:$AN$123,8,FALSE)</f>
        <v>0</v>
      </c>
      <c r="AE35" s="119">
        <f>VLOOKUP($B35,'[3]ACT NUM8'!$AB$2:$AN$123,9,FALSE)</f>
        <v>0</v>
      </c>
      <c r="AF35" s="119">
        <f>VLOOKUP($B35,'[3]ACT NUM8'!$AB$2:$AN$123,10,FALSE)</f>
        <v>1</v>
      </c>
      <c r="AG35" s="119">
        <f>VLOOKUP($B35,'[3]ACT NUM8'!$AB$2:$AN$123,11,FALSE)</f>
        <v>0</v>
      </c>
      <c r="AH35" s="119">
        <f>VLOOKUP($B35,'[3]ACT NUM8'!$AB$2:$AN$123,12,FALSE)</f>
        <v>0</v>
      </c>
      <c r="AI35" s="119"/>
      <c r="AJ35" s="17">
        <f t="shared" si="4"/>
        <v>4</v>
      </c>
    </row>
    <row r="36" spans="1:39" ht="15" thickBot="1" x14ac:dyDescent="0.25">
      <c r="A36" s="233" t="s">
        <v>201</v>
      </c>
      <c r="B36" s="234"/>
      <c r="C36" s="45">
        <f>+D36/Metas!N108</f>
        <v>0.98750967051292493</v>
      </c>
      <c r="D36" s="19">
        <f>+J36/AK36</f>
        <v>0.59250580230775496</v>
      </c>
      <c r="E36" s="14">
        <f t="shared" ref="E36:V36" si="11">SUM(E26:E35)</f>
        <v>17827</v>
      </c>
      <c r="F36" s="14">
        <f t="shared" si="11"/>
        <v>18144</v>
      </c>
      <c r="G36" s="14">
        <f t="shared" si="11"/>
        <v>18932</v>
      </c>
      <c r="H36" s="14">
        <f t="shared" si="11"/>
        <v>19132</v>
      </c>
      <c r="I36" s="14">
        <f>SUM(I26:I35)</f>
        <v>19328</v>
      </c>
      <c r="J36" s="14">
        <f t="shared" si="11"/>
        <v>19006</v>
      </c>
      <c r="K36" s="14">
        <f t="shared" si="11"/>
        <v>130</v>
      </c>
      <c r="L36" s="14">
        <f t="shared" si="11"/>
        <v>149</v>
      </c>
      <c r="M36" s="14">
        <f t="shared" si="11"/>
        <v>184</v>
      </c>
      <c r="N36" s="14">
        <f t="shared" si="11"/>
        <v>195</v>
      </c>
      <c r="O36" s="14">
        <f t="shared" si="11"/>
        <v>228</v>
      </c>
      <c r="P36" s="14">
        <f t="shared" si="11"/>
        <v>149</v>
      </c>
      <c r="Q36" s="14">
        <f t="shared" si="11"/>
        <v>215</v>
      </c>
      <c r="R36" s="14">
        <f t="shared" si="11"/>
        <v>196</v>
      </c>
      <c r="S36" s="14">
        <f t="shared" si="11"/>
        <v>161</v>
      </c>
      <c r="T36" s="14">
        <f t="shared" si="11"/>
        <v>145</v>
      </c>
      <c r="U36" s="14">
        <f t="shared" si="11"/>
        <v>98</v>
      </c>
      <c r="V36" s="14">
        <f t="shared" si="11"/>
        <v>0</v>
      </c>
      <c r="W36" s="14">
        <f t="shared" si="7"/>
        <v>1850</v>
      </c>
      <c r="X36" s="14">
        <f t="shared" ref="X36:AI36" si="12">SUM(X26:X35)</f>
        <v>31</v>
      </c>
      <c r="Y36" s="14">
        <f t="shared" si="12"/>
        <v>52</v>
      </c>
      <c r="Z36" s="14">
        <f t="shared" si="12"/>
        <v>63</v>
      </c>
      <c r="AA36" s="14">
        <f t="shared" si="12"/>
        <v>68</v>
      </c>
      <c r="AB36" s="14">
        <f t="shared" si="12"/>
        <v>50</v>
      </c>
      <c r="AC36" s="14">
        <f t="shared" si="12"/>
        <v>79</v>
      </c>
      <c r="AD36" s="14">
        <f t="shared" si="12"/>
        <v>108</v>
      </c>
      <c r="AE36" s="14">
        <f t="shared" si="12"/>
        <v>103</v>
      </c>
      <c r="AF36" s="14">
        <f t="shared" si="12"/>
        <v>50</v>
      </c>
      <c r="AG36" s="14">
        <f t="shared" si="12"/>
        <v>60</v>
      </c>
      <c r="AH36" s="14">
        <f t="shared" si="12"/>
        <v>40</v>
      </c>
      <c r="AI36" s="14">
        <f t="shared" si="12"/>
        <v>0</v>
      </c>
      <c r="AJ36" s="14">
        <f t="shared" si="4"/>
        <v>704</v>
      </c>
      <c r="AK36" s="14">
        <f>+AL36+AM36</f>
        <v>32077.323</v>
      </c>
      <c r="AL36" s="14">
        <f>119860*0.157</f>
        <v>18818.02</v>
      </c>
      <c r="AM36" s="14">
        <f>20621*0.643</f>
        <v>13259.303</v>
      </c>
    </row>
    <row r="37" spans="1:39" ht="15" thickBot="1" x14ac:dyDescent="0.25">
      <c r="A37" s="105" t="s">
        <v>100</v>
      </c>
      <c r="B37" s="99" t="s">
        <v>90</v>
      </c>
      <c r="C37" s="63"/>
      <c r="D37" s="63"/>
      <c r="E37" s="17">
        <v>154</v>
      </c>
      <c r="F37" s="49">
        <f t="shared" ref="F37:F46" si="13">+E37+(K37+L37+M37)-(X37+Y37+Z37)</f>
        <v>153</v>
      </c>
      <c r="G37" s="173">
        <f>VLOOKUP($B37,[2]NUM8!$G$2:$I$157,2,FALSE)</f>
        <v>160</v>
      </c>
      <c r="H37" s="61">
        <f t="shared" si="1"/>
        <v>161</v>
      </c>
      <c r="I37" s="50">
        <f t="shared" ref="I37:I46" si="14">+G37+(Q37+R37+S37+T37)-(AD37+AE37+AF37+AG37)</f>
        <v>161</v>
      </c>
      <c r="J37" s="180">
        <f>VLOOKUP($B37,[1]NUM8!$G$2:$I$158,2,FALSE)</f>
        <v>157</v>
      </c>
      <c r="K37" s="52">
        <f>VLOOKUP($B37,'[3]ACT NUM8'!$G$2:$S$141,2,FALSE)</f>
        <v>0</v>
      </c>
      <c r="L37" s="52">
        <f>VLOOKUP($B37,'[3]ACT NUM8'!$G$2:$S$141,3,FALSE)</f>
        <v>0</v>
      </c>
      <c r="M37" s="52">
        <f>VLOOKUP($B37,'[3]ACT NUM8'!$G$2:$S$141,4,FALSE)</f>
        <v>0</v>
      </c>
      <c r="N37" s="52">
        <f>VLOOKUP($B37,'[3]ACT NUM8'!$G$2:$S$141,5,FALSE)</f>
        <v>1</v>
      </c>
      <c r="O37" s="52">
        <f>VLOOKUP($B37,'[3]ACT NUM8'!$G$2:$S$141,6,FALSE)</f>
        <v>0</v>
      </c>
      <c r="P37" s="52">
        <f>VLOOKUP($B37,'[3]ACT NUM8'!$G$2:$S$141,7,FALSE)</f>
        <v>1</v>
      </c>
      <c r="Q37" s="52">
        <f>VLOOKUP($B37,'[3]ACT NUM8'!$G$2:$S$141,8,FALSE)</f>
        <v>1</v>
      </c>
      <c r="R37" s="52">
        <f>VLOOKUP($B37,'[3]ACT NUM8'!$G$2:$S$141,9,FALSE)</f>
        <v>0</v>
      </c>
      <c r="S37" s="52">
        <f>VLOOKUP($B37,'[3]ACT NUM8'!$G$2:$S$141,10,FALSE)</f>
        <v>0</v>
      </c>
      <c r="T37" s="53">
        <f>VLOOKUP($B37,'[3]ACT NUM8'!$G$2:$S$141,11,FALSE)</f>
        <v>0</v>
      </c>
      <c r="U37" s="52">
        <f>VLOOKUP($B37,'[3]ACT NUM8'!$G$2:$S$141,12,FALSE)</f>
        <v>0</v>
      </c>
      <c r="V37" s="52"/>
      <c r="W37" s="17">
        <f t="shared" si="7"/>
        <v>3</v>
      </c>
      <c r="X37" s="119">
        <f>VLOOKUP($B37,'[3]ACT NUM8'!$AB$2:$AN$123,2,FALSE)</f>
        <v>0</v>
      </c>
      <c r="Y37" s="119">
        <f>VLOOKUP($B37,'[3]ACT NUM8'!$AB$2:$AN$123,3,FALSE)</f>
        <v>1</v>
      </c>
      <c r="Z37" s="119">
        <f>VLOOKUP($B37,'[3]ACT NUM8'!$AB$2:$AN$123,4,FALSE)</f>
        <v>0</v>
      </c>
      <c r="AA37" s="119">
        <f>VLOOKUP($B37,'[3]ACT NUM8'!$AB$2:$AN$123,5,FALSE)</f>
        <v>0</v>
      </c>
      <c r="AB37" s="119">
        <f>VLOOKUP($B37,'[3]ACT NUM8'!$AB$2:$AN$123,6,FALSE)</f>
        <v>0</v>
      </c>
      <c r="AC37" s="119">
        <f>VLOOKUP($B37,'[3]ACT NUM8'!$AB$2:$AN$123,7,FALSE)</f>
        <v>0</v>
      </c>
      <c r="AD37" s="119">
        <f>VLOOKUP($B37,'[3]ACT NUM8'!$AB$2:$AN$123,8,FALSE)</f>
        <v>0</v>
      </c>
      <c r="AE37" s="119">
        <f>VLOOKUP($B37,'[3]ACT NUM8'!$AB$2:$AN$123,9,FALSE)</f>
        <v>0</v>
      </c>
      <c r="AF37" s="119">
        <f>VLOOKUP($B37,'[3]ACT NUM8'!$AB$2:$AN$123,10,FALSE)</f>
        <v>0</v>
      </c>
      <c r="AG37" s="119">
        <f>VLOOKUP($B37,'[3]ACT NUM8'!$AB$2:$AN$123,11,FALSE)</f>
        <v>0</v>
      </c>
      <c r="AH37" s="119">
        <f>VLOOKUP($B37,'[3]ACT NUM8'!$AB$2:$AN$123,12,FALSE)</f>
        <v>0</v>
      </c>
      <c r="AI37" s="119"/>
      <c r="AJ37" s="17">
        <f t="shared" si="4"/>
        <v>1</v>
      </c>
    </row>
    <row r="38" spans="1:39" ht="15" thickBot="1" x14ac:dyDescent="0.25">
      <c r="A38" s="105" t="s">
        <v>100</v>
      </c>
      <c r="B38" s="99" t="s">
        <v>91</v>
      </c>
      <c r="C38" s="63"/>
      <c r="D38" s="63"/>
      <c r="E38" s="17">
        <v>87</v>
      </c>
      <c r="F38" s="49">
        <f t="shared" si="13"/>
        <v>87</v>
      </c>
      <c r="G38" s="173">
        <f>VLOOKUP($B38,[2]NUM8!$G$2:$I$157,2,FALSE)</f>
        <v>85</v>
      </c>
      <c r="H38" s="61">
        <f t="shared" si="1"/>
        <v>85</v>
      </c>
      <c r="I38" s="50">
        <f t="shared" si="14"/>
        <v>85</v>
      </c>
      <c r="J38" s="180">
        <f>VLOOKUP($B38,[1]NUM8!$G$2:$I$158,2,FALSE)</f>
        <v>97</v>
      </c>
      <c r="K38" s="52">
        <f>VLOOKUP($B38,'[3]ACT NUM8'!$G$2:$S$141,2,FALSE)</f>
        <v>0</v>
      </c>
      <c r="L38" s="52">
        <f>VLOOKUP($B38,'[3]ACT NUM8'!$G$2:$S$141,3,FALSE)</f>
        <v>0</v>
      </c>
      <c r="M38" s="52">
        <f>VLOOKUP($B38,'[3]ACT NUM8'!$G$2:$S$141,4,FALSE)</f>
        <v>0</v>
      </c>
      <c r="N38" s="52">
        <f>VLOOKUP($B38,'[3]ACT NUM8'!$G$2:$S$141,5,FALSE)</f>
        <v>1</v>
      </c>
      <c r="O38" s="52">
        <f>VLOOKUP($B38,'[3]ACT NUM8'!$G$2:$S$141,6,FALSE)</f>
        <v>1</v>
      </c>
      <c r="P38" s="52">
        <f>VLOOKUP($B38,'[3]ACT NUM8'!$G$2:$S$141,7,FALSE)</f>
        <v>0</v>
      </c>
      <c r="Q38" s="52">
        <f>VLOOKUP($B38,'[3]ACT NUM8'!$G$2:$S$141,8,FALSE)</f>
        <v>0</v>
      </c>
      <c r="R38" s="52">
        <f>VLOOKUP($B38,'[3]ACT NUM8'!$G$2:$S$141,9,FALSE)</f>
        <v>0</v>
      </c>
      <c r="S38" s="52">
        <f>VLOOKUP($B38,'[3]ACT NUM8'!$G$2:$S$141,10,FALSE)</f>
        <v>0</v>
      </c>
      <c r="T38" s="53">
        <f>VLOOKUP($B38,'[3]ACT NUM8'!$G$2:$S$141,11,FALSE)</f>
        <v>0</v>
      </c>
      <c r="U38" s="52">
        <f>VLOOKUP($B38,'[3]ACT NUM8'!$G$2:$S$141,12,FALSE)</f>
        <v>0</v>
      </c>
      <c r="V38" s="52"/>
      <c r="W38" s="17">
        <f t="shared" si="7"/>
        <v>2</v>
      </c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19"/>
      <c r="AJ38" s="17">
        <f t="shared" si="4"/>
        <v>0</v>
      </c>
    </row>
    <row r="39" spans="1:39" ht="15" thickBot="1" x14ac:dyDescent="0.25">
      <c r="A39" s="105" t="s">
        <v>100</v>
      </c>
      <c r="B39" s="99" t="s">
        <v>92</v>
      </c>
      <c r="C39" s="63"/>
      <c r="D39" s="63"/>
      <c r="E39" s="17">
        <v>187</v>
      </c>
      <c r="F39" s="49">
        <f t="shared" si="13"/>
        <v>187</v>
      </c>
      <c r="G39" s="173">
        <f>VLOOKUP($B39,[2]NUM8!$G$2:$I$157,2,FALSE)</f>
        <v>187</v>
      </c>
      <c r="H39" s="61">
        <f t="shared" si="1"/>
        <v>187</v>
      </c>
      <c r="I39" s="50">
        <f t="shared" si="14"/>
        <v>187</v>
      </c>
      <c r="J39" s="180">
        <f>VLOOKUP($B39,[1]NUM8!$G$2:$I$158,2,FALSE)</f>
        <v>188</v>
      </c>
      <c r="K39" s="52">
        <f>VLOOKUP($B39,'[3]ACT NUM8'!$G$2:$S$141,2,FALSE)</f>
        <v>0</v>
      </c>
      <c r="L39" s="52">
        <f>VLOOKUP($B39,'[3]ACT NUM8'!$G$2:$S$141,3,FALSE)</f>
        <v>0</v>
      </c>
      <c r="M39" s="52">
        <f>VLOOKUP($B39,'[3]ACT NUM8'!$G$2:$S$141,4,FALSE)</f>
        <v>0</v>
      </c>
      <c r="N39" s="52">
        <f>VLOOKUP($B39,'[3]ACT NUM8'!$G$2:$S$141,5,FALSE)</f>
        <v>0</v>
      </c>
      <c r="O39" s="52">
        <f>VLOOKUP($B39,'[3]ACT NUM8'!$G$2:$S$141,6,FALSE)</f>
        <v>0</v>
      </c>
      <c r="P39" s="52">
        <f>VLOOKUP($B39,'[3]ACT NUM8'!$G$2:$S$141,7,FALSE)</f>
        <v>1</v>
      </c>
      <c r="Q39" s="52">
        <f>VLOOKUP($B39,'[3]ACT NUM8'!$G$2:$S$141,8,FALSE)</f>
        <v>0</v>
      </c>
      <c r="R39" s="52">
        <f>VLOOKUP($B39,'[3]ACT NUM8'!$G$2:$S$141,9,FALSE)</f>
        <v>0</v>
      </c>
      <c r="S39" s="52">
        <f>VLOOKUP($B39,'[3]ACT NUM8'!$G$2:$S$141,10,FALSE)</f>
        <v>0</v>
      </c>
      <c r="T39" s="53">
        <f>VLOOKUP($B39,'[3]ACT NUM8'!$G$2:$S$141,11,FALSE)</f>
        <v>0</v>
      </c>
      <c r="U39" s="52">
        <f>VLOOKUP($B39,'[3]ACT NUM8'!$G$2:$S$141,12,FALSE)</f>
        <v>0</v>
      </c>
      <c r="V39" s="52"/>
      <c r="W39" s="17">
        <f t="shared" si="7"/>
        <v>1</v>
      </c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19"/>
      <c r="AI39" s="119"/>
      <c r="AJ39" s="17">
        <f t="shared" si="4"/>
        <v>0</v>
      </c>
    </row>
    <row r="40" spans="1:39" ht="15" thickBot="1" x14ac:dyDescent="0.25">
      <c r="A40" s="105" t="s">
        <v>100</v>
      </c>
      <c r="B40" s="99" t="s">
        <v>93</v>
      </c>
      <c r="C40" s="63"/>
      <c r="D40" s="63"/>
      <c r="E40" s="17">
        <v>23</v>
      </c>
      <c r="F40" s="49">
        <f t="shared" si="13"/>
        <v>23</v>
      </c>
      <c r="G40" s="173">
        <f>VLOOKUP($B40,[2]NUM8!$G$2:$I$157,2,FALSE)</f>
        <v>25</v>
      </c>
      <c r="H40" s="61">
        <f t="shared" si="1"/>
        <v>25</v>
      </c>
      <c r="I40" s="50">
        <f t="shared" si="14"/>
        <v>25</v>
      </c>
      <c r="J40" s="180">
        <f>VLOOKUP($B40,[1]NUM8!$G$2:$I$158,2,FALSE)</f>
        <v>24</v>
      </c>
      <c r="T40" s="53"/>
      <c r="U40" s="52"/>
      <c r="V40" s="52"/>
      <c r="W40" s="17">
        <f t="shared" si="7"/>
        <v>0</v>
      </c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19"/>
      <c r="AJ40" s="17">
        <f t="shared" si="4"/>
        <v>0</v>
      </c>
    </row>
    <row r="41" spans="1:39" ht="15" thickBot="1" x14ac:dyDescent="0.25">
      <c r="A41" s="105" t="s">
        <v>100</v>
      </c>
      <c r="B41" s="99" t="s">
        <v>94</v>
      </c>
      <c r="C41" s="63"/>
      <c r="D41" s="63"/>
      <c r="E41" s="17">
        <v>242</v>
      </c>
      <c r="F41" s="49">
        <f t="shared" si="13"/>
        <v>243</v>
      </c>
      <c r="G41" s="173">
        <f>VLOOKUP($B41,[2]NUM8!$G$2:$I$157,2,FALSE)</f>
        <v>237</v>
      </c>
      <c r="H41" s="61">
        <f t="shared" si="1"/>
        <v>239</v>
      </c>
      <c r="I41" s="50">
        <f t="shared" si="14"/>
        <v>239</v>
      </c>
      <c r="J41" s="180">
        <f>VLOOKUP($B41,[1]NUM8!$G$2:$I$158,2,FALSE)</f>
        <v>243</v>
      </c>
      <c r="K41" s="52">
        <f>VLOOKUP($B41,'[3]ACT NUM8'!$G$2:$S$141,2,FALSE)</f>
        <v>1</v>
      </c>
      <c r="L41" s="52">
        <f>VLOOKUP($B41,'[3]ACT NUM8'!$G$2:$S$141,3,FALSE)</f>
        <v>0</v>
      </c>
      <c r="M41" s="52">
        <f>VLOOKUP($B41,'[3]ACT NUM8'!$G$2:$S$141,4,FALSE)</f>
        <v>0</v>
      </c>
      <c r="N41" s="52">
        <f>VLOOKUP($B41,'[3]ACT NUM8'!$G$2:$S$141,5,FALSE)</f>
        <v>0</v>
      </c>
      <c r="O41" s="52">
        <f>VLOOKUP($B41,'[3]ACT NUM8'!$G$2:$S$141,6,FALSE)</f>
        <v>0</v>
      </c>
      <c r="P41" s="52">
        <f>VLOOKUP($B41,'[3]ACT NUM8'!$G$2:$S$141,7,FALSE)</f>
        <v>2</v>
      </c>
      <c r="Q41" s="52">
        <f>VLOOKUP($B41,'[3]ACT NUM8'!$G$2:$S$141,8,FALSE)</f>
        <v>1</v>
      </c>
      <c r="R41" s="52">
        <f>VLOOKUP($B41,'[3]ACT NUM8'!$G$2:$S$141,9,FALSE)</f>
        <v>1</v>
      </c>
      <c r="S41" s="52">
        <f>VLOOKUP($B41,'[3]ACT NUM8'!$G$2:$S$141,10,FALSE)</f>
        <v>0</v>
      </c>
      <c r="T41" s="53">
        <f>VLOOKUP($B41,'[3]ACT NUM8'!$G$2:$S$141,11,FALSE)</f>
        <v>0</v>
      </c>
      <c r="U41" s="52">
        <f>VLOOKUP($B41,'[3]ACT NUM8'!$G$2:$S$141,12,FALSE)</f>
        <v>1</v>
      </c>
      <c r="V41" s="52"/>
      <c r="W41" s="17">
        <f t="shared" si="7"/>
        <v>6</v>
      </c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7">
        <f t="shared" si="4"/>
        <v>0</v>
      </c>
    </row>
    <row r="42" spans="1:39" ht="15" thickBot="1" x14ac:dyDescent="0.25">
      <c r="A42" s="105" t="s">
        <v>100</v>
      </c>
      <c r="B42" s="99" t="s">
        <v>95</v>
      </c>
      <c r="C42" s="63"/>
      <c r="D42" s="63"/>
      <c r="E42" s="17">
        <v>131</v>
      </c>
      <c r="F42" s="49">
        <f t="shared" si="13"/>
        <v>133</v>
      </c>
      <c r="G42" s="173">
        <f>VLOOKUP($B42,[2]NUM8!$G$2:$I$157,2,FALSE)</f>
        <v>127</v>
      </c>
      <c r="H42" s="61">
        <f t="shared" si="1"/>
        <v>127</v>
      </c>
      <c r="I42" s="50">
        <f t="shared" si="14"/>
        <v>127</v>
      </c>
      <c r="J42" s="180">
        <f>VLOOKUP($B42,[1]NUM8!$G$2:$I$158,2,FALSE)</f>
        <v>143</v>
      </c>
      <c r="K42" s="52">
        <f>VLOOKUP($B42,'[3]ACT NUM8'!$G$2:$S$141,2,FALSE)</f>
        <v>2</v>
      </c>
      <c r="L42" s="52">
        <f>VLOOKUP($B42,'[3]ACT NUM8'!$G$2:$S$141,3,FALSE)</f>
        <v>0</v>
      </c>
      <c r="M42" s="52">
        <f>VLOOKUP($B42,'[3]ACT NUM8'!$G$2:$S$141,4,FALSE)</f>
        <v>0</v>
      </c>
      <c r="N42" s="52">
        <f>VLOOKUP($B42,'[3]ACT NUM8'!$G$2:$S$141,5,FALSE)</f>
        <v>1</v>
      </c>
      <c r="O42" s="52">
        <f>VLOOKUP($B42,'[3]ACT NUM8'!$G$2:$S$141,6,FALSE)</f>
        <v>0</v>
      </c>
      <c r="P42" s="52">
        <f>VLOOKUP($B42,'[3]ACT NUM8'!$G$2:$S$141,7,FALSE)</f>
        <v>0</v>
      </c>
      <c r="Q42" s="52">
        <f>VLOOKUP($B42,'[3]ACT NUM8'!$G$2:$S$141,8,FALSE)</f>
        <v>0</v>
      </c>
      <c r="R42" s="52">
        <f>VLOOKUP($B42,'[3]ACT NUM8'!$G$2:$S$141,9,FALSE)</f>
        <v>0</v>
      </c>
      <c r="S42" s="52">
        <f>VLOOKUP($B42,'[3]ACT NUM8'!$G$2:$S$141,10,FALSE)</f>
        <v>0</v>
      </c>
      <c r="T42" s="53">
        <f>VLOOKUP($B42,'[3]ACT NUM8'!$G$2:$S$141,11,FALSE)</f>
        <v>0</v>
      </c>
      <c r="U42" s="52">
        <f>VLOOKUP($B42,'[3]ACT NUM8'!$G$2:$S$141,12,FALSE)</f>
        <v>0</v>
      </c>
      <c r="V42" s="52"/>
      <c r="W42" s="17">
        <f t="shared" si="7"/>
        <v>3</v>
      </c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7">
        <f t="shared" si="4"/>
        <v>0</v>
      </c>
    </row>
    <row r="43" spans="1:39" ht="15" thickBot="1" x14ac:dyDescent="0.25">
      <c r="A43" s="105" t="s">
        <v>100</v>
      </c>
      <c r="B43" s="99" t="s">
        <v>96</v>
      </c>
      <c r="C43" s="63"/>
      <c r="D43" s="63"/>
      <c r="E43" s="17">
        <v>108</v>
      </c>
      <c r="F43" s="49">
        <f t="shared" si="13"/>
        <v>108</v>
      </c>
      <c r="G43" s="173">
        <f>VLOOKUP($B43,[2]NUM8!$G$2:$I$157,2,FALSE)</f>
        <v>103</v>
      </c>
      <c r="H43" s="61">
        <f t="shared" si="1"/>
        <v>103</v>
      </c>
      <c r="I43" s="50">
        <f t="shared" si="14"/>
        <v>103</v>
      </c>
      <c r="J43" s="180">
        <f>VLOOKUP($B43,[1]NUM8!$G$2:$I$158,2,FALSE)</f>
        <v>102</v>
      </c>
      <c r="K43" s="52"/>
      <c r="L43" s="52"/>
      <c r="M43" s="52"/>
      <c r="N43" s="52"/>
      <c r="O43" s="52"/>
      <c r="P43" s="52"/>
      <c r="Q43" s="52"/>
      <c r="R43" s="52"/>
      <c r="S43" s="52"/>
      <c r="T43" s="53"/>
      <c r="U43" s="52"/>
      <c r="V43" s="52"/>
      <c r="W43" s="17">
        <f t="shared" si="7"/>
        <v>0</v>
      </c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7">
        <f t="shared" si="4"/>
        <v>0</v>
      </c>
    </row>
    <row r="44" spans="1:39" ht="15" thickBot="1" x14ac:dyDescent="0.25">
      <c r="A44" s="105" t="s">
        <v>100</v>
      </c>
      <c r="B44" s="99" t="s">
        <v>97</v>
      </c>
      <c r="C44" s="63"/>
      <c r="D44" s="63"/>
      <c r="E44" s="17">
        <v>56</v>
      </c>
      <c r="F44" s="49">
        <f t="shared" si="13"/>
        <v>56</v>
      </c>
      <c r="G44" s="173">
        <f>VLOOKUP($B44,[2]NUM8!$G$2:$I$157,2,FALSE)</f>
        <v>57</v>
      </c>
      <c r="H44" s="61">
        <f t="shared" si="1"/>
        <v>57</v>
      </c>
      <c r="I44" s="50">
        <f t="shared" si="14"/>
        <v>57</v>
      </c>
      <c r="J44" s="180">
        <f>VLOOKUP($B44,[1]NUM8!$G$2:$I$158,2,FALSE)</f>
        <v>53</v>
      </c>
      <c r="K44" s="52"/>
      <c r="L44" s="52"/>
      <c r="M44" s="52"/>
      <c r="N44" s="52"/>
      <c r="O44" s="52"/>
      <c r="P44" s="52"/>
      <c r="Q44" s="52"/>
      <c r="R44" s="52"/>
      <c r="S44" s="52"/>
      <c r="T44" s="53"/>
      <c r="U44" s="52"/>
      <c r="V44" s="52"/>
      <c r="W44" s="17">
        <f t="shared" si="7"/>
        <v>0</v>
      </c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7">
        <f t="shared" si="4"/>
        <v>0</v>
      </c>
    </row>
    <row r="45" spans="1:39" ht="15" thickBot="1" x14ac:dyDescent="0.25">
      <c r="A45" s="105" t="s">
        <v>100</v>
      </c>
      <c r="B45" s="99" t="s">
        <v>98</v>
      </c>
      <c r="C45" s="63"/>
      <c r="D45" s="63"/>
      <c r="E45" s="17">
        <v>283</v>
      </c>
      <c r="F45" s="49">
        <f t="shared" si="13"/>
        <v>284</v>
      </c>
      <c r="G45" s="173">
        <f>VLOOKUP($B45,[2]NUM8!$G$2:$I$157,2,FALSE)</f>
        <v>307</v>
      </c>
      <c r="H45" s="61">
        <f t="shared" si="1"/>
        <v>311</v>
      </c>
      <c r="I45" s="50">
        <f t="shared" si="14"/>
        <v>311</v>
      </c>
      <c r="J45" s="180">
        <f>VLOOKUP($B45,[1]NUM8!$G$2:$I$158,2,FALSE)</f>
        <v>334</v>
      </c>
      <c r="K45" s="52">
        <f>VLOOKUP($B45,'[3]ACT NUM8'!$G$2:$S$141,2,FALSE)</f>
        <v>0</v>
      </c>
      <c r="L45" s="52">
        <f>VLOOKUP($B45,'[3]ACT NUM8'!$G$2:$S$141,3,FALSE)</f>
        <v>1</v>
      </c>
      <c r="M45" s="52">
        <f>VLOOKUP($B45,'[3]ACT NUM8'!$G$2:$S$141,4,FALSE)</f>
        <v>0</v>
      </c>
      <c r="N45" s="52">
        <f>VLOOKUP($B45,'[3]ACT NUM8'!$G$2:$S$141,5,FALSE)</f>
        <v>0</v>
      </c>
      <c r="O45" s="52">
        <f>VLOOKUP($B45,'[3]ACT NUM8'!$G$2:$S$141,6,FALSE)</f>
        <v>2</v>
      </c>
      <c r="P45" s="52">
        <f>VLOOKUP($B45,'[3]ACT NUM8'!$G$2:$S$141,7,FALSE)</f>
        <v>2</v>
      </c>
      <c r="Q45" s="52">
        <f>VLOOKUP($B45,'[3]ACT NUM8'!$G$2:$S$141,8,FALSE)</f>
        <v>2</v>
      </c>
      <c r="R45" s="52">
        <f>VLOOKUP($B45,'[3]ACT NUM8'!$G$2:$S$141,9,FALSE)</f>
        <v>2</v>
      </c>
      <c r="S45" s="52">
        <f>VLOOKUP($B45,'[3]ACT NUM8'!$G$2:$S$141,10,FALSE)</f>
        <v>0</v>
      </c>
      <c r="T45" s="53">
        <f>VLOOKUP($B45,'[3]ACT NUM8'!$G$2:$S$141,11,FALSE)</f>
        <v>0</v>
      </c>
      <c r="U45" s="52">
        <f>VLOOKUP($B45,'[3]ACT NUM8'!$G$2:$S$141,12,FALSE)</f>
        <v>0</v>
      </c>
      <c r="V45" s="52"/>
      <c r="W45" s="17">
        <f t="shared" si="7"/>
        <v>9</v>
      </c>
      <c r="X45" s="119"/>
      <c r="Y45" s="119"/>
      <c r="Z45" s="119"/>
      <c r="AA45" s="119"/>
      <c r="AB45" s="119"/>
      <c r="AC45" s="119"/>
      <c r="AD45" s="119"/>
      <c r="AE45" s="119"/>
      <c r="AF45" s="119"/>
      <c r="AG45" s="119"/>
      <c r="AH45" s="119"/>
      <c r="AI45" s="119"/>
      <c r="AJ45" s="17">
        <f t="shared" si="4"/>
        <v>0</v>
      </c>
    </row>
    <row r="46" spans="1:39" ht="15" thickBot="1" x14ac:dyDescent="0.25">
      <c r="A46" s="105" t="s">
        <v>100</v>
      </c>
      <c r="B46" s="99" t="s">
        <v>99</v>
      </c>
      <c r="C46" s="63"/>
      <c r="D46" s="63"/>
      <c r="E46" s="17">
        <v>61</v>
      </c>
      <c r="F46" s="49">
        <f t="shared" si="13"/>
        <v>61</v>
      </c>
      <c r="G46" s="173">
        <f>VLOOKUP($B46,[2]NUM8!$G$2:$I$157,2,FALSE)</f>
        <v>65</v>
      </c>
      <c r="H46" s="61">
        <f t="shared" si="1"/>
        <v>65</v>
      </c>
      <c r="I46" s="50">
        <f t="shared" si="14"/>
        <v>65</v>
      </c>
      <c r="J46" s="180">
        <f>VLOOKUP($B46,[1]NUM8!$G$2:$I$158,2,FALSE)</f>
        <v>62</v>
      </c>
      <c r="K46" s="52"/>
      <c r="L46" s="52"/>
      <c r="M46" s="52"/>
      <c r="N46" s="52"/>
      <c r="O46" s="52"/>
      <c r="P46" s="52"/>
      <c r="Q46" s="52"/>
      <c r="R46" s="52"/>
      <c r="S46" s="52"/>
      <c r="T46" s="53"/>
      <c r="U46" s="52"/>
      <c r="V46" s="52"/>
      <c r="W46" s="17">
        <f t="shared" si="7"/>
        <v>0</v>
      </c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7">
        <f t="shared" si="4"/>
        <v>0</v>
      </c>
    </row>
    <row r="47" spans="1:39" ht="27" customHeight="1" thickBot="1" x14ac:dyDescent="0.25">
      <c r="A47" s="233" t="s">
        <v>202</v>
      </c>
      <c r="B47" s="234"/>
      <c r="C47" s="45">
        <f>+D47/Metas!N117</f>
        <v>1.0242487347242937</v>
      </c>
      <c r="D47" s="19">
        <f>+J47/AK47</f>
        <v>0.67600416491803383</v>
      </c>
      <c r="E47" s="14">
        <f t="shared" ref="E47:K47" si="15">SUM(E37:E46)</f>
        <v>1332</v>
      </c>
      <c r="F47" s="14">
        <f t="shared" si="15"/>
        <v>1335</v>
      </c>
      <c r="G47" s="14">
        <f t="shared" si="15"/>
        <v>1353</v>
      </c>
      <c r="H47" s="14">
        <f t="shared" si="15"/>
        <v>1360</v>
      </c>
      <c r="I47" s="14">
        <f>SUM(I37:I46)</f>
        <v>1360</v>
      </c>
      <c r="J47" s="14">
        <f t="shared" si="15"/>
        <v>1403</v>
      </c>
      <c r="K47" s="14">
        <f t="shared" si="15"/>
        <v>3</v>
      </c>
      <c r="L47" s="14">
        <f t="shared" ref="L47:V47" si="16">SUM(L37:L46)</f>
        <v>1</v>
      </c>
      <c r="M47" s="14">
        <f t="shared" si="16"/>
        <v>0</v>
      </c>
      <c r="N47" s="14">
        <f t="shared" si="16"/>
        <v>3</v>
      </c>
      <c r="O47" s="14">
        <f t="shared" si="16"/>
        <v>3</v>
      </c>
      <c r="P47" s="14">
        <f t="shared" si="16"/>
        <v>6</v>
      </c>
      <c r="Q47" s="14">
        <f>SUM(Q37:Q46)</f>
        <v>4</v>
      </c>
      <c r="R47" s="14">
        <f t="shared" si="16"/>
        <v>3</v>
      </c>
      <c r="S47" s="14">
        <f t="shared" si="16"/>
        <v>0</v>
      </c>
      <c r="T47" s="14">
        <f t="shared" si="16"/>
        <v>0</v>
      </c>
      <c r="U47" s="14">
        <f t="shared" si="16"/>
        <v>1</v>
      </c>
      <c r="V47" s="14">
        <f t="shared" si="16"/>
        <v>0</v>
      </c>
      <c r="W47" s="14">
        <f t="shared" si="7"/>
        <v>24</v>
      </c>
      <c r="X47" s="14">
        <f t="shared" ref="X47:AI47" si="17">SUM(X37:X46)</f>
        <v>0</v>
      </c>
      <c r="Y47" s="14">
        <f t="shared" si="17"/>
        <v>1</v>
      </c>
      <c r="Z47" s="14">
        <f t="shared" si="17"/>
        <v>0</v>
      </c>
      <c r="AA47" s="14">
        <f t="shared" si="17"/>
        <v>0</v>
      </c>
      <c r="AB47" s="14">
        <f t="shared" si="17"/>
        <v>0</v>
      </c>
      <c r="AC47" s="14">
        <f t="shared" si="17"/>
        <v>0</v>
      </c>
      <c r="AD47" s="14">
        <f t="shared" si="17"/>
        <v>0</v>
      </c>
      <c r="AE47" s="14">
        <f t="shared" si="17"/>
        <v>0</v>
      </c>
      <c r="AF47" s="14">
        <f t="shared" si="17"/>
        <v>0</v>
      </c>
      <c r="AG47" s="14">
        <f t="shared" si="17"/>
        <v>0</v>
      </c>
      <c r="AH47" s="14">
        <f t="shared" si="17"/>
        <v>0</v>
      </c>
      <c r="AI47" s="14">
        <f t="shared" si="17"/>
        <v>0</v>
      </c>
      <c r="AJ47" s="14">
        <f t="shared" si="4"/>
        <v>1</v>
      </c>
      <c r="AK47" s="14">
        <f>+AL47+AM47</f>
        <v>2075.431</v>
      </c>
      <c r="AL47" s="14">
        <f>7805*0.157</f>
        <v>1225.385</v>
      </c>
      <c r="AM47" s="14">
        <f>1322*0.643</f>
        <v>850.04600000000005</v>
      </c>
    </row>
    <row r="48" spans="1:39" ht="15" thickBot="1" x14ac:dyDescent="0.25">
      <c r="A48" s="105" t="s">
        <v>114</v>
      </c>
      <c r="B48" s="99" t="s">
        <v>101</v>
      </c>
      <c r="C48" s="63"/>
      <c r="D48" s="63"/>
      <c r="E48" s="17">
        <v>481</v>
      </c>
      <c r="F48" s="49">
        <f t="shared" ref="F48:F60" si="18">+E48+(K48+L48+M48)-(X48+Y48+Z48)</f>
        <v>490</v>
      </c>
      <c r="G48" s="173">
        <f>VLOOKUP($B48,[2]NUM8!$G$2:$I$157,2,FALSE)</f>
        <v>561</v>
      </c>
      <c r="H48" s="61">
        <f t="shared" si="1"/>
        <v>582</v>
      </c>
      <c r="I48" s="50">
        <f t="shared" ref="I48:I60" si="19">+G48+(Q48+R48+S48+T48)-(AD48+AE48+AF48+AG48)</f>
        <v>603</v>
      </c>
      <c r="J48" s="180">
        <f>VLOOKUP($B48,[1]NUM8!$G$2:$I$158,2,FALSE)</f>
        <v>570</v>
      </c>
      <c r="K48" s="52">
        <f>VLOOKUP($B48,'[3]ACT NUM8'!$G$2:$S$141,2,FALSE)</f>
        <v>6</v>
      </c>
      <c r="L48" s="52">
        <f>VLOOKUP($B48,'[3]ACT NUM8'!$G$2:$S$141,3,FALSE)</f>
        <v>4</v>
      </c>
      <c r="M48" s="52">
        <f>VLOOKUP($B48,'[3]ACT NUM8'!$G$2:$S$141,4,FALSE)</f>
        <v>0</v>
      </c>
      <c r="N48" s="52">
        <f>VLOOKUP($B48,'[3]ACT NUM8'!$G$2:$S$141,5,FALSE)</f>
        <v>0</v>
      </c>
      <c r="O48" s="52">
        <f>VLOOKUP($B48,'[3]ACT NUM8'!$G$2:$S$141,6,FALSE)</f>
        <v>3</v>
      </c>
      <c r="P48" s="52">
        <f>VLOOKUP($B48,'[3]ACT NUM8'!$G$2:$S$141,7,FALSE)</f>
        <v>7</v>
      </c>
      <c r="Q48" s="52">
        <f>VLOOKUP($B48,'[3]ACT NUM8'!$G$2:$S$141,8,FALSE)</f>
        <v>10</v>
      </c>
      <c r="R48" s="52">
        <f>VLOOKUP($B48,'[3]ACT NUM8'!$G$2:$S$141,9,FALSE)</f>
        <v>11</v>
      </c>
      <c r="S48" s="52">
        <f>VLOOKUP($B48,'[3]ACT NUM8'!$G$2:$S$141,10,FALSE)</f>
        <v>7</v>
      </c>
      <c r="T48" s="53">
        <f>VLOOKUP($B48,'[3]ACT NUM8'!$G$2:$S$141,11,FALSE)</f>
        <v>15</v>
      </c>
      <c r="U48" s="52">
        <f>VLOOKUP($B48,'[3]ACT NUM8'!$G$2:$S$141,12,FALSE)</f>
        <v>0</v>
      </c>
      <c r="V48" s="52"/>
      <c r="W48" s="17">
        <f t="shared" si="7"/>
        <v>63</v>
      </c>
      <c r="X48" s="119">
        <f>VLOOKUP($B48,'[3]ACT NUM8'!$AB$2:$AN$123,2,FALSE)</f>
        <v>1</v>
      </c>
      <c r="Y48" s="119">
        <f>VLOOKUP($B48,'[3]ACT NUM8'!$AB$2:$AN$123,3,FALSE)</f>
        <v>0</v>
      </c>
      <c r="Z48" s="119">
        <f>VLOOKUP($B48,'[3]ACT NUM8'!$AB$2:$AN$123,4,FALSE)</f>
        <v>0</v>
      </c>
      <c r="AA48" s="119">
        <f>VLOOKUP($B48,'[3]ACT NUM8'!$AB$2:$AN$123,5,FALSE)</f>
        <v>0</v>
      </c>
      <c r="AB48" s="119">
        <f>VLOOKUP($B48,'[3]ACT NUM8'!$AB$2:$AN$123,6,FALSE)</f>
        <v>0</v>
      </c>
      <c r="AC48" s="119">
        <f>VLOOKUP($B48,'[3]ACT NUM8'!$AB$2:$AN$123,7,FALSE)</f>
        <v>0</v>
      </c>
      <c r="AD48" s="119">
        <f>VLOOKUP($B48,'[3]ACT NUM8'!$AB$2:$AN$123,8,FALSE)</f>
        <v>0</v>
      </c>
      <c r="AE48" s="119">
        <f>VLOOKUP($B48,'[3]ACT NUM8'!$AB$2:$AN$123,9,FALSE)</f>
        <v>0</v>
      </c>
      <c r="AF48" s="119">
        <f>VLOOKUP($B48,'[3]ACT NUM8'!$AB$2:$AN$123,10,FALSE)</f>
        <v>1</v>
      </c>
      <c r="AG48" s="119">
        <f>VLOOKUP($B48,'[3]ACT NUM8'!$AB$2:$AN$123,11,FALSE)</f>
        <v>0</v>
      </c>
      <c r="AH48" s="119">
        <f>VLOOKUP($B48,'[3]ACT NUM8'!$AB$2:$AN$123,12,FALSE)</f>
        <v>0</v>
      </c>
      <c r="AI48" s="119"/>
      <c r="AJ48" s="17">
        <f t="shared" si="4"/>
        <v>2</v>
      </c>
    </row>
    <row r="49" spans="1:39" ht="15" thickBot="1" x14ac:dyDescent="0.25">
      <c r="A49" s="105" t="s">
        <v>114</v>
      </c>
      <c r="B49" s="99" t="s">
        <v>102</v>
      </c>
      <c r="C49" s="63"/>
      <c r="D49" s="63"/>
      <c r="E49" s="17">
        <v>154</v>
      </c>
      <c r="F49" s="49">
        <f t="shared" si="18"/>
        <v>151</v>
      </c>
      <c r="G49" s="173">
        <f>VLOOKUP($B49,[2]NUM8!$G$2:$I$157,2,FALSE)</f>
        <v>152</v>
      </c>
      <c r="H49" s="61">
        <f t="shared" si="1"/>
        <v>154</v>
      </c>
      <c r="I49" s="50">
        <f t="shared" si="19"/>
        <v>151</v>
      </c>
      <c r="J49" s="180">
        <f>VLOOKUP($B49,[1]NUM8!$G$2:$I$158,2,FALSE)</f>
        <v>152</v>
      </c>
      <c r="K49" s="52">
        <f>VLOOKUP($B49,'[3]ACT NUM8'!$G$2:$S$141,2,FALSE)</f>
        <v>0</v>
      </c>
      <c r="L49" s="52">
        <f>VLOOKUP($B49,'[3]ACT NUM8'!$G$2:$S$141,3,FALSE)</f>
        <v>0</v>
      </c>
      <c r="M49" s="52">
        <f>VLOOKUP($B49,'[3]ACT NUM8'!$G$2:$S$141,4,FALSE)</f>
        <v>0</v>
      </c>
      <c r="N49" s="52">
        <f>VLOOKUP($B49,'[3]ACT NUM8'!$G$2:$S$141,5,FALSE)</f>
        <v>0</v>
      </c>
      <c r="O49" s="52">
        <f>VLOOKUP($B49,'[3]ACT NUM8'!$G$2:$S$141,6,FALSE)</f>
        <v>0</v>
      </c>
      <c r="P49" s="52">
        <f>VLOOKUP($B49,'[3]ACT NUM8'!$G$2:$S$141,7,FALSE)</f>
        <v>0</v>
      </c>
      <c r="Q49" s="52">
        <f>VLOOKUP($B49,'[3]ACT NUM8'!$G$2:$S$141,8,FALSE)</f>
        <v>0</v>
      </c>
      <c r="R49" s="52">
        <f>VLOOKUP($B49,'[3]ACT NUM8'!$G$2:$S$141,9,FALSE)</f>
        <v>2</v>
      </c>
      <c r="S49" s="52">
        <f>VLOOKUP($B49,'[3]ACT NUM8'!$G$2:$S$141,10,FALSE)</f>
        <v>1</v>
      </c>
      <c r="T49" s="53">
        <f>VLOOKUP($B49,'[3]ACT NUM8'!$G$2:$S$141,11,FALSE)</f>
        <v>0</v>
      </c>
      <c r="U49" s="52">
        <f>VLOOKUP($B49,'[3]ACT NUM8'!$G$2:$S$141,12,FALSE)</f>
        <v>0</v>
      </c>
      <c r="V49" s="52"/>
      <c r="W49" s="17">
        <f t="shared" si="7"/>
        <v>3</v>
      </c>
      <c r="X49" s="119">
        <f>VLOOKUP($B49,'[3]ACT NUM8'!$AB$2:$AN$123,2,FALSE)</f>
        <v>0</v>
      </c>
      <c r="Y49" s="119">
        <f>VLOOKUP($B49,'[3]ACT NUM8'!$AB$2:$AN$123,3,FALSE)</f>
        <v>1</v>
      </c>
      <c r="Z49" s="119">
        <f>VLOOKUP($B49,'[3]ACT NUM8'!$AB$2:$AN$123,4,FALSE)</f>
        <v>2</v>
      </c>
      <c r="AA49" s="119">
        <f>VLOOKUP($B49,'[3]ACT NUM8'!$AB$2:$AN$123,5,FALSE)</f>
        <v>0</v>
      </c>
      <c r="AB49" s="119">
        <f>VLOOKUP($B49,'[3]ACT NUM8'!$AB$2:$AN$123,6,FALSE)</f>
        <v>1</v>
      </c>
      <c r="AC49" s="119">
        <f>VLOOKUP($B49,'[3]ACT NUM8'!$AB$2:$AN$123,7,FALSE)</f>
        <v>0</v>
      </c>
      <c r="AD49" s="119">
        <f>VLOOKUP($B49,'[3]ACT NUM8'!$AB$2:$AN$123,8,FALSE)</f>
        <v>0</v>
      </c>
      <c r="AE49" s="119">
        <f>VLOOKUP($B49,'[3]ACT NUM8'!$AB$2:$AN$123,9,FALSE)</f>
        <v>0</v>
      </c>
      <c r="AF49" s="119">
        <f>VLOOKUP($B49,'[3]ACT NUM8'!$AB$2:$AN$123,10,FALSE)</f>
        <v>1</v>
      </c>
      <c r="AG49" s="119">
        <f>VLOOKUP($B49,'[3]ACT NUM8'!$AB$2:$AN$123,11,FALSE)</f>
        <v>3</v>
      </c>
      <c r="AH49" s="119">
        <f>VLOOKUP($B49,'[3]ACT NUM8'!$AB$2:$AN$123,12,FALSE)</f>
        <v>1</v>
      </c>
      <c r="AI49" s="119"/>
      <c r="AJ49" s="17">
        <f t="shared" si="4"/>
        <v>9</v>
      </c>
    </row>
    <row r="50" spans="1:39" ht="15" thickBot="1" x14ac:dyDescent="0.25">
      <c r="A50" s="105" t="s">
        <v>114</v>
      </c>
      <c r="B50" s="99" t="s">
        <v>103</v>
      </c>
      <c r="C50" s="63"/>
      <c r="D50" s="63"/>
      <c r="E50" s="17">
        <v>72</v>
      </c>
      <c r="F50" s="49">
        <f t="shared" si="18"/>
        <v>72</v>
      </c>
      <c r="G50" s="173">
        <f>VLOOKUP($B50,[2]NUM8!$G$2:$I$157,2,FALSE)</f>
        <v>73</v>
      </c>
      <c r="H50" s="61">
        <f t="shared" si="1"/>
        <v>73</v>
      </c>
      <c r="I50" s="50">
        <f t="shared" si="19"/>
        <v>73</v>
      </c>
      <c r="J50" s="180">
        <f>VLOOKUP($B50,[1]NUM8!$G$2:$I$158,2,FALSE)</f>
        <v>72</v>
      </c>
      <c r="K50" s="52"/>
      <c r="L50" s="52"/>
      <c r="M50" s="52"/>
      <c r="N50" s="52"/>
      <c r="O50" s="52"/>
      <c r="P50" s="52"/>
      <c r="Q50" s="52"/>
      <c r="R50" s="52"/>
      <c r="S50" s="52"/>
      <c r="T50" s="53"/>
      <c r="U50" s="52"/>
      <c r="V50" s="52"/>
      <c r="W50" s="17">
        <f t="shared" si="7"/>
        <v>0</v>
      </c>
      <c r="X50" s="119">
        <f>VLOOKUP($B50,'[3]ACT NUM8'!$AB$2:$AN$123,2,FALSE)</f>
        <v>0</v>
      </c>
      <c r="Y50" s="119">
        <f>VLOOKUP($B50,'[3]ACT NUM8'!$AB$2:$AN$123,3,FALSE)</f>
        <v>0</v>
      </c>
      <c r="Z50" s="119">
        <f>VLOOKUP($B50,'[3]ACT NUM8'!$AB$2:$AN$123,4,FALSE)</f>
        <v>0</v>
      </c>
      <c r="AA50" s="119">
        <f>VLOOKUP($B50,'[3]ACT NUM8'!$AB$2:$AN$123,5,FALSE)</f>
        <v>1</v>
      </c>
      <c r="AB50" s="119">
        <f>VLOOKUP($B50,'[3]ACT NUM8'!$AB$2:$AN$123,6,FALSE)</f>
        <v>0</v>
      </c>
      <c r="AC50" s="119">
        <f>VLOOKUP($B50,'[3]ACT NUM8'!$AB$2:$AN$123,7,FALSE)</f>
        <v>0</v>
      </c>
      <c r="AD50" s="119">
        <f>VLOOKUP($B50,'[3]ACT NUM8'!$AB$2:$AN$123,8,FALSE)</f>
        <v>0</v>
      </c>
      <c r="AE50" s="119">
        <f>VLOOKUP($B50,'[3]ACT NUM8'!$AB$2:$AN$123,9,FALSE)</f>
        <v>0</v>
      </c>
      <c r="AF50" s="119">
        <f>VLOOKUP($B50,'[3]ACT NUM8'!$AB$2:$AN$123,10,FALSE)</f>
        <v>0</v>
      </c>
      <c r="AG50" s="119">
        <f>VLOOKUP($B50,'[3]ACT NUM8'!$AB$2:$AN$123,11,FALSE)</f>
        <v>0</v>
      </c>
      <c r="AH50" s="119">
        <f>VLOOKUP($B50,'[3]ACT NUM8'!$AB$2:$AN$123,12,FALSE)</f>
        <v>0</v>
      </c>
      <c r="AI50" s="119"/>
      <c r="AJ50" s="17">
        <f t="shared" si="4"/>
        <v>1</v>
      </c>
    </row>
    <row r="51" spans="1:39" ht="15" thickBot="1" x14ac:dyDescent="0.25">
      <c r="A51" s="105" t="s">
        <v>114</v>
      </c>
      <c r="B51" s="99" t="s">
        <v>104</v>
      </c>
      <c r="C51" s="63"/>
      <c r="D51" s="63"/>
      <c r="E51" s="17">
        <v>93</v>
      </c>
      <c r="F51" s="49">
        <f t="shared" si="18"/>
        <v>92</v>
      </c>
      <c r="G51" s="173">
        <f>VLOOKUP($B51,[2]NUM8!$G$2:$I$157,2,FALSE)</f>
        <v>88</v>
      </c>
      <c r="H51" s="61">
        <f t="shared" si="1"/>
        <v>86</v>
      </c>
      <c r="I51" s="50">
        <f t="shared" si="19"/>
        <v>86</v>
      </c>
      <c r="J51" s="180">
        <f>VLOOKUP($B51,[1]NUM8!$G$2:$I$158,2,FALSE)</f>
        <v>88</v>
      </c>
      <c r="K51" s="52">
        <f>VLOOKUP($B51,'[3]ACT NUM8'!$G$2:$S$141,2,FALSE)</f>
        <v>0</v>
      </c>
      <c r="L51" s="52">
        <f>VLOOKUP($B51,'[3]ACT NUM8'!$G$2:$S$141,3,FALSE)</f>
        <v>0</v>
      </c>
      <c r="M51" s="52">
        <f>VLOOKUP($B51,'[3]ACT NUM8'!$G$2:$S$141,4,FALSE)</f>
        <v>0</v>
      </c>
      <c r="N51" s="52">
        <f>VLOOKUP($B51,'[3]ACT NUM8'!$G$2:$S$141,5,FALSE)</f>
        <v>0</v>
      </c>
      <c r="O51" s="52">
        <f>VLOOKUP($B51,'[3]ACT NUM8'!$G$2:$S$141,6,FALSE)</f>
        <v>0</v>
      </c>
      <c r="P51" s="52">
        <f>VLOOKUP($B51,'[3]ACT NUM8'!$G$2:$S$141,7,FALSE)</f>
        <v>0</v>
      </c>
      <c r="Q51" s="52">
        <f>VLOOKUP($B51,'[3]ACT NUM8'!$G$2:$S$141,8,FALSE)</f>
        <v>1</v>
      </c>
      <c r="R51" s="52">
        <f>VLOOKUP($B51,'[3]ACT NUM8'!$G$2:$S$141,9,FALSE)</f>
        <v>0</v>
      </c>
      <c r="S51" s="52">
        <f>VLOOKUP($B51,'[3]ACT NUM8'!$G$2:$S$141,10,FALSE)</f>
        <v>0</v>
      </c>
      <c r="T51" s="53">
        <f>VLOOKUP($B51,'[3]ACT NUM8'!$G$2:$S$141,11,FALSE)</f>
        <v>0</v>
      </c>
      <c r="U51" s="52">
        <f>VLOOKUP($B51,'[3]ACT NUM8'!$G$2:$S$141,12,FALSE)</f>
        <v>0</v>
      </c>
      <c r="V51" s="52"/>
      <c r="W51" s="17">
        <f t="shared" si="7"/>
        <v>1</v>
      </c>
      <c r="X51" s="114">
        <f>VLOOKUP($B51,'[3]ACT NUM8'!$AB$2:$AN$123,2,FALSE)</f>
        <v>0</v>
      </c>
      <c r="Y51" s="114">
        <f>VLOOKUP($B51,'[3]ACT NUM8'!$AB$2:$AN$123,3,FALSE)</f>
        <v>0</v>
      </c>
      <c r="Z51" s="114">
        <f>VLOOKUP($B51,'[3]ACT NUM8'!$AB$2:$AN$123,4,FALSE)</f>
        <v>1</v>
      </c>
      <c r="AA51" s="114">
        <f>VLOOKUP($B51,'[3]ACT NUM8'!$AB$2:$AN$123,5,FALSE)</f>
        <v>0</v>
      </c>
      <c r="AB51" s="114">
        <f>VLOOKUP($B51,'[3]ACT NUM8'!$AB$2:$AN$123,6,FALSE)</f>
        <v>0</v>
      </c>
      <c r="AC51" s="114">
        <f>VLOOKUP($B51,'[3]ACT NUM8'!$AB$2:$AN$123,7,FALSE)</f>
        <v>0</v>
      </c>
      <c r="AD51" s="114">
        <f>VLOOKUP($B51,'[3]ACT NUM8'!$AB$2:$AN$123,8,FALSE)</f>
        <v>2</v>
      </c>
      <c r="AE51" s="114">
        <f>VLOOKUP($B51,'[3]ACT NUM8'!$AB$2:$AN$123,9,FALSE)</f>
        <v>1</v>
      </c>
      <c r="AF51" s="114">
        <f>VLOOKUP($B51,'[3]ACT NUM8'!$AB$2:$AN$123,10,FALSE)</f>
        <v>0</v>
      </c>
      <c r="AG51" s="119">
        <f>VLOOKUP($B51,'[3]ACT NUM8'!$AB$2:$AN$123,11,FALSE)</f>
        <v>0</v>
      </c>
      <c r="AH51" s="119">
        <f>VLOOKUP($B51,'[3]ACT NUM8'!$AB$2:$AN$123,12,FALSE)</f>
        <v>0</v>
      </c>
      <c r="AI51" s="119"/>
      <c r="AJ51" s="17">
        <f t="shared" si="4"/>
        <v>4</v>
      </c>
    </row>
    <row r="52" spans="1:39" ht="15" thickBot="1" x14ac:dyDescent="0.25">
      <c r="A52" s="105" t="s">
        <v>114</v>
      </c>
      <c r="B52" s="99" t="s">
        <v>105</v>
      </c>
      <c r="C52" s="63"/>
      <c r="D52" s="63"/>
      <c r="E52" s="17">
        <v>20</v>
      </c>
      <c r="F52" s="49">
        <f t="shared" si="18"/>
        <v>20</v>
      </c>
      <c r="G52" s="173">
        <f>VLOOKUP($B52,[2]NUM8!$G$2:$I$157,2,FALSE)</f>
        <v>20</v>
      </c>
      <c r="H52" s="61">
        <f t="shared" si="1"/>
        <v>21</v>
      </c>
      <c r="I52" s="50">
        <f t="shared" si="19"/>
        <v>21</v>
      </c>
      <c r="J52" s="180">
        <f>VLOOKUP($B52,[1]NUM8!$G$2:$I$158,2,FALSE)</f>
        <v>19</v>
      </c>
      <c r="K52" s="52">
        <f>VLOOKUP($B52,'[3]ACT NUM8'!$G$2:$S$141,2,FALSE)</f>
        <v>0</v>
      </c>
      <c r="L52" s="52">
        <f>VLOOKUP($B52,'[3]ACT NUM8'!$G$2:$S$141,3,FALSE)</f>
        <v>0</v>
      </c>
      <c r="M52" s="52">
        <f>VLOOKUP($B52,'[3]ACT NUM8'!$G$2:$S$141,4,FALSE)</f>
        <v>0</v>
      </c>
      <c r="N52" s="52">
        <f>VLOOKUP($B52,'[3]ACT NUM8'!$G$2:$S$141,5,FALSE)</f>
        <v>0</v>
      </c>
      <c r="O52" s="52">
        <f>VLOOKUP($B52,'[3]ACT NUM8'!$G$2:$S$141,6,FALSE)</f>
        <v>0</v>
      </c>
      <c r="P52" s="52">
        <f>VLOOKUP($B52,'[3]ACT NUM8'!$G$2:$S$141,7,FALSE)</f>
        <v>0</v>
      </c>
      <c r="Q52" s="52">
        <f>VLOOKUP($B52,'[3]ACT NUM8'!$G$2:$S$141,8,FALSE)</f>
        <v>1</v>
      </c>
      <c r="R52" s="52">
        <f>VLOOKUP($B52,'[3]ACT NUM8'!$G$2:$S$141,9,FALSE)</f>
        <v>0</v>
      </c>
      <c r="S52" s="52">
        <f>VLOOKUP($B52,'[3]ACT NUM8'!$G$2:$S$141,10,FALSE)</f>
        <v>0</v>
      </c>
      <c r="T52" s="53">
        <f>VLOOKUP($B52,'[3]ACT NUM8'!$G$2:$S$141,11,FALSE)</f>
        <v>0</v>
      </c>
      <c r="U52" s="52">
        <f>VLOOKUP($B52,'[3]ACT NUM8'!$G$2:$S$141,12,FALSE)</f>
        <v>0</v>
      </c>
      <c r="V52" s="52"/>
      <c r="W52" s="17">
        <f t="shared" si="7"/>
        <v>1</v>
      </c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7">
        <f t="shared" si="4"/>
        <v>0</v>
      </c>
    </row>
    <row r="53" spans="1:39" ht="15" thickBot="1" x14ac:dyDescent="0.25">
      <c r="A53" s="105" t="s">
        <v>114</v>
      </c>
      <c r="B53" s="99" t="s">
        <v>106</v>
      </c>
      <c r="C53" s="63"/>
      <c r="D53" s="63"/>
      <c r="E53" s="17">
        <v>90</v>
      </c>
      <c r="F53" s="49">
        <f t="shared" si="18"/>
        <v>90</v>
      </c>
      <c r="G53" s="173">
        <f>VLOOKUP($B53,[2]NUM8!$G$2:$I$157,2,FALSE)</f>
        <v>81</v>
      </c>
      <c r="H53" s="61">
        <f t="shared" si="1"/>
        <v>81</v>
      </c>
      <c r="I53" s="50">
        <f t="shared" si="19"/>
        <v>81</v>
      </c>
      <c r="J53" s="180">
        <f>VLOOKUP($B53,[1]NUM8!$G$2:$I$158,2,FALSE)</f>
        <v>74</v>
      </c>
      <c r="K53" s="52"/>
      <c r="L53" s="52"/>
      <c r="M53" s="52"/>
      <c r="N53" s="52"/>
      <c r="O53" s="52"/>
      <c r="P53" s="52"/>
      <c r="Q53" s="52"/>
      <c r="R53" s="52"/>
      <c r="S53" s="52"/>
      <c r="T53" s="53"/>
      <c r="U53" s="52"/>
      <c r="V53" s="52"/>
      <c r="W53" s="17">
        <f t="shared" si="7"/>
        <v>0</v>
      </c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7">
        <f t="shared" si="4"/>
        <v>0</v>
      </c>
    </row>
    <row r="54" spans="1:39" ht="15" thickBot="1" x14ac:dyDescent="0.25">
      <c r="A54" s="105" t="s">
        <v>114</v>
      </c>
      <c r="B54" s="99" t="s">
        <v>107</v>
      </c>
      <c r="C54" s="63"/>
      <c r="D54" s="63"/>
      <c r="E54" s="17">
        <v>86</v>
      </c>
      <c r="F54" s="49">
        <f t="shared" si="18"/>
        <v>86</v>
      </c>
      <c r="G54" s="173">
        <f>VLOOKUP($B54,[2]NUM8!$G$2:$I$157,2,FALSE)</f>
        <v>91</v>
      </c>
      <c r="H54" s="61">
        <f t="shared" si="1"/>
        <v>93</v>
      </c>
      <c r="I54" s="50">
        <f t="shared" si="19"/>
        <v>93</v>
      </c>
      <c r="J54" s="180">
        <f>VLOOKUP($B54,[1]NUM8!$G$2:$I$158,2,FALSE)</f>
        <v>88</v>
      </c>
      <c r="K54" s="52">
        <f>VLOOKUP($B54,'[3]ACT NUM8'!$G$2:$S$141,2,FALSE)</f>
        <v>0</v>
      </c>
      <c r="L54" s="52">
        <f>VLOOKUP($B54,'[3]ACT NUM8'!$G$2:$S$141,3,FALSE)</f>
        <v>0</v>
      </c>
      <c r="M54" s="52">
        <f>VLOOKUP($B54,'[3]ACT NUM8'!$G$2:$S$141,4,FALSE)</f>
        <v>0</v>
      </c>
      <c r="N54" s="52">
        <f>VLOOKUP($B54,'[3]ACT NUM8'!$G$2:$S$141,5,FALSE)</f>
        <v>0</v>
      </c>
      <c r="O54" s="52">
        <f>VLOOKUP($B54,'[3]ACT NUM8'!$G$2:$S$141,6,FALSE)</f>
        <v>0</v>
      </c>
      <c r="P54" s="52">
        <f>VLOOKUP($B54,'[3]ACT NUM8'!$G$2:$S$141,7,FALSE)</f>
        <v>0</v>
      </c>
      <c r="Q54" s="52">
        <f>VLOOKUP($B54,'[3]ACT NUM8'!$G$2:$S$141,8,FALSE)</f>
        <v>0</v>
      </c>
      <c r="R54" s="52">
        <f>VLOOKUP($B54,'[3]ACT NUM8'!$G$2:$S$141,9,FALSE)</f>
        <v>2</v>
      </c>
      <c r="S54" s="52">
        <f>VLOOKUP($B54,'[3]ACT NUM8'!$G$2:$S$141,10,FALSE)</f>
        <v>0</v>
      </c>
      <c r="T54" s="53">
        <f>VLOOKUP($B54,'[3]ACT NUM8'!$G$2:$S$141,11,FALSE)</f>
        <v>0</v>
      </c>
      <c r="U54" s="52">
        <f>VLOOKUP($B54,'[3]ACT NUM8'!$G$2:$S$141,12,FALSE)</f>
        <v>0</v>
      </c>
      <c r="V54" s="52"/>
      <c r="W54" s="17">
        <f t="shared" si="7"/>
        <v>2</v>
      </c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7">
        <f t="shared" si="4"/>
        <v>0</v>
      </c>
    </row>
    <row r="55" spans="1:39" ht="15" thickBot="1" x14ac:dyDescent="0.25">
      <c r="A55" s="105" t="s">
        <v>114</v>
      </c>
      <c r="B55" s="99" t="s">
        <v>108</v>
      </c>
      <c r="C55" s="63"/>
      <c r="D55" s="63"/>
      <c r="E55" s="17">
        <v>48</v>
      </c>
      <c r="F55" s="49">
        <f t="shared" si="18"/>
        <v>47</v>
      </c>
      <c r="G55" s="173">
        <f>VLOOKUP($B55,[2]NUM8!$G$2:$I$157,2,FALSE)</f>
        <v>41</v>
      </c>
      <c r="H55" s="61">
        <f t="shared" si="1"/>
        <v>42</v>
      </c>
      <c r="I55" s="50">
        <f t="shared" si="19"/>
        <v>46</v>
      </c>
      <c r="J55" s="180">
        <f>VLOOKUP($B55,[1]NUM8!$G$2:$I$158,2,FALSE)</f>
        <v>39</v>
      </c>
      <c r="K55" s="52">
        <f>VLOOKUP($B55,'[3]ACT NUM8'!$G$2:$S$141,2,FALSE)</f>
        <v>0</v>
      </c>
      <c r="L55" s="52">
        <f>VLOOKUP($B55,'[3]ACT NUM8'!$G$2:$S$141,3,FALSE)</f>
        <v>0</v>
      </c>
      <c r="M55" s="52">
        <f>VLOOKUP($B55,'[3]ACT NUM8'!$G$2:$S$141,4,FALSE)</f>
        <v>0</v>
      </c>
      <c r="N55" s="52">
        <f>VLOOKUP($B55,'[3]ACT NUM8'!$G$2:$S$141,5,FALSE)</f>
        <v>0</v>
      </c>
      <c r="O55" s="52">
        <f>VLOOKUP($B55,'[3]ACT NUM8'!$G$2:$S$141,6,FALSE)</f>
        <v>0</v>
      </c>
      <c r="P55" s="52">
        <f>VLOOKUP($B55,'[3]ACT NUM8'!$G$2:$S$141,7,FALSE)</f>
        <v>0</v>
      </c>
      <c r="Q55" s="52">
        <f>VLOOKUP($B55,'[3]ACT NUM8'!$G$2:$S$141,8,FALSE)</f>
        <v>0</v>
      </c>
      <c r="R55" s="52">
        <f>VLOOKUP($B55,'[3]ACT NUM8'!$G$2:$S$141,9,FALSE)</f>
        <v>1</v>
      </c>
      <c r="S55" s="52">
        <f>VLOOKUP($B55,'[3]ACT NUM8'!$G$2:$S$141,10,FALSE)</f>
        <v>2</v>
      </c>
      <c r="T55" s="53">
        <f>VLOOKUP($B55,'[3]ACT NUM8'!$G$2:$S$141,11,FALSE)</f>
        <v>2</v>
      </c>
      <c r="U55" s="52">
        <f>VLOOKUP($B55,'[3]ACT NUM8'!$G$2:$S$141,12,FALSE)</f>
        <v>0</v>
      </c>
      <c r="V55" s="52"/>
      <c r="W55" s="17">
        <f t="shared" si="7"/>
        <v>5</v>
      </c>
      <c r="X55" s="119">
        <f>VLOOKUP($B55,'[3]ACT NUM8'!$AB$2:$AN$123,2,FALSE)</f>
        <v>0</v>
      </c>
      <c r="Y55" s="119">
        <f>VLOOKUP($B55,'[3]ACT NUM8'!$AB$2:$AN$123,3,FALSE)</f>
        <v>0</v>
      </c>
      <c r="Z55" s="119">
        <f>VLOOKUP($B55,'[3]ACT NUM8'!$AB$2:$AN$123,4,FALSE)</f>
        <v>1</v>
      </c>
      <c r="AA55" s="119">
        <f>VLOOKUP($B55,'[3]ACT NUM8'!$AB$2:$AN$123,5,FALSE)</f>
        <v>2</v>
      </c>
      <c r="AB55" s="119">
        <f>VLOOKUP($B55,'[3]ACT NUM8'!$AB$2:$AN$123,6,FALSE)</f>
        <v>0</v>
      </c>
      <c r="AC55" s="119">
        <f>VLOOKUP($B55,'[3]ACT NUM8'!$AB$2:$AN$123,7,FALSE)</f>
        <v>0</v>
      </c>
      <c r="AD55" s="119">
        <f>VLOOKUP($B55,'[3]ACT NUM8'!$AB$2:$AN$123,8,FALSE)</f>
        <v>0</v>
      </c>
      <c r="AE55" s="119">
        <f>VLOOKUP($B55,'[3]ACT NUM8'!$AB$2:$AN$123,9,FALSE)</f>
        <v>0</v>
      </c>
      <c r="AF55" s="119">
        <f>VLOOKUP($B55,'[3]ACT NUM8'!$AB$2:$AN$123,10,FALSE)</f>
        <v>0</v>
      </c>
      <c r="AG55" s="119">
        <f>VLOOKUP($B55,'[3]ACT NUM8'!$AB$2:$AN$123,11,FALSE)</f>
        <v>0</v>
      </c>
      <c r="AH55" s="119">
        <f>VLOOKUP($B55,'[3]ACT NUM8'!$AB$2:$AN$123,12,FALSE)</f>
        <v>0</v>
      </c>
      <c r="AI55" s="119"/>
      <c r="AJ55" s="17">
        <f t="shared" si="4"/>
        <v>3</v>
      </c>
    </row>
    <row r="56" spans="1:39" ht="15" thickBot="1" x14ac:dyDescent="0.25">
      <c r="A56" s="105" t="s">
        <v>114</v>
      </c>
      <c r="B56" s="99" t="s">
        <v>109</v>
      </c>
      <c r="C56" s="63"/>
      <c r="D56" s="63"/>
      <c r="E56" s="17">
        <v>146</v>
      </c>
      <c r="F56" s="49">
        <f t="shared" si="18"/>
        <v>153</v>
      </c>
      <c r="G56" s="173">
        <f>VLOOKUP($B56,[2]NUM8!$G$2:$I$157,2,FALSE)</f>
        <v>130</v>
      </c>
      <c r="H56" s="61">
        <f t="shared" si="1"/>
        <v>132</v>
      </c>
      <c r="I56" s="50">
        <f t="shared" si="19"/>
        <v>132</v>
      </c>
      <c r="J56" s="180">
        <f>VLOOKUP($B56,[1]NUM8!$G$2:$I$158,2,FALSE)</f>
        <v>139</v>
      </c>
      <c r="K56" s="52">
        <f>VLOOKUP($B56,'[3]ACT NUM8'!$G$2:$S$141,2,FALSE)</f>
        <v>4</v>
      </c>
      <c r="L56" s="52">
        <f>VLOOKUP($B56,'[3]ACT NUM8'!$G$2:$S$141,3,FALSE)</f>
        <v>3</v>
      </c>
      <c r="M56" s="52">
        <f>VLOOKUP($B56,'[3]ACT NUM8'!$G$2:$S$141,4,FALSE)</f>
        <v>1</v>
      </c>
      <c r="N56" s="52">
        <f>VLOOKUP($B56,'[3]ACT NUM8'!$G$2:$S$141,5,FALSE)</f>
        <v>2</v>
      </c>
      <c r="O56" s="52">
        <f>VLOOKUP($B56,'[3]ACT NUM8'!$G$2:$S$141,6,FALSE)</f>
        <v>1</v>
      </c>
      <c r="P56" s="52">
        <f>VLOOKUP($B56,'[3]ACT NUM8'!$G$2:$S$141,7,FALSE)</f>
        <v>0</v>
      </c>
      <c r="Q56" s="52">
        <f>VLOOKUP($B56,'[3]ACT NUM8'!$G$2:$S$141,8,FALSE)</f>
        <v>0</v>
      </c>
      <c r="R56" s="52">
        <f>VLOOKUP($B56,'[3]ACT NUM8'!$G$2:$S$141,9,FALSE)</f>
        <v>2</v>
      </c>
      <c r="S56" s="52">
        <f>VLOOKUP($B56,'[3]ACT NUM8'!$G$2:$S$141,10,FALSE)</f>
        <v>0</v>
      </c>
      <c r="T56" s="53">
        <f>VLOOKUP($B56,'[3]ACT NUM8'!$G$2:$S$141,11,FALSE)</f>
        <v>0</v>
      </c>
      <c r="U56" s="52">
        <f>VLOOKUP($B56,'[3]ACT NUM8'!$G$2:$S$141,12,FALSE)</f>
        <v>0</v>
      </c>
      <c r="V56" s="52"/>
      <c r="W56" s="17">
        <f t="shared" si="7"/>
        <v>13</v>
      </c>
      <c r="X56" s="114">
        <f>VLOOKUP($B56,'[3]ACT NUM8'!$AB$2:$AN$123,2,FALSE)</f>
        <v>0</v>
      </c>
      <c r="Y56" s="114">
        <f>VLOOKUP($B56,'[3]ACT NUM8'!$AB$2:$AN$123,3,FALSE)</f>
        <v>1</v>
      </c>
      <c r="Z56" s="114">
        <f>VLOOKUP($B56,'[3]ACT NUM8'!$AB$2:$AN$123,4,FALSE)</f>
        <v>0</v>
      </c>
      <c r="AA56" s="114">
        <f>VLOOKUP($B56,'[3]ACT NUM8'!$AB$2:$AN$123,5,FALSE)</f>
        <v>0</v>
      </c>
      <c r="AB56" s="114">
        <f>VLOOKUP($B56,'[3]ACT NUM8'!$AB$2:$AN$123,6,FALSE)</f>
        <v>0</v>
      </c>
      <c r="AC56" s="114">
        <f>VLOOKUP($B56,'[3]ACT NUM8'!$AB$2:$AN$123,7,FALSE)</f>
        <v>0</v>
      </c>
      <c r="AD56" s="114">
        <f>VLOOKUP($B56,'[3]ACT NUM8'!$AB$2:$AN$123,8,FALSE)</f>
        <v>0</v>
      </c>
      <c r="AE56" s="114">
        <f>VLOOKUP($B56,'[3]ACT NUM8'!$AB$2:$AN$123,9,FALSE)</f>
        <v>0</v>
      </c>
      <c r="AF56" s="114">
        <f>VLOOKUP($B56,'[3]ACT NUM8'!$AB$2:$AN$123,10,FALSE)</f>
        <v>0</v>
      </c>
      <c r="AG56" s="119">
        <f>VLOOKUP($B56,'[3]ACT NUM8'!$AB$2:$AN$123,11,FALSE)</f>
        <v>0</v>
      </c>
      <c r="AH56" s="119">
        <f>VLOOKUP($B56,'[3]ACT NUM8'!$AB$2:$AN$123,12,FALSE)</f>
        <v>0</v>
      </c>
      <c r="AI56" s="119"/>
      <c r="AJ56" s="17">
        <f t="shared" si="4"/>
        <v>1</v>
      </c>
    </row>
    <row r="57" spans="1:39" ht="15" thickBot="1" x14ac:dyDescent="0.25">
      <c r="A57" s="105" t="s">
        <v>114</v>
      </c>
      <c r="B57" s="99" t="s">
        <v>110</v>
      </c>
      <c r="C57" s="63"/>
      <c r="D57" s="63"/>
      <c r="E57" s="17">
        <v>50</v>
      </c>
      <c r="F57" s="49">
        <f t="shared" si="18"/>
        <v>49</v>
      </c>
      <c r="G57" s="173">
        <f>VLOOKUP($B57,[2]NUM8!$G$2:$I$157,2,FALSE)</f>
        <v>49</v>
      </c>
      <c r="H57" s="61">
        <f t="shared" si="1"/>
        <v>49</v>
      </c>
      <c r="I57" s="50">
        <f t="shared" si="19"/>
        <v>49</v>
      </c>
      <c r="J57" s="180">
        <f>VLOOKUP($B57,[1]NUM8!$G$2:$I$158,2,FALSE)</f>
        <v>50</v>
      </c>
      <c r="K57" s="52"/>
      <c r="L57" s="52"/>
      <c r="M57" s="52"/>
      <c r="N57" s="52"/>
      <c r="O57" s="52"/>
      <c r="P57" s="52"/>
      <c r="Q57" s="52"/>
      <c r="R57" s="52"/>
      <c r="S57" s="52"/>
      <c r="T57" s="53"/>
      <c r="U57" s="52"/>
      <c r="V57" s="52"/>
      <c r="W57" s="17">
        <f t="shared" si="7"/>
        <v>0</v>
      </c>
      <c r="X57" s="114">
        <f>VLOOKUP($B57,'[3]ACT NUM8'!$AB$2:$AN$123,2,FALSE)</f>
        <v>1</v>
      </c>
      <c r="Y57" s="114">
        <f>VLOOKUP($B57,'[3]ACT NUM8'!$AB$2:$AN$123,3,FALSE)</f>
        <v>0</v>
      </c>
      <c r="Z57" s="114">
        <f>VLOOKUP($B57,'[3]ACT NUM8'!$AB$2:$AN$123,4,FALSE)</f>
        <v>0</v>
      </c>
      <c r="AA57" s="114">
        <f>VLOOKUP($B57,'[3]ACT NUM8'!$AB$2:$AN$123,5,FALSE)</f>
        <v>0</v>
      </c>
      <c r="AB57" s="114">
        <f>VLOOKUP($B57,'[3]ACT NUM8'!$AB$2:$AN$123,6,FALSE)</f>
        <v>0</v>
      </c>
      <c r="AC57" s="114">
        <f>VLOOKUP($B57,'[3]ACT NUM8'!$AB$2:$AN$123,7,FALSE)</f>
        <v>0</v>
      </c>
      <c r="AD57" s="114">
        <f>VLOOKUP($B57,'[3]ACT NUM8'!$AB$2:$AN$123,8,FALSE)</f>
        <v>0</v>
      </c>
      <c r="AE57" s="114">
        <f>VLOOKUP($B57,'[3]ACT NUM8'!$AB$2:$AN$123,9,FALSE)</f>
        <v>0</v>
      </c>
      <c r="AF57" s="114">
        <f>VLOOKUP($B57,'[3]ACT NUM8'!$AB$2:$AN$123,10,FALSE)</f>
        <v>0</v>
      </c>
      <c r="AG57" s="119">
        <f>VLOOKUP($B57,'[3]ACT NUM8'!$AB$2:$AN$123,11,FALSE)</f>
        <v>0</v>
      </c>
      <c r="AH57" s="119">
        <f>VLOOKUP($B57,'[3]ACT NUM8'!$AB$2:$AN$123,12,FALSE)</f>
        <v>0</v>
      </c>
      <c r="AI57" s="119"/>
      <c r="AJ57" s="17">
        <f t="shared" si="4"/>
        <v>1</v>
      </c>
    </row>
    <row r="58" spans="1:39" ht="15" thickBot="1" x14ac:dyDescent="0.25">
      <c r="A58" s="105" t="s">
        <v>114</v>
      </c>
      <c r="B58" s="99" t="s">
        <v>111</v>
      </c>
      <c r="C58" s="63"/>
      <c r="D58" s="63"/>
      <c r="E58" s="17">
        <v>175</v>
      </c>
      <c r="F58" s="49">
        <f t="shared" si="18"/>
        <v>180</v>
      </c>
      <c r="G58" s="173">
        <f>VLOOKUP($B58,[2]NUM8!$G$2:$I$157,2,FALSE)</f>
        <v>191</v>
      </c>
      <c r="H58" s="61">
        <f t="shared" si="1"/>
        <v>192</v>
      </c>
      <c r="I58" s="50">
        <f t="shared" si="19"/>
        <v>193</v>
      </c>
      <c r="J58" s="180">
        <f>VLOOKUP($B58,[1]NUM8!$G$2:$I$158,2,FALSE)</f>
        <v>200</v>
      </c>
      <c r="K58" s="52">
        <f>VLOOKUP($B58,'[3]ACT NUM8'!$G$2:$S$141,2,FALSE)</f>
        <v>1</v>
      </c>
      <c r="L58" s="52">
        <f>VLOOKUP($B58,'[3]ACT NUM8'!$G$2:$S$141,3,FALSE)</f>
        <v>3</v>
      </c>
      <c r="M58" s="52">
        <f>VLOOKUP($B58,'[3]ACT NUM8'!$G$2:$S$141,4,FALSE)</f>
        <v>1</v>
      </c>
      <c r="N58" s="52">
        <f>VLOOKUP($B58,'[3]ACT NUM8'!$G$2:$S$141,5,FALSE)</f>
        <v>0</v>
      </c>
      <c r="O58" s="52">
        <f>VLOOKUP($B58,'[3]ACT NUM8'!$G$2:$S$141,6,FALSE)</f>
        <v>4</v>
      </c>
      <c r="P58" s="52">
        <f>VLOOKUP($B58,'[3]ACT NUM8'!$G$2:$S$141,7,FALSE)</f>
        <v>1</v>
      </c>
      <c r="Q58" s="52">
        <f>VLOOKUP($B58,'[3]ACT NUM8'!$G$2:$S$141,8,FALSE)</f>
        <v>0</v>
      </c>
      <c r="R58" s="52">
        <f>VLOOKUP($B58,'[3]ACT NUM8'!$G$2:$S$141,9,FALSE)</f>
        <v>1</v>
      </c>
      <c r="S58" s="52">
        <f>VLOOKUP($B58,'[3]ACT NUM8'!$G$2:$S$141,10,FALSE)</f>
        <v>1</v>
      </c>
      <c r="T58" s="53">
        <f>VLOOKUP($B58,'[3]ACT NUM8'!$G$2:$S$141,11,FALSE)</f>
        <v>0</v>
      </c>
      <c r="U58" s="52">
        <f>VLOOKUP($B58,'[3]ACT NUM8'!$G$2:$S$141,12,FALSE)</f>
        <v>1</v>
      </c>
      <c r="V58" s="52"/>
      <c r="W58" s="17">
        <f t="shared" si="7"/>
        <v>13</v>
      </c>
      <c r="X58" s="114"/>
      <c r="Y58" s="114"/>
      <c r="Z58" s="114"/>
      <c r="AA58" s="114"/>
      <c r="AB58" s="114"/>
      <c r="AC58" s="114"/>
      <c r="AD58" s="114"/>
      <c r="AE58" s="114"/>
      <c r="AF58" s="114"/>
      <c r="AG58" s="119"/>
      <c r="AH58" s="119"/>
      <c r="AI58" s="119"/>
      <c r="AJ58" s="17">
        <f t="shared" si="4"/>
        <v>0</v>
      </c>
    </row>
    <row r="59" spans="1:39" ht="15" thickBot="1" x14ac:dyDescent="0.25">
      <c r="A59" s="105" t="s">
        <v>114</v>
      </c>
      <c r="B59" s="99" t="s">
        <v>112</v>
      </c>
      <c r="C59" s="63"/>
      <c r="D59" s="63"/>
      <c r="E59" s="17">
        <v>65</v>
      </c>
      <c r="F59" s="49">
        <f t="shared" si="18"/>
        <v>70</v>
      </c>
      <c r="G59" s="173">
        <f>VLOOKUP($B59,[2]NUM8!$G$2:$I$157,2,FALSE)</f>
        <v>67</v>
      </c>
      <c r="H59" s="61">
        <f t="shared" si="1"/>
        <v>65</v>
      </c>
      <c r="I59" s="50">
        <f t="shared" si="19"/>
        <v>66</v>
      </c>
      <c r="J59" s="180">
        <f>VLOOKUP($B59,[1]NUM8!$G$2:$I$158,2,FALSE)</f>
        <v>63</v>
      </c>
      <c r="K59" s="75">
        <f>VLOOKUP($B59,'[3]ACT NUM8'!$G$2:$S$141,2,FALSE)</f>
        <v>3</v>
      </c>
      <c r="L59" s="75">
        <f>VLOOKUP($B59,'[3]ACT NUM8'!$G$2:$S$141,3,FALSE)</f>
        <v>0</v>
      </c>
      <c r="M59" s="75">
        <f>VLOOKUP($B59,'[3]ACT NUM8'!$G$2:$S$141,4,FALSE)</f>
        <v>2</v>
      </c>
      <c r="N59" s="75">
        <f>VLOOKUP($B59,'[3]ACT NUM8'!$G$2:$S$141,5,FALSE)</f>
        <v>0</v>
      </c>
      <c r="O59" s="75">
        <f>VLOOKUP($B59,'[3]ACT NUM8'!$G$2:$S$141,6,FALSE)</f>
        <v>0</v>
      </c>
      <c r="P59" s="75">
        <f>VLOOKUP($B59,'[3]ACT NUM8'!$G$2:$S$141,7,FALSE)</f>
        <v>0</v>
      </c>
      <c r="Q59" s="75">
        <f>VLOOKUP($B59,'[3]ACT NUM8'!$G$2:$S$141,8,FALSE)</f>
        <v>0</v>
      </c>
      <c r="R59" s="75">
        <f>VLOOKUP($B59,'[3]ACT NUM8'!$G$2:$S$141,9,FALSE)</f>
        <v>0</v>
      </c>
      <c r="S59" s="75">
        <f>VLOOKUP($B59,'[3]ACT NUM8'!$G$2:$S$141,10,FALSE)</f>
        <v>1</v>
      </c>
      <c r="T59" s="75">
        <f>VLOOKUP($B59,'[3]ACT NUM8'!$G$2:$S$141,11,FALSE)</f>
        <v>0</v>
      </c>
      <c r="U59" s="75">
        <f>VLOOKUP($B59,'[3]ACT NUM8'!$G$2:$S$141,12,FALSE)</f>
        <v>0</v>
      </c>
      <c r="W59" s="17">
        <f t="shared" si="7"/>
        <v>6</v>
      </c>
      <c r="X59" s="119">
        <f>VLOOKUP($B59,'[3]ACT NUM8'!$AB$2:$AN$123,2,FALSE)</f>
        <v>0</v>
      </c>
      <c r="Y59" s="119">
        <f>VLOOKUP($B59,'[3]ACT NUM8'!$AB$2:$AN$123,3,FALSE)</f>
        <v>0</v>
      </c>
      <c r="Z59" s="119">
        <f>VLOOKUP($B59,'[3]ACT NUM8'!$AB$2:$AN$123,4,FALSE)</f>
        <v>0</v>
      </c>
      <c r="AA59" s="119">
        <f>VLOOKUP($B59,'[3]ACT NUM8'!$AB$2:$AN$123,5,FALSE)</f>
        <v>1</v>
      </c>
      <c r="AB59" s="119">
        <f>VLOOKUP($B59,'[3]ACT NUM8'!$AB$2:$AN$123,6,FALSE)</f>
        <v>1</v>
      </c>
      <c r="AC59" s="119">
        <f>VLOOKUP($B59,'[3]ACT NUM8'!$AB$2:$AN$123,7,FALSE)</f>
        <v>0</v>
      </c>
      <c r="AD59" s="119">
        <f>VLOOKUP($B59,'[3]ACT NUM8'!$AB$2:$AN$123,8,FALSE)</f>
        <v>0</v>
      </c>
      <c r="AE59" s="119">
        <f>VLOOKUP($B59,'[3]ACT NUM8'!$AB$2:$AN$123,9,FALSE)</f>
        <v>2</v>
      </c>
      <c r="AF59" s="119">
        <f>VLOOKUP($B59,'[3]ACT NUM8'!$AB$2:$AN$123,10,FALSE)</f>
        <v>0</v>
      </c>
      <c r="AG59" s="119">
        <f>VLOOKUP($B59,'[3]ACT NUM8'!$AB$2:$AN$123,11,FALSE)</f>
        <v>0</v>
      </c>
      <c r="AH59" s="119">
        <f>VLOOKUP($B59,'[3]ACT NUM8'!$AB$2:$AN$123,12,FALSE)</f>
        <v>0</v>
      </c>
      <c r="AI59" s="119"/>
      <c r="AJ59" s="17">
        <f t="shared" si="4"/>
        <v>4</v>
      </c>
    </row>
    <row r="60" spans="1:39" ht="15" thickBot="1" x14ac:dyDescent="0.25">
      <c r="A60" s="105" t="s">
        <v>114</v>
      </c>
      <c r="B60" s="99" t="s">
        <v>113</v>
      </c>
      <c r="C60" s="63"/>
      <c r="D60" s="63"/>
      <c r="E60" s="17">
        <v>56</v>
      </c>
      <c r="F60" s="49">
        <f t="shared" si="18"/>
        <v>56</v>
      </c>
      <c r="G60" s="173">
        <f>VLOOKUP($B60,[2]NUM8!$G$2:$I$157,2,FALSE)</f>
        <v>49</v>
      </c>
      <c r="H60" s="61">
        <f t="shared" si="1"/>
        <v>49</v>
      </c>
      <c r="I60" s="50">
        <f t="shared" si="19"/>
        <v>49</v>
      </c>
      <c r="J60" s="180">
        <f>VLOOKUP($B60,[1]NUM8!$G$2:$I$158,2,FALSE)</f>
        <v>51</v>
      </c>
      <c r="K60" s="52"/>
      <c r="L60" s="52"/>
      <c r="M60" s="52"/>
      <c r="N60" s="52"/>
      <c r="O60" s="52"/>
      <c r="P60" s="52"/>
      <c r="Q60" s="52"/>
      <c r="R60" s="52"/>
      <c r="S60" s="52"/>
      <c r="T60" s="53"/>
      <c r="U60" s="52"/>
      <c r="V60" s="52"/>
      <c r="W60" s="17">
        <f t="shared" si="7"/>
        <v>0</v>
      </c>
      <c r="X60" s="119"/>
      <c r="Y60" s="119"/>
      <c r="Z60" s="119"/>
      <c r="AA60" s="119"/>
      <c r="AB60" s="119"/>
      <c r="AC60" s="119"/>
      <c r="AD60" s="119"/>
      <c r="AE60" s="119"/>
      <c r="AF60" s="119"/>
      <c r="AG60" s="119"/>
      <c r="AH60" s="119"/>
      <c r="AI60" s="119"/>
      <c r="AJ60" s="17">
        <f t="shared" si="4"/>
        <v>0</v>
      </c>
    </row>
    <row r="61" spans="1:39" ht="15" thickBot="1" x14ac:dyDescent="0.25">
      <c r="A61" s="233" t="s">
        <v>203</v>
      </c>
      <c r="B61" s="234"/>
      <c r="C61" s="45">
        <f>+D61/Metas!N109</f>
        <v>1.0086297988532011</v>
      </c>
      <c r="D61" s="19">
        <f>+J61/AK61</f>
        <v>0.7262134551743048</v>
      </c>
      <c r="E61" s="14">
        <f t="shared" ref="E61:J61" si="20">SUM(E48:E60)</f>
        <v>1536</v>
      </c>
      <c r="F61" s="14">
        <f t="shared" si="20"/>
        <v>1556</v>
      </c>
      <c r="G61" s="14">
        <f t="shared" si="20"/>
        <v>1593</v>
      </c>
      <c r="H61" s="14">
        <f t="shared" si="20"/>
        <v>1619</v>
      </c>
      <c r="I61" s="14">
        <f>SUM(I48:I60)</f>
        <v>1643</v>
      </c>
      <c r="J61" s="14">
        <f t="shared" si="20"/>
        <v>1605</v>
      </c>
      <c r="K61" s="14">
        <f t="shared" ref="K61:V61" si="21">SUM(K48:K60)</f>
        <v>14</v>
      </c>
      <c r="L61" s="14">
        <f t="shared" si="21"/>
        <v>10</v>
      </c>
      <c r="M61" s="14">
        <f t="shared" si="21"/>
        <v>4</v>
      </c>
      <c r="N61" s="14">
        <f t="shared" si="21"/>
        <v>2</v>
      </c>
      <c r="O61" s="14">
        <f t="shared" si="21"/>
        <v>8</v>
      </c>
      <c r="P61" s="14">
        <f t="shared" si="21"/>
        <v>8</v>
      </c>
      <c r="Q61" s="14">
        <f t="shared" si="21"/>
        <v>12</v>
      </c>
      <c r="R61" s="14">
        <f t="shared" si="21"/>
        <v>19</v>
      </c>
      <c r="S61" s="14">
        <f t="shared" si="21"/>
        <v>12</v>
      </c>
      <c r="T61" s="14">
        <f t="shared" si="21"/>
        <v>17</v>
      </c>
      <c r="U61" s="14">
        <f t="shared" si="21"/>
        <v>1</v>
      </c>
      <c r="V61" s="14">
        <f t="shared" si="21"/>
        <v>0</v>
      </c>
      <c r="W61" s="14">
        <f t="shared" si="7"/>
        <v>107</v>
      </c>
      <c r="X61" s="14">
        <f t="shared" ref="X61:AI61" si="22">SUM(X48:X60)</f>
        <v>2</v>
      </c>
      <c r="Y61" s="14">
        <f t="shared" si="22"/>
        <v>2</v>
      </c>
      <c r="Z61" s="14">
        <f t="shared" si="22"/>
        <v>4</v>
      </c>
      <c r="AA61" s="14">
        <f t="shared" si="22"/>
        <v>4</v>
      </c>
      <c r="AB61" s="14">
        <f t="shared" si="22"/>
        <v>2</v>
      </c>
      <c r="AC61" s="14">
        <f t="shared" si="22"/>
        <v>0</v>
      </c>
      <c r="AD61" s="14">
        <f t="shared" si="22"/>
        <v>2</v>
      </c>
      <c r="AE61" s="14">
        <f t="shared" si="22"/>
        <v>3</v>
      </c>
      <c r="AF61" s="14">
        <f t="shared" si="22"/>
        <v>2</v>
      </c>
      <c r="AG61" s="14">
        <f t="shared" si="22"/>
        <v>3</v>
      </c>
      <c r="AH61" s="14">
        <f t="shared" si="22"/>
        <v>1</v>
      </c>
      <c r="AI61" s="14">
        <f t="shared" si="22"/>
        <v>0</v>
      </c>
      <c r="AJ61" s="14">
        <f t="shared" si="4"/>
        <v>25</v>
      </c>
      <c r="AK61" s="14">
        <f>+AL61+AM61</f>
        <v>2210.0940000000001</v>
      </c>
      <c r="AL61" s="14">
        <f>8503*0.157</f>
        <v>1334.971</v>
      </c>
      <c r="AM61" s="14">
        <f>1361*0.643</f>
        <v>875.12300000000005</v>
      </c>
    </row>
    <row r="62" spans="1:39" ht="15" thickBot="1" x14ac:dyDescent="0.25">
      <c r="A62" s="105" t="s">
        <v>125</v>
      </c>
      <c r="B62" s="99" t="s">
        <v>115</v>
      </c>
      <c r="C62" s="63"/>
      <c r="D62" s="63"/>
      <c r="E62" s="17">
        <v>561</v>
      </c>
      <c r="F62" s="49">
        <f t="shared" ref="F62:F71" si="23">+E62+(K62+L62+M62)-(X62+Y62+Z62)</f>
        <v>569</v>
      </c>
      <c r="G62" s="173">
        <f>VLOOKUP($B62,[2]NUM8!$G$2:$I$157,2,FALSE)</f>
        <v>540</v>
      </c>
      <c r="H62" s="61">
        <f t="shared" si="1"/>
        <v>534</v>
      </c>
      <c r="I62" s="50">
        <f t="shared" ref="I62:I71" si="24">+G62+(Q62+R62+S62+T62)-(AD62+AE62+AF62+AG62)</f>
        <v>544</v>
      </c>
      <c r="J62" s="180">
        <f>VLOOKUP($B62,[1]NUM8!$G$2:$I$158,2,FALSE)</f>
        <v>528</v>
      </c>
      <c r="K62" s="52">
        <f>VLOOKUP($B62,'[3]ACT NUM8'!$G$2:$S$141,2,FALSE)</f>
        <v>3</v>
      </c>
      <c r="L62" s="52">
        <f>VLOOKUP($B62,'[3]ACT NUM8'!$G$2:$S$141,3,FALSE)</f>
        <v>3</v>
      </c>
      <c r="M62" s="52">
        <f>VLOOKUP($B62,'[3]ACT NUM8'!$G$2:$S$141,4,FALSE)</f>
        <v>4</v>
      </c>
      <c r="N62" s="52">
        <f>VLOOKUP($B62,'[3]ACT NUM8'!$G$2:$S$141,5,FALSE)</f>
        <v>1</v>
      </c>
      <c r="O62" s="52">
        <f>VLOOKUP($B62,'[3]ACT NUM8'!$G$2:$S$141,6,FALSE)</f>
        <v>5</v>
      </c>
      <c r="P62" s="52">
        <f>VLOOKUP($B62,'[3]ACT NUM8'!$G$2:$S$141,7,FALSE)</f>
        <v>9</v>
      </c>
      <c r="Q62" s="52">
        <f>VLOOKUP($B62,'[3]ACT NUM8'!$G$2:$S$141,8,FALSE)</f>
        <v>7</v>
      </c>
      <c r="R62" s="52">
        <f>VLOOKUP($B62,'[3]ACT NUM8'!$G$2:$S$141,9,FALSE)</f>
        <v>14</v>
      </c>
      <c r="S62" s="52">
        <f>VLOOKUP($B62,'[3]ACT NUM8'!$G$2:$S$141,10,FALSE)</f>
        <v>4</v>
      </c>
      <c r="T62" s="53">
        <f>VLOOKUP($B62,'[3]ACT NUM8'!$G$2:$S$141,11,FALSE)</f>
        <v>9</v>
      </c>
      <c r="U62" s="52">
        <f>VLOOKUP($B62,'[3]ACT NUM8'!$G$2:$S$141,12,FALSE)</f>
        <v>6</v>
      </c>
      <c r="V62" s="52"/>
      <c r="W62" s="17">
        <f t="shared" si="7"/>
        <v>65</v>
      </c>
      <c r="X62" s="119">
        <f>VLOOKUP($B62,'[3]ACT NUM8'!$AB$2:$AN$123,2,FALSE)</f>
        <v>0</v>
      </c>
      <c r="Y62" s="119">
        <f>VLOOKUP($B62,'[3]ACT NUM8'!$AB$2:$AN$123,3,FALSE)</f>
        <v>0</v>
      </c>
      <c r="Z62" s="119">
        <f>VLOOKUP($B62,'[3]ACT NUM8'!$AB$2:$AN$123,4,FALSE)</f>
        <v>2</v>
      </c>
      <c r="AA62" s="119">
        <f>VLOOKUP($B62,'[3]ACT NUM8'!$AB$2:$AN$123,5,FALSE)</f>
        <v>0</v>
      </c>
      <c r="AB62" s="119">
        <f>VLOOKUP($B62,'[3]ACT NUM8'!$AB$2:$AN$123,6,FALSE)</f>
        <v>0</v>
      </c>
      <c r="AC62" s="119">
        <f>VLOOKUP($B62,'[3]ACT NUM8'!$AB$2:$AN$123,7,FALSE)</f>
        <v>2</v>
      </c>
      <c r="AD62" s="119">
        <f>VLOOKUP($B62,'[3]ACT NUM8'!$AB$2:$AN$123,8,FALSE)</f>
        <v>3</v>
      </c>
      <c r="AE62" s="119">
        <f>VLOOKUP($B62,'[3]ACT NUM8'!$AB$2:$AN$123,9,FALSE)</f>
        <v>24</v>
      </c>
      <c r="AF62" s="119">
        <f>VLOOKUP($B62,'[3]ACT NUM8'!$AB$2:$AN$123,10,FALSE)</f>
        <v>2</v>
      </c>
      <c r="AG62" s="119">
        <f>VLOOKUP($B62,'[3]ACT NUM8'!$AB$2:$AN$123,11,FALSE)</f>
        <v>1</v>
      </c>
      <c r="AH62" s="119">
        <f>VLOOKUP($B62,'[3]ACT NUM8'!$AB$2:$AN$123,12,FALSE)</f>
        <v>3</v>
      </c>
      <c r="AI62" s="119"/>
      <c r="AJ62" s="17">
        <f t="shared" si="4"/>
        <v>37</v>
      </c>
    </row>
    <row r="63" spans="1:39" ht="15" thickBot="1" x14ac:dyDescent="0.25">
      <c r="A63" s="105" t="s">
        <v>125</v>
      </c>
      <c r="B63" s="99" t="s">
        <v>116</v>
      </c>
      <c r="C63" s="63"/>
      <c r="D63" s="63"/>
      <c r="E63" s="17">
        <v>324</v>
      </c>
      <c r="F63" s="49">
        <f t="shared" si="23"/>
        <v>328</v>
      </c>
      <c r="G63" s="173">
        <f>VLOOKUP($B63,[2]NUM8!$G$2:$I$157,2,FALSE)</f>
        <v>329</v>
      </c>
      <c r="H63" s="61">
        <f t="shared" si="1"/>
        <v>328</v>
      </c>
      <c r="I63" s="50">
        <f t="shared" si="24"/>
        <v>330</v>
      </c>
      <c r="J63" s="180">
        <f>VLOOKUP($B63,[1]NUM8!$G$2:$I$158,2,FALSE)</f>
        <v>333</v>
      </c>
      <c r="K63" s="52">
        <f>VLOOKUP($B63,'[3]ACT NUM8'!$G$2:$S$141,2,FALSE)</f>
        <v>2</v>
      </c>
      <c r="L63" s="52">
        <f>VLOOKUP($B63,'[3]ACT NUM8'!$G$2:$S$141,3,FALSE)</f>
        <v>1</v>
      </c>
      <c r="M63" s="52">
        <f>VLOOKUP($B63,'[3]ACT NUM8'!$G$2:$S$141,4,FALSE)</f>
        <v>1</v>
      </c>
      <c r="N63" s="52">
        <f>VLOOKUP($B63,'[3]ACT NUM8'!$G$2:$S$141,5,FALSE)</f>
        <v>0</v>
      </c>
      <c r="O63" s="52">
        <f>VLOOKUP($B63,'[3]ACT NUM8'!$G$2:$S$141,6,FALSE)</f>
        <v>0</v>
      </c>
      <c r="P63" s="52">
        <f>VLOOKUP($B63,'[3]ACT NUM8'!$G$2:$S$141,7,FALSE)</f>
        <v>1</v>
      </c>
      <c r="Q63" s="52">
        <f>VLOOKUP($B63,'[3]ACT NUM8'!$G$2:$S$141,8,FALSE)</f>
        <v>0</v>
      </c>
      <c r="R63" s="52">
        <f>VLOOKUP($B63,'[3]ACT NUM8'!$G$2:$S$141,9,FALSE)</f>
        <v>0</v>
      </c>
      <c r="S63" s="52">
        <f>VLOOKUP($B63,'[3]ACT NUM8'!$G$2:$S$141,10,FALSE)</f>
        <v>1</v>
      </c>
      <c r="T63" s="53">
        <f>VLOOKUP($B63,'[3]ACT NUM8'!$G$2:$S$141,11,FALSE)</f>
        <v>2</v>
      </c>
      <c r="U63" s="52">
        <f>VLOOKUP($B63,'[3]ACT NUM8'!$G$2:$S$141,12,FALSE)</f>
        <v>0</v>
      </c>
      <c r="V63" s="52"/>
      <c r="W63" s="17">
        <f t="shared" si="7"/>
        <v>8</v>
      </c>
      <c r="X63" s="119">
        <f>VLOOKUP($B63,'[3]ACT NUM8'!$AB$2:$AN$123,2,FALSE)</f>
        <v>0</v>
      </c>
      <c r="Y63" s="119">
        <f>VLOOKUP($B63,'[3]ACT NUM8'!$AB$2:$AN$123,3,FALSE)</f>
        <v>0</v>
      </c>
      <c r="Z63" s="119">
        <f>VLOOKUP($B63,'[3]ACT NUM8'!$AB$2:$AN$123,4,FALSE)</f>
        <v>0</v>
      </c>
      <c r="AA63" s="119">
        <f>VLOOKUP($B63,'[3]ACT NUM8'!$AB$2:$AN$123,5,FALSE)</f>
        <v>0</v>
      </c>
      <c r="AB63" s="119">
        <f>VLOOKUP($B63,'[3]ACT NUM8'!$AB$2:$AN$123,6,FALSE)</f>
        <v>1</v>
      </c>
      <c r="AC63" s="119">
        <f>VLOOKUP($B63,'[3]ACT NUM8'!$AB$2:$AN$123,7,FALSE)</f>
        <v>3</v>
      </c>
      <c r="AD63" s="119">
        <f>VLOOKUP($B63,'[3]ACT NUM8'!$AB$2:$AN$123,8,FALSE)</f>
        <v>0</v>
      </c>
      <c r="AE63" s="119">
        <f>VLOOKUP($B63,'[3]ACT NUM8'!$AB$2:$AN$123,9,FALSE)</f>
        <v>1</v>
      </c>
      <c r="AF63" s="119">
        <f>VLOOKUP($B63,'[3]ACT NUM8'!$AB$2:$AN$123,10,FALSE)</f>
        <v>0</v>
      </c>
      <c r="AG63" s="119">
        <f>VLOOKUP($B63,'[3]ACT NUM8'!$AB$2:$AN$123,11,FALSE)</f>
        <v>1</v>
      </c>
      <c r="AH63" s="119">
        <f>VLOOKUP($B63,'[3]ACT NUM8'!$AB$2:$AN$123,12,FALSE)</f>
        <v>0</v>
      </c>
      <c r="AI63" s="119"/>
      <c r="AJ63" s="17">
        <f t="shared" si="4"/>
        <v>6</v>
      </c>
    </row>
    <row r="64" spans="1:39" ht="15" thickBot="1" x14ac:dyDescent="0.25">
      <c r="A64" s="105" t="s">
        <v>125</v>
      </c>
      <c r="B64" s="99" t="s">
        <v>117</v>
      </c>
      <c r="C64" s="63"/>
      <c r="D64" s="63"/>
      <c r="E64" s="17">
        <v>70</v>
      </c>
      <c r="F64" s="49">
        <f t="shared" si="23"/>
        <v>73</v>
      </c>
      <c r="G64" s="173">
        <f>VLOOKUP($B64,[2]NUM8!$G$2:$I$157,2,FALSE)</f>
        <v>77</v>
      </c>
      <c r="H64" s="61">
        <f t="shared" si="1"/>
        <v>77</v>
      </c>
      <c r="I64" s="50">
        <f t="shared" si="24"/>
        <v>78</v>
      </c>
      <c r="J64" s="180">
        <f>VLOOKUP($B64,[1]NUM8!$G$2:$I$158,2,FALSE)</f>
        <v>79</v>
      </c>
      <c r="K64" s="52">
        <f>VLOOKUP($B64,'[3]ACT NUM8'!$G$2:$S$141,2,FALSE)</f>
        <v>1</v>
      </c>
      <c r="L64" s="52">
        <f>VLOOKUP($B64,'[3]ACT NUM8'!$G$2:$S$141,3,FALSE)</f>
        <v>2</v>
      </c>
      <c r="M64" s="52">
        <f>VLOOKUP($B64,'[3]ACT NUM8'!$G$2:$S$141,4,FALSE)</f>
        <v>0</v>
      </c>
      <c r="N64" s="52">
        <f>VLOOKUP($B64,'[3]ACT NUM8'!$G$2:$S$141,5,FALSE)</f>
        <v>3</v>
      </c>
      <c r="O64" s="52">
        <f>VLOOKUP($B64,'[3]ACT NUM8'!$G$2:$S$141,6,FALSE)</f>
        <v>0</v>
      </c>
      <c r="P64" s="52">
        <f>VLOOKUP($B64,'[3]ACT NUM8'!$G$2:$S$141,7,FALSE)</f>
        <v>0</v>
      </c>
      <c r="Q64" s="52">
        <f>VLOOKUP($B64,'[3]ACT NUM8'!$G$2:$S$141,8,FALSE)</f>
        <v>0</v>
      </c>
      <c r="R64" s="52">
        <f>VLOOKUP($B64,'[3]ACT NUM8'!$G$2:$S$141,9,FALSE)</f>
        <v>0</v>
      </c>
      <c r="S64" s="52">
        <f>VLOOKUP($B64,'[3]ACT NUM8'!$G$2:$S$141,10,FALSE)</f>
        <v>0</v>
      </c>
      <c r="T64" s="53">
        <f>VLOOKUP($B64,'[3]ACT NUM8'!$G$2:$S$141,11,FALSE)</f>
        <v>2</v>
      </c>
      <c r="U64" s="52">
        <f>VLOOKUP($B64,'[3]ACT NUM8'!$G$2:$S$141,12,FALSE)</f>
        <v>0</v>
      </c>
      <c r="V64" s="52"/>
      <c r="W64" s="17">
        <f t="shared" si="7"/>
        <v>8</v>
      </c>
      <c r="X64" s="119">
        <f>VLOOKUP($B64,'[3]ACT NUM8'!$AB$2:$AN$123,2,FALSE)</f>
        <v>0</v>
      </c>
      <c r="Y64" s="119">
        <f>VLOOKUP($B64,'[3]ACT NUM8'!$AB$2:$AN$123,3,FALSE)</f>
        <v>0</v>
      </c>
      <c r="Z64" s="119">
        <f>VLOOKUP($B64,'[3]ACT NUM8'!$AB$2:$AN$123,4,FALSE)</f>
        <v>0</v>
      </c>
      <c r="AA64" s="119">
        <f>VLOOKUP($B64,'[3]ACT NUM8'!$AB$2:$AN$123,5,FALSE)</f>
        <v>1</v>
      </c>
      <c r="AB64" s="119">
        <f>VLOOKUP($B64,'[3]ACT NUM8'!$AB$2:$AN$123,6,FALSE)</f>
        <v>0</v>
      </c>
      <c r="AC64" s="119">
        <f>VLOOKUP($B64,'[3]ACT NUM8'!$AB$2:$AN$123,7,FALSE)</f>
        <v>0</v>
      </c>
      <c r="AD64" s="119">
        <f>VLOOKUP($B64,'[3]ACT NUM8'!$AB$2:$AN$123,8,FALSE)</f>
        <v>0</v>
      </c>
      <c r="AE64" s="119">
        <f>VLOOKUP($B64,'[3]ACT NUM8'!$AB$2:$AN$123,9,FALSE)</f>
        <v>0</v>
      </c>
      <c r="AF64" s="119">
        <f>VLOOKUP($B64,'[3]ACT NUM8'!$AB$2:$AN$123,10,FALSE)</f>
        <v>0</v>
      </c>
      <c r="AG64" s="119">
        <f>VLOOKUP($B64,'[3]ACT NUM8'!$AB$2:$AN$123,11,FALSE)</f>
        <v>1</v>
      </c>
      <c r="AH64" s="119">
        <f>VLOOKUP($B64,'[3]ACT NUM8'!$AB$2:$AN$123,12,FALSE)</f>
        <v>0</v>
      </c>
      <c r="AI64" s="119"/>
      <c r="AJ64" s="17">
        <f t="shared" si="4"/>
        <v>2</v>
      </c>
    </row>
    <row r="65" spans="1:39" ht="15" thickBot="1" x14ac:dyDescent="0.25">
      <c r="A65" s="105" t="s">
        <v>125</v>
      </c>
      <c r="B65" s="99" t="s">
        <v>118</v>
      </c>
      <c r="C65" s="63"/>
      <c r="D65" s="63"/>
      <c r="E65" s="17">
        <v>167</v>
      </c>
      <c r="F65" s="49">
        <f t="shared" si="23"/>
        <v>166</v>
      </c>
      <c r="G65" s="173">
        <f>VLOOKUP($B65,[2]NUM8!$G$2:$I$157,2,FALSE)</f>
        <v>170</v>
      </c>
      <c r="H65" s="61">
        <f t="shared" si="1"/>
        <v>170</v>
      </c>
      <c r="I65" s="50">
        <f t="shared" si="24"/>
        <v>171</v>
      </c>
      <c r="J65" s="180">
        <f>VLOOKUP($B65,[1]NUM8!$G$2:$I$158,2,FALSE)</f>
        <v>174</v>
      </c>
      <c r="K65" s="52">
        <f>VLOOKUP($B65,'[3]ACT NUM8'!$G$2:$S$141,2,FALSE)</f>
        <v>0</v>
      </c>
      <c r="L65" s="52">
        <f>VLOOKUP($B65,'[3]ACT NUM8'!$G$2:$S$141,3,FALSE)</f>
        <v>0</v>
      </c>
      <c r="M65" s="52">
        <f>VLOOKUP($B65,'[3]ACT NUM8'!$G$2:$S$141,4,FALSE)</f>
        <v>1</v>
      </c>
      <c r="N65" s="52">
        <f>VLOOKUP($B65,'[3]ACT NUM8'!$G$2:$S$141,5,FALSE)</f>
        <v>0</v>
      </c>
      <c r="O65" s="52">
        <f>VLOOKUP($B65,'[3]ACT NUM8'!$G$2:$S$141,6,FALSE)</f>
        <v>0</v>
      </c>
      <c r="P65" s="52">
        <f>VLOOKUP($B65,'[3]ACT NUM8'!$G$2:$S$141,7,FALSE)</f>
        <v>0</v>
      </c>
      <c r="Q65" s="52">
        <f>VLOOKUP($B65,'[3]ACT NUM8'!$G$2:$S$141,8,FALSE)</f>
        <v>0</v>
      </c>
      <c r="R65" s="52">
        <f>VLOOKUP($B65,'[3]ACT NUM8'!$G$2:$S$141,9,FALSE)</f>
        <v>0</v>
      </c>
      <c r="S65" s="52">
        <f>VLOOKUP($B65,'[3]ACT NUM8'!$G$2:$S$141,10,FALSE)</f>
        <v>0</v>
      </c>
      <c r="T65" s="53">
        <f>VLOOKUP($B65,'[3]ACT NUM8'!$G$2:$S$141,11,FALSE)</f>
        <v>1</v>
      </c>
      <c r="U65" s="52">
        <f>VLOOKUP($B65,'[3]ACT NUM8'!$G$2:$S$141,12,FALSE)</f>
        <v>0</v>
      </c>
      <c r="V65" s="52"/>
      <c r="W65" s="17">
        <f t="shared" si="7"/>
        <v>2</v>
      </c>
      <c r="X65" s="119">
        <f>VLOOKUP($B65,'[3]ACT NUM8'!$AB$2:$AN$123,2,FALSE)</f>
        <v>1</v>
      </c>
      <c r="Y65" s="119">
        <f>VLOOKUP($B65,'[3]ACT NUM8'!$AB$2:$AN$123,3,FALSE)</f>
        <v>1</v>
      </c>
      <c r="Z65" s="119">
        <f>VLOOKUP($B65,'[3]ACT NUM8'!$AB$2:$AN$123,4,FALSE)</f>
        <v>0</v>
      </c>
      <c r="AA65" s="119">
        <f>VLOOKUP($B65,'[3]ACT NUM8'!$AB$2:$AN$123,5,FALSE)</f>
        <v>0</v>
      </c>
      <c r="AB65" s="119">
        <f>VLOOKUP($B65,'[3]ACT NUM8'!$AB$2:$AN$123,6,FALSE)</f>
        <v>0</v>
      </c>
      <c r="AC65" s="119">
        <f>VLOOKUP($B65,'[3]ACT NUM8'!$AB$2:$AN$123,7,FALSE)</f>
        <v>0</v>
      </c>
      <c r="AD65" s="119">
        <f>VLOOKUP($B65,'[3]ACT NUM8'!$AB$2:$AN$123,8,FALSE)</f>
        <v>0</v>
      </c>
      <c r="AE65" s="119">
        <f>VLOOKUP($B65,'[3]ACT NUM8'!$AB$2:$AN$123,9,FALSE)</f>
        <v>0</v>
      </c>
      <c r="AF65" s="119">
        <f>VLOOKUP($B65,'[3]ACT NUM8'!$AB$2:$AN$123,10,FALSE)</f>
        <v>0</v>
      </c>
      <c r="AG65" s="119">
        <f>VLOOKUP($B65,'[3]ACT NUM8'!$AB$2:$AN$123,11,FALSE)</f>
        <v>0</v>
      </c>
      <c r="AH65" s="119">
        <f>VLOOKUP($B65,'[3]ACT NUM8'!$AB$2:$AN$123,12,FALSE)</f>
        <v>0</v>
      </c>
      <c r="AI65" s="119"/>
      <c r="AJ65" s="17">
        <f t="shared" si="4"/>
        <v>2</v>
      </c>
    </row>
    <row r="66" spans="1:39" ht="15" thickBot="1" x14ac:dyDescent="0.25">
      <c r="A66" s="105" t="s">
        <v>125</v>
      </c>
      <c r="B66" s="99" t="s">
        <v>119</v>
      </c>
      <c r="C66" s="63"/>
      <c r="D66" s="63"/>
      <c r="E66" s="17">
        <v>56</v>
      </c>
      <c r="F66" s="49">
        <f t="shared" si="23"/>
        <v>59</v>
      </c>
      <c r="G66" s="173">
        <f>VLOOKUP($B66,[2]NUM8!$G$2:$I$157,2,FALSE)</f>
        <v>58</v>
      </c>
      <c r="H66" s="61">
        <f t="shared" si="1"/>
        <v>58</v>
      </c>
      <c r="I66" s="50">
        <f t="shared" si="24"/>
        <v>60</v>
      </c>
      <c r="J66" s="180">
        <f>VLOOKUP($B66,[1]NUM8!$G$2:$I$158,2,FALSE)</f>
        <v>60</v>
      </c>
      <c r="K66" s="75">
        <f>VLOOKUP($B66,'[3]ACT NUM8'!$G$2:$S$141,2,FALSE)</f>
        <v>3</v>
      </c>
      <c r="L66" s="75">
        <f>VLOOKUP($B66,'[3]ACT NUM8'!$G$2:$S$141,3,FALSE)</f>
        <v>0</v>
      </c>
      <c r="M66" s="75">
        <f>VLOOKUP($B66,'[3]ACT NUM8'!$G$2:$S$141,4,FALSE)</f>
        <v>0</v>
      </c>
      <c r="N66" s="75">
        <f>VLOOKUP($B66,'[3]ACT NUM8'!$G$2:$S$141,5,FALSE)</f>
        <v>0</v>
      </c>
      <c r="O66" s="75">
        <f>VLOOKUP($B66,'[3]ACT NUM8'!$G$2:$S$141,6,FALSE)</f>
        <v>0</v>
      </c>
      <c r="P66" s="75">
        <f>VLOOKUP($B66,'[3]ACT NUM8'!$G$2:$S$141,7,FALSE)</f>
        <v>0</v>
      </c>
      <c r="Q66" s="75">
        <f>VLOOKUP($B66,'[3]ACT NUM8'!$G$2:$S$141,8,FALSE)</f>
        <v>0</v>
      </c>
      <c r="R66" s="75">
        <f>VLOOKUP($B66,'[3]ACT NUM8'!$G$2:$S$141,9,FALSE)</f>
        <v>0</v>
      </c>
      <c r="S66" s="52">
        <f>VLOOKUP($B66,'[3]ACT NUM8'!$G$2:$S$141,10,FALSE)</f>
        <v>0</v>
      </c>
      <c r="T66" s="53">
        <f>VLOOKUP($B66,'[3]ACT NUM8'!$G$2:$S$141,11,FALSE)</f>
        <v>2</v>
      </c>
      <c r="U66" s="52">
        <f>VLOOKUP($B66,'[3]ACT NUM8'!$G$2:$S$141,12,FALSE)</f>
        <v>0</v>
      </c>
      <c r="V66" s="52"/>
      <c r="W66" s="17">
        <f t="shared" si="7"/>
        <v>5</v>
      </c>
      <c r="X66" s="114"/>
      <c r="Y66" s="114"/>
      <c r="Z66" s="114"/>
      <c r="AA66" s="114"/>
      <c r="AB66" s="114"/>
      <c r="AC66" s="114"/>
      <c r="AD66" s="114"/>
      <c r="AE66" s="119"/>
      <c r="AF66" s="119"/>
      <c r="AG66" s="119"/>
      <c r="AH66" s="119"/>
      <c r="AI66" s="119"/>
      <c r="AJ66" s="17">
        <f t="shared" si="4"/>
        <v>0</v>
      </c>
    </row>
    <row r="67" spans="1:39" ht="15" thickBot="1" x14ac:dyDescent="0.25">
      <c r="A67" s="105" t="s">
        <v>125</v>
      </c>
      <c r="B67" s="99" t="s">
        <v>120</v>
      </c>
      <c r="C67" s="63"/>
      <c r="D67" s="63"/>
      <c r="E67" s="17">
        <v>107</v>
      </c>
      <c r="F67" s="49">
        <f t="shared" si="23"/>
        <v>111</v>
      </c>
      <c r="G67" s="173">
        <f>VLOOKUP($B67,[2]NUM8!$G$2:$I$157,2,FALSE)</f>
        <v>113</v>
      </c>
      <c r="H67" s="61">
        <f t="shared" si="1"/>
        <v>113</v>
      </c>
      <c r="I67" s="50">
        <f t="shared" si="24"/>
        <v>114</v>
      </c>
      <c r="J67" s="180">
        <f>VLOOKUP($B67,[1]NUM8!$G$2:$I$158,2,FALSE)</f>
        <v>106</v>
      </c>
      <c r="K67" s="52">
        <f>VLOOKUP($B67,'[3]ACT NUM8'!$G$2:$S$141,2,FALSE)</f>
        <v>0</v>
      </c>
      <c r="L67" s="52">
        <f>VLOOKUP($B67,'[3]ACT NUM8'!$G$2:$S$141,3,FALSE)</f>
        <v>3</v>
      </c>
      <c r="M67" s="52">
        <f>VLOOKUP($B67,'[3]ACT NUM8'!$G$2:$S$141,4,FALSE)</f>
        <v>1</v>
      </c>
      <c r="N67" s="52">
        <f>VLOOKUP($B67,'[3]ACT NUM8'!$G$2:$S$141,5,FALSE)</f>
        <v>1</v>
      </c>
      <c r="O67" s="52">
        <f>VLOOKUP($B67,'[3]ACT NUM8'!$G$2:$S$141,6,FALSE)</f>
        <v>1</v>
      </c>
      <c r="P67" s="52">
        <f>VLOOKUP($B67,'[3]ACT NUM8'!$G$2:$S$141,7,FALSE)</f>
        <v>1</v>
      </c>
      <c r="Q67" s="52">
        <f>VLOOKUP($B67,'[3]ACT NUM8'!$G$2:$S$141,8,FALSE)</f>
        <v>1</v>
      </c>
      <c r="R67" s="52">
        <f>VLOOKUP($B67,'[3]ACT NUM8'!$G$2:$S$141,9,FALSE)</f>
        <v>0</v>
      </c>
      <c r="S67" s="52">
        <f>VLOOKUP($B67,'[3]ACT NUM8'!$G$2:$S$141,10,FALSE)</f>
        <v>0</v>
      </c>
      <c r="T67" s="53">
        <f>VLOOKUP($B67,'[3]ACT NUM8'!$G$2:$S$141,11,FALSE)</f>
        <v>1</v>
      </c>
      <c r="U67" s="52">
        <f>VLOOKUP($B67,'[3]ACT NUM8'!$G$2:$S$141,12,FALSE)</f>
        <v>0</v>
      </c>
      <c r="V67" s="52"/>
      <c r="W67" s="17">
        <f t="shared" si="7"/>
        <v>9</v>
      </c>
      <c r="X67" s="114">
        <f>VLOOKUP($B67,'[3]ACT NUM8'!$AB$2:$AN$123,2,FALSE)</f>
        <v>0</v>
      </c>
      <c r="Y67" s="114">
        <f>VLOOKUP($B67,'[3]ACT NUM8'!$AB$2:$AN$123,3,FALSE)</f>
        <v>0</v>
      </c>
      <c r="Z67" s="114">
        <f>VLOOKUP($B67,'[3]ACT NUM8'!$AB$2:$AN$123,4,FALSE)</f>
        <v>0</v>
      </c>
      <c r="AA67" s="114">
        <f>VLOOKUP($B67,'[3]ACT NUM8'!$AB$2:$AN$123,5,FALSE)</f>
        <v>1</v>
      </c>
      <c r="AB67" s="114">
        <f>VLOOKUP($B67,'[3]ACT NUM8'!$AB$2:$AN$123,6,FALSE)</f>
        <v>0</v>
      </c>
      <c r="AC67" s="114">
        <f>VLOOKUP($B67,'[3]ACT NUM8'!$AB$2:$AN$123,7,FALSE)</f>
        <v>0</v>
      </c>
      <c r="AD67" s="114">
        <f>VLOOKUP($B67,'[3]ACT NUM8'!$AB$2:$AN$123,8,FALSE)</f>
        <v>1</v>
      </c>
      <c r="AE67" s="119">
        <f>VLOOKUP($B67,'[3]ACT NUM8'!$AB$2:$AN$123,9,FALSE)</f>
        <v>0</v>
      </c>
      <c r="AF67" s="119">
        <f>VLOOKUP($B67,'[3]ACT NUM8'!$AB$2:$AN$123,10,FALSE)</f>
        <v>0</v>
      </c>
      <c r="AG67" s="119">
        <f>VLOOKUP($B67,'[3]ACT NUM8'!$AB$2:$AN$123,11,FALSE)</f>
        <v>0</v>
      </c>
      <c r="AH67" s="119">
        <f>VLOOKUP($B67,'[3]ACT NUM8'!$AB$2:$AN$123,12,FALSE)</f>
        <v>0</v>
      </c>
      <c r="AI67" s="119"/>
      <c r="AJ67" s="17">
        <f t="shared" si="4"/>
        <v>2</v>
      </c>
    </row>
    <row r="68" spans="1:39" ht="15" thickBot="1" x14ac:dyDescent="0.25">
      <c r="A68" s="105" t="s">
        <v>125</v>
      </c>
      <c r="B68" s="99" t="s">
        <v>121</v>
      </c>
      <c r="C68" s="63"/>
      <c r="D68" s="63"/>
      <c r="E68" s="17">
        <v>18</v>
      </c>
      <c r="F68" s="49">
        <f t="shared" si="23"/>
        <v>17</v>
      </c>
      <c r="G68" s="173">
        <f>VLOOKUP($B68,[2]NUM8!$G$2:$I$157,2,FALSE)</f>
        <v>16</v>
      </c>
      <c r="H68" s="61">
        <f t="shared" si="1"/>
        <v>16</v>
      </c>
      <c r="I68" s="50">
        <f t="shared" si="24"/>
        <v>16</v>
      </c>
      <c r="J68" s="180">
        <f>VLOOKUP($B68,[1]NUM8!$G$2:$I$158,2,FALSE)</f>
        <v>19</v>
      </c>
      <c r="K68" s="52"/>
      <c r="S68" s="52"/>
      <c r="T68" s="53"/>
      <c r="U68" s="52"/>
      <c r="V68" s="52"/>
      <c r="W68" s="17">
        <f t="shared" si="7"/>
        <v>0</v>
      </c>
      <c r="X68" s="119">
        <f>VLOOKUP($B68,'[3]ACT NUM8'!$AB$2:$AN$123,2,FALSE)</f>
        <v>0</v>
      </c>
      <c r="Y68" s="119">
        <f>VLOOKUP($B68,'[3]ACT NUM8'!$AB$2:$AN$123,3,FALSE)</f>
        <v>0</v>
      </c>
      <c r="Z68" s="119">
        <f>VLOOKUP($B68,'[3]ACT NUM8'!$AB$2:$AN$123,4,FALSE)</f>
        <v>1</v>
      </c>
      <c r="AA68" s="119">
        <f>VLOOKUP($B68,'[3]ACT NUM8'!$AB$2:$AN$123,5,FALSE)</f>
        <v>0</v>
      </c>
      <c r="AB68" s="119">
        <f>VLOOKUP($B68,'[3]ACT NUM8'!$AB$2:$AN$123,6,FALSE)</f>
        <v>0</v>
      </c>
      <c r="AC68" s="119">
        <f>VLOOKUP($B68,'[3]ACT NUM8'!$AB$2:$AN$123,7,FALSE)</f>
        <v>0</v>
      </c>
      <c r="AD68" s="119">
        <f>VLOOKUP($B68,'[3]ACT NUM8'!$AB$2:$AN$123,8,FALSE)</f>
        <v>0</v>
      </c>
      <c r="AE68" s="119">
        <f>VLOOKUP($B68,'[3]ACT NUM8'!$AB$2:$AN$123,9,FALSE)</f>
        <v>0</v>
      </c>
      <c r="AF68" s="119">
        <f>VLOOKUP($B68,'[3]ACT NUM8'!$AB$2:$AN$123,10,FALSE)</f>
        <v>0</v>
      </c>
      <c r="AG68" s="119">
        <f>VLOOKUP($B68,'[3]ACT NUM8'!$AB$2:$AN$123,11,FALSE)</f>
        <v>0</v>
      </c>
      <c r="AH68" s="119">
        <f>VLOOKUP($B68,'[3]ACT NUM8'!$AB$2:$AN$123,12,FALSE)</f>
        <v>0</v>
      </c>
      <c r="AI68" s="119"/>
      <c r="AJ68" s="17">
        <f t="shared" si="4"/>
        <v>1</v>
      </c>
    </row>
    <row r="69" spans="1:39" ht="15" thickBot="1" x14ac:dyDescent="0.25">
      <c r="A69" s="105" t="s">
        <v>125</v>
      </c>
      <c r="B69" s="99" t="s">
        <v>122</v>
      </c>
      <c r="C69" s="63"/>
      <c r="D69" s="63"/>
      <c r="E69" s="17">
        <v>37</v>
      </c>
      <c r="F69" s="49">
        <f t="shared" si="23"/>
        <v>37</v>
      </c>
      <c r="G69" s="173">
        <f>VLOOKUP($B69,[2]NUM8!$G$2:$I$157,2,FALSE)</f>
        <v>42</v>
      </c>
      <c r="H69" s="61">
        <f t="shared" si="1"/>
        <v>43</v>
      </c>
      <c r="I69" s="50">
        <f t="shared" si="24"/>
        <v>43</v>
      </c>
      <c r="J69" s="180">
        <f>VLOOKUP($B69,[1]NUM8!$G$2:$I$158,2,FALSE)</f>
        <v>42</v>
      </c>
      <c r="K69" s="52">
        <f>VLOOKUP($B69,'[3]ACT NUM8'!$G$2:$S$141,2,FALSE)</f>
        <v>0</v>
      </c>
      <c r="L69" s="52">
        <f>VLOOKUP($B69,'[3]ACT NUM8'!$G$2:$S$141,3,FALSE)</f>
        <v>0</v>
      </c>
      <c r="M69" s="52">
        <f>VLOOKUP($B69,'[3]ACT NUM8'!$G$2:$S$141,4,FALSE)</f>
        <v>0</v>
      </c>
      <c r="N69" s="52">
        <f>VLOOKUP($B69,'[3]ACT NUM8'!$G$2:$S$141,5,FALSE)</f>
        <v>3</v>
      </c>
      <c r="O69" s="52">
        <f>VLOOKUP($B69,'[3]ACT NUM8'!$G$2:$S$141,6,FALSE)</f>
        <v>0</v>
      </c>
      <c r="P69" s="52">
        <f>VLOOKUP($B69,'[3]ACT NUM8'!$G$2:$S$141,7,FALSE)</f>
        <v>1</v>
      </c>
      <c r="Q69" s="52">
        <f>VLOOKUP($B69,'[3]ACT NUM8'!$G$2:$S$141,8,FALSE)</f>
        <v>0</v>
      </c>
      <c r="R69" s="52">
        <f>VLOOKUP($B69,'[3]ACT NUM8'!$G$2:$S$141,9,FALSE)</f>
        <v>1</v>
      </c>
      <c r="S69" s="52">
        <f>VLOOKUP($B69,'[3]ACT NUM8'!$G$2:$S$141,10,FALSE)</f>
        <v>0</v>
      </c>
      <c r="T69" s="53">
        <f>VLOOKUP($B69,'[3]ACT NUM8'!$G$2:$S$141,11,FALSE)</f>
        <v>0</v>
      </c>
      <c r="U69" s="52">
        <f>VLOOKUP($B69,'[3]ACT NUM8'!$G$2:$S$141,12,FALSE)</f>
        <v>0</v>
      </c>
      <c r="V69" s="52"/>
      <c r="W69" s="17">
        <f t="shared" si="7"/>
        <v>5</v>
      </c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7">
        <f t="shared" si="4"/>
        <v>0</v>
      </c>
    </row>
    <row r="70" spans="1:39" ht="15" thickBot="1" x14ac:dyDescent="0.25">
      <c r="A70" s="105" t="s">
        <v>125</v>
      </c>
      <c r="B70" s="99" t="s">
        <v>123</v>
      </c>
      <c r="C70" s="63"/>
      <c r="D70" s="63"/>
      <c r="E70" s="17">
        <v>20</v>
      </c>
      <c r="F70" s="49">
        <f t="shared" si="23"/>
        <v>20</v>
      </c>
      <c r="G70" s="173">
        <f>VLOOKUP($B70,[2]NUM8!$G$2:$I$157,2,FALSE)</f>
        <v>21</v>
      </c>
      <c r="H70" s="61">
        <f t="shared" si="1"/>
        <v>21</v>
      </c>
      <c r="I70" s="50">
        <f t="shared" si="24"/>
        <v>21</v>
      </c>
      <c r="J70" s="180">
        <f>VLOOKUP($B70,[1]NUM8!$G$2:$I$158,2,FALSE)</f>
        <v>19</v>
      </c>
      <c r="K70" s="52"/>
      <c r="S70" s="52"/>
      <c r="T70" s="53"/>
      <c r="U70" s="52"/>
      <c r="V70" s="52"/>
      <c r="W70" s="17">
        <f t="shared" si="7"/>
        <v>0</v>
      </c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7">
        <f t="shared" si="4"/>
        <v>0</v>
      </c>
    </row>
    <row r="71" spans="1:39" ht="15" thickBot="1" x14ac:dyDescent="0.25">
      <c r="A71" s="105" t="s">
        <v>125</v>
      </c>
      <c r="B71" s="99" t="s">
        <v>124</v>
      </c>
      <c r="C71" s="63"/>
      <c r="D71" s="63"/>
      <c r="E71" s="17">
        <v>14</v>
      </c>
      <c r="F71" s="49">
        <f t="shared" si="23"/>
        <v>14</v>
      </c>
      <c r="G71" s="173">
        <f>VLOOKUP($B71,[2]NUM8!$G$2:$I$157,2,FALSE)</f>
        <v>15</v>
      </c>
      <c r="H71" s="61">
        <f t="shared" si="1"/>
        <v>14</v>
      </c>
      <c r="I71" s="50">
        <f t="shared" si="24"/>
        <v>14</v>
      </c>
      <c r="J71" s="180">
        <f>VLOOKUP($B71,[1]NUM8!$G$2:$I$158,2,FALSE)</f>
        <v>14</v>
      </c>
      <c r="K71" s="52">
        <f>VLOOKUP($B71,'[3]ACT NUM8'!$G$2:$S$141,2,FALSE)</f>
        <v>0</v>
      </c>
      <c r="L71" s="52">
        <f>VLOOKUP($B71,'[3]ACT NUM8'!$G$2:$S$141,3,FALSE)</f>
        <v>0</v>
      </c>
      <c r="M71" s="52">
        <f>VLOOKUP($B71,'[3]ACT NUM8'!$G$2:$S$141,4,FALSE)</f>
        <v>0</v>
      </c>
      <c r="N71" s="52">
        <f>VLOOKUP($B71,'[3]ACT NUM8'!$G$2:$S$141,5,FALSE)</f>
        <v>0</v>
      </c>
      <c r="O71" s="52">
        <f>VLOOKUP($B71,'[3]ACT NUM8'!$G$2:$S$141,6,FALSE)</f>
        <v>0</v>
      </c>
      <c r="P71" s="52">
        <f>VLOOKUP($B71,'[3]ACT NUM8'!$G$2:$S$141,7,FALSE)</f>
        <v>2</v>
      </c>
      <c r="Q71" s="52">
        <f>VLOOKUP($B71,'[3]ACT NUM8'!$G$2:$S$141,8,FALSE)</f>
        <v>0</v>
      </c>
      <c r="R71" s="52">
        <f>VLOOKUP($B71,'[3]ACT NUM8'!$G$2:$S$141,9,FALSE)</f>
        <v>0</v>
      </c>
      <c r="S71" s="52">
        <f>VLOOKUP($B71,'[3]ACT NUM8'!$G$2:$S$141,10,FALSE)</f>
        <v>0</v>
      </c>
      <c r="T71" s="53">
        <f>VLOOKUP($B71,'[3]ACT NUM8'!$G$2:$S$141,11,FALSE)</f>
        <v>0</v>
      </c>
      <c r="U71" s="52">
        <f>VLOOKUP($B71,'[3]ACT NUM8'!$G$2:$S$141,12,FALSE)</f>
        <v>1</v>
      </c>
      <c r="V71" s="52"/>
      <c r="W71" s="17">
        <f t="shared" si="7"/>
        <v>3</v>
      </c>
      <c r="X71" s="119">
        <f>VLOOKUP($B71,'[3]ACT NUM8'!$AB$2:$AN$123,2,FALSE)</f>
        <v>0</v>
      </c>
      <c r="Y71" s="119">
        <f>VLOOKUP($B71,'[3]ACT NUM8'!$AB$2:$AN$123,3,FALSE)</f>
        <v>0</v>
      </c>
      <c r="Z71" s="119">
        <f>VLOOKUP($B71,'[3]ACT NUM8'!$AB$2:$AN$123,4,FALSE)</f>
        <v>0</v>
      </c>
      <c r="AA71" s="119">
        <f>VLOOKUP($B71,'[3]ACT NUM8'!$AB$2:$AN$123,5,FALSE)</f>
        <v>1</v>
      </c>
      <c r="AB71" s="119">
        <f>VLOOKUP($B71,'[3]ACT NUM8'!$AB$2:$AN$123,6,FALSE)</f>
        <v>0</v>
      </c>
      <c r="AC71" s="119">
        <f>VLOOKUP($B71,'[3]ACT NUM8'!$AB$2:$AN$123,7,FALSE)</f>
        <v>0</v>
      </c>
      <c r="AD71" s="119">
        <f>VLOOKUP($B71,'[3]ACT NUM8'!$AB$2:$AN$123,8,FALSE)</f>
        <v>1</v>
      </c>
      <c r="AE71" s="119">
        <f>VLOOKUP($B71,'[3]ACT NUM8'!$AB$2:$AN$123,9,FALSE)</f>
        <v>0</v>
      </c>
      <c r="AF71" s="119">
        <f>VLOOKUP($B71,'[3]ACT NUM8'!$AB$2:$AN$123,10,FALSE)</f>
        <v>0</v>
      </c>
      <c r="AG71" s="119">
        <f>VLOOKUP($B71,'[3]ACT NUM8'!$AB$2:$AN$123,11,FALSE)</f>
        <v>0</v>
      </c>
      <c r="AH71" s="119">
        <f>VLOOKUP($B71,'[3]ACT NUM8'!$AB$2:$AN$123,12,FALSE)</f>
        <v>0</v>
      </c>
      <c r="AI71" s="119"/>
      <c r="AJ71" s="17">
        <f t="shared" si="4"/>
        <v>2</v>
      </c>
    </row>
    <row r="72" spans="1:39" ht="15" thickBot="1" x14ac:dyDescent="0.25">
      <c r="A72" s="233" t="s">
        <v>23</v>
      </c>
      <c r="B72" s="234"/>
      <c r="C72" s="45">
        <f>+D72/Metas!N106</f>
        <v>0.990742542066539</v>
      </c>
      <c r="D72" s="19">
        <f>+J72/AK72</f>
        <v>0.69351977944657728</v>
      </c>
      <c r="E72" s="14">
        <f t="shared" ref="E72:J72" si="25">SUM(E62:E71)</f>
        <v>1374</v>
      </c>
      <c r="F72" s="14">
        <f t="shared" si="25"/>
        <v>1394</v>
      </c>
      <c r="G72" s="14">
        <f t="shared" si="25"/>
        <v>1381</v>
      </c>
      <c r="H72" s="14">
        <f t="shared" si="25"/>
        <v>1374</v>
      </c>
      <c r="I72" s="14">
        <f>SUM(I62:I71)</f>
        <v>1391</v>
      </c>
      <c r="J72" s="14">
        <f t="shared" si="25"/>
        <v>1374</v>
      </c>
      <c r="K72" s="14">
        <f t="shared" ref="K72:V72" si="26">SUM(K62:K71)</f>
        <v>9</v>
      </c>
      <c r="L72" s="14">
        <f t="shared" si="26"/>
        <v>9</v>
      </c>
      <c r="M72" s="14">
        <f t="shared" si="26"/>
        <v>7</v>
      </c>
      <c r="N72" s="14">
        <f t="shared" si="26"/>
        <v>8</v>
      </c>
      <c r="O72" s="14">
        <f t="shared" si="26"/>
        <v>6</v>
      </c>
      <c r="P72" s="14">
        <f t="shared" si="26"/>
        <v>14</v>
      </c>
      <c r="Q72" s="14">
        <f t="shared" si="26"/>
        <v>8</v>
      </c>
      <c r="R72" s="14">
        <f t="shared" si="26"/>
        <v>15</v>
      </c>
      <c r="S72" s="14">
        <f t="shared" si="26"/>
        <v>5</v>
      </c>
      <c r="T72" s="14">
        <f t="shared" si="26"/>
        <v>17</v>
      </c>
      <c r="U72" s="14">
        <f t="shared" si="26"/>
        <v>7</v>
      </c>
      <c r="V72" s="14">
        <f t="shared" si="26"/>
        <v>0</v>
      </c>
      <c r="W72" s="14">
        <f t="shared" si="7"/>
        <v>105</v>
      </c>
      <c r="X72" s="14">
        <f t="shared" ref="X72:AI72" si="27">SUM(X62:X71)</f>
        <v>1</v>
      </c>
      <c r="Y72" s="14">
        <f t="shared" si="27"/>
        <v>1</v>
      </c>
      <c r="Z72" s="14">
        <f t="shared" si="27"/>
        <v>3</v>
      </c>
      <c r="AA72" s="14">
        <f t="shared" si="27"/>
        <v>3</v>
      </c>
      <c r="AB72" s="14">
        <f t="shared" si="27"/>
        <v>1</v>
      </c>
      <c r="AC72" s="14">
        <f t="shared" si="27"/>
        <v>5</v>
      </c>
      <c r="AD72" s="14">
        <f t="shared" si="27"/>
        <v>5</v>
      </c>
      <c r="AE72" s="14">
        <f t="shared" si="27"/>
        <v>25</v>
      </c>
      <c r="AF72" s="14">
        <f t="shared" si="27"/>
        <v>2</v>
      </c>
      <c r="AG72" s="14">
        <f t="shared" si="27"/>
        <v>3</v>
      </c>
      <c r="AH72" s="14">
        <f t="shared" si="27"/>
        <v>3</v>
      </c>
      <c r="AI72" s="14">
        <f t="shared" si="27"/>
        <v>0</v>
      </c>
      <c r="AJ72" s="14">
        <f t="shared" si="4"/>
        <v>52</v>
      </c>
      <c r="AK72" s="14">
        <f>+AL72+AM72</f>
        <v>1981.1979999999999</v>
      </c>
      <c r="AL72" s="14">
        <f>6185*0.157</f>
        <v>971.04499999999996</v>
      </c>
      <c r="AM72" s="14">
        <f>1571*0.643</f>
        <v>1010.153</v>
      </c>
    </row>
    <row r="73" spans="1:39" ht="15" thickBot="1" x14ac:dyDescent="0.25">
      <c r="A73" s="105" t="s">
        <v>131</v>
      </c>
      <c r="B73" s="99" t="s">
        <v>126</v>
      </c>
      <c r="C73" s="63"/>
      <c r="D73" s="63"/>
      <c r="E73" s="17">
        <v>416</v>
      </c>
      <c r="F73" s="49">
        <f>+E73+(K73+L73+M73)-(X73+Y73+Z73)</f>
        <v>419</v>
      </c>
      <c r="G73" s="173">
        <f>VLOOKUP($B73,[2]NUM8!$G$2:$I$157,2,FALSE)</f>
        <v>422</v>
      </c>
      <c r="H73" s="61">
        <f t="shared" si="1"/>
        <v>425</v>
      </c>
      <c r="I73" s="50">
        <f>+G73+(Q73+R73+S73+T73)-(AD73+AE73+AF73+AG73)</f>
        <v>427</v>
      </c>
      <c r="J73" s="180">
        <f>VLOOKUP($B73,[1]NUM8!$G$2:$I$158,2,FALSE)</f>
        <v>423</v>
      </c>
      <c r="K73" s="52">
        <f>VLOOKUP($B73,'[3]ACT NUM8'!$G$2:$S$141,2,FALSE)</f>
        <v>2</v>
      </c>
      <c r="L73" s="52">
        <f>VLOOKUP($B73,'[3]ACT NUM8'!$G$2:$S$141,3,FALSE)</f>
        <v>0</v>
      </c>
      <c r="M73" s="52">
        <f>VLOOKUP($B73,'[3]ACT NUM8'!$G$2:$S$141,4,FALSE)</f>
        <v>1</v>
      </c>
      <c r="N73" s="52">
        <f>VLOOKUP($B73,'[3]ACT NUM8'!$G$2:$S$141,5,FALSE)</f>
        <v>0</v>
      </c>
      <c r="O73" s="52">
        <f>VLOOKUP($B73,'[3]ACT NUM8'!$G$2:$S$141,6,FALSE)</f>
        <v>1</v>
      </c>
      <c r="P73" s="52">
        <f>VLOOKUP($B73,'[3]ACT NUM8'!$G$2:$S$141,7,FALSE)</f>
        <v>0</v>
      </c>
      <c r="Q73" s="52">
        <f>VLOOKUP($B73,'[3]ACT NUM8'!$G$2:$S$141,8,FALSE)</f>
        <v>1</v>
      </c>
      <c r="R73" s="52">
        <f>VLOOKUP($B73,'[3]ACT NUM8'!$G$2:$S$141,9,FALSE)</f>
        <v>2</v>
      </c>
      <c r="S73" s="52">
        <f>VLOOKUP($B73,'[3]ACT NUM8'!$G$2:$S$141,10,FALSE)</f>
        <v>2</v>
      </c>
      <c r="T73" s="53">
        <f>VLOOKUP($B73,'[3]ACT NUM8'!$G$2:$S$141,11,FALSE)</f>
        <v>1</v>
      </c>
      <c r="U73" s="52">
        <f>VLOOKUP($B73,'[3]ACT NUM8'!$G$2:$S$141,12,FALSE)</f>
        <v>2</v>
      </c>
      <c r="V73" s="52"/>
      <c r="W73" s="17">
        <f t="shared" si="7"/>
        <v>12</v>
      </c>
      <c r="X73" s="119">
        <f>VLOOKUP($B73,'[3]ACT NUM8'!$AB$2:$AN$123,2,FALSE)</f>
        <v>0</v>
      </c>
      <c r="Y73" s="119">
        <f>VLOOKUP($B73,'[3]ACT NUM8'!$AB$2:$AN$123,3,FALSE)</f>
        <v>0</v>
      </c>
      <c r="Z73" s="119">
        <f>VLOOKUP($B73,'[3]ACT NUM8'!$AB$2:$AN$123,4,FALSE)</f>
        <v>0</v>
      </c>
      <c r="AA73" s="119">
        <f>VLOOKUP($B73,'[3]ACT NUM8'!$AB$2:$AN$123,5,FALSE)</f>
        <v>0</v>
      </c>
      <c r="AB73" s="119">
        <f>VLOOKUP($B73,'[3]ACT NUM8'!$AB$2:$AN$123,6,FALSE)</f>
        <v>0</v>
      </c>
      <c r="AC73" s="119">
        <f>VLOOKUP($B73,'[3]ACT NUM8'!$AB$2:$AN$123,7,FALSE)</f>
        <v>8</v>
      </c>
      <c r="AD73" s="119">
        <f>VLOOKUP($B73,'[3]ACT NUM8'!$AB$2:$AN$123,8,FALSE)</f>
        <v>0</v>
      </c>
      <c r="AE73" s="119">
        <f>VLOOKUP($B73,'[3]ACT NUM8'!$AB$2:$AN$123,9,FALSE)</f>
        <v>0</v>
      </c>
      <c r="AF73" s="119">
        <f>VLOOKUP($B73,'[3]ACT NUM8'!$AB$2:$AN$123,10,FALSE)</f>
        <v>0</v>
      </c>
      <c r="AG73" s="119">
        <f>VLOOKUP($B73,'[3]ACT NUM8'!$AB$2:$AN$123,11,FALSE)</f>
        <v>1</v>
      </c>
      <c r="AH73" s="119">
        <f>VLOOKUP($B73,'[3]ACT NUM8'!$AB$2:$AN$123,12,FALSE)</f>
        <v>0</v>
      </c>
      <c r="AI73" s="119"/>
      <c r="AJ73" s="17">
        <f t="shared" si="4"/>
        <v>9</v>
      </c>
    </row>
    <row r="74" spans="1:39" ht="15" thickBot="1" x14ac:dyDescent="0.25">
      <c r="A74" s="105" t="s">
        <v>131</v>
      </c>
      <c r="B74" s="99" t="s">
        <v>127</v>
      </c>
      <c r="C74" s="63"/>
      <c r="D74" s="63"/>
      <c r="E74" s="17">
        <v>120</v>
      </c>
      <c r="F74" s="49">
        <f>+E74+(K74+L74+M74)-(X74+Y74+Z74)</f>
        <v>121</v>
      </c>
      <c r="G74" s="173">
        <f>VLOOKUP($B74,[2]NUM8!$G$2:$I$157,2,FALSE)</f>
        <v>119</v>
      </c>
      <c r="H74" s="61">
        <f t="shared" si="1"/>
        <v>120</v>
      </c>
      <c r="I74" s="50">
        <f>+G74+(Q74+R74+S74+T74)-(AD74+AE74+AF74+AG74)</f>
        <v>124</v>
      </c>
      <c r="J74" s="180">
        <f>VLOOKUP($B74,[1]NUM8!$G$2:$I$158,2,FALSE)</f>
        <v>123</v>
      </c>
      <c r="K74" s="52">
        <f>VLOOKUP($B74,'[3]ACT NUM8'!$G$2:$S$141,2,FALSE)</f>
        <v>1</v>
      </c>
      <c r="L74" s="52">
        <f>VLOOKUP($B74,'[3]ACT NUM8'!$G$2:$S$141,3,FALSE)</f>
        <v>0</v>
      </c>
      <c r="M74" s="52">
        <f>VLOOKUP($B74,'[3]ACT NUM8'!$G$2:$S$141,4,FALSE)</f>
        <v>0</v>
      </c>
      <c r="N74" s="52">
        <f>VLOOKUP($B74,'[3]ACT NUM8'!$G$2:$S$141,5,FALSE)</f>
        <v>0</v>
      </c>
      <c r="O74" s="52">
        <f>VLOOKUP($B74,'[3]ACT NUM8'!$G$2:$S$141,6,FALSE)</f>
        <v>1</v>
      </c>
      <c r="P74" s="52">
        <f>VLOOKUP($B74,'[3]ACT NUM8'!$G$2:$S$141,7,FALSE)</f>
        <v>5</v>
      </c>
      <c r="Q74" s="52">
        <f>VLOOKUP($B74,'[3]ACT NUM8'!$G$2:$S$141,8,FALSE)</f>
        <v>1</v>
      </c>
      <c r="R74" s="52">
        <f>VLOOKUP($B74,'[3]ACT NUM8'!$G$2:$S$141,9,FALSE)</f>
        <v>1</v>
      </c>
      <c r="S74" s="52">
        <f>VLOOKUP($B74,'[3]ACT NUM8'!$G$2:$S$141,10,FALSE)</f>
        <v>2</v>
      </c>
      <c r="T74" s="53">
        <f>VLOOKUP($B74,'[3]ACT NUM8'!$G$2:$S$141,11,FALSE)</f>
        <v>2</v>
      </c>
      <c r="U74" s="52">
        <f>VLOOKUP($B74,'[3]ACT NUM8'!$G$2:$S$141,12,FALSE)</f>
        <v>1</v>
      </c>
      <c r="V74" s="52"/>
      <c r="W74" s="17">
        <f t="shared" si="7"/>
        <v>14</v>
      </c>
      <c r="X74" s="119">
        <f>VLOOKUP($B74,'[3]ACT NUM8'!$AB$2:$AN$123,2,FALSE)</f>
        <v>0</v>
      </c>
      <c r="Y74" s="119">
        <f>VLOOKUP($B74,'[3]ACT NUM8'!$AB$2:$AN$123,3,FALSE)</f>
        <v>0</v>
      </c>
      <c r="Z74" s="119">
        <f>VLOOKUP($B74,'[3]ACT NUM8'!$AB$2:$AN$123,4,FALSE)</f>
        <v>0</v>
      </c>
      <c r="AA74" s="119">
        <f>VLOOKUP($B74,'[3]ACT NUM8'!$AB$2:$AN$123,5,FALSE)</f>
        <v>0</v>
      </c>
      <c r="AB74" s="119">
        <f>VLOOKUP($B74,'[3]ACT NUM8'!$AB$2:$AN$123,6,FALSE)</f>
        <v>1</v>
      </c>
      <c r="AC74" s="119">
        <f>VLOOKUP($B74,'[3]ACT NUM8'!$AB$2:$AN$123,7,FALSE)</f>
        <v>1</v>
      </c>
      <c r="AD74" s="119">
        <f>VLOOKUP($B74,'[3]ACT NUM8'!$AB$2:$AN$123,8,FALSE)</f>
        <v>1</v>
      </c>
      <c r="AE74" s="119">
        <f>VLOOKUP($B74,'[3]ACT NUM8'!$AB$2:$AN$123,9,FALSE)</f>
        <v>0</v>
      </c>
      <c r="AF74" s="119">
        <f>VLOOKUP($B74,'[3]ACT NUM8'!$AB$2:$AN$123,10,FALSE)</f>
        <v>0</v>
      </c>
      <c r="AG74" s="119">
        <f>VLOOKUP($B74,'[3]ACT NUM8'!$AB$2:$AN$123,11,FALSE)</f>
        <v>0</v>
      </c>
      <c r="AH74" s="119">
        <f>VLOOKUP($B74,'[3]ACT NUM8'!$AB$2:$AN$123,12,FALSE)</f>
        <v>0</v>
      </c>
      <c r="AI74" s="119"/>
      <c r="AJ74" s="17">
        <f t="shared" si="4"/>
        <v>3</v>
      </c>
    </row>
    <row r="75" spans="1:39" ht="15" thickBot="1" x14ac:dyDescent="0.25">
      <c r="A75" s="105" t="s">
        <v>131</v>
      </c>
      <c r="B75" s="99" t="s">
        <v>128</v>
      </c>
      <c r="C75" s="63"/>
      <c r="D75" s="63"/>
      <c r="E75" s="17">
        <v>230</v>
      </c>
      <c r="F75" s="49">
        <f>+E75+(K75+L75+M75)-(X75+Y75+Z75)</f>
        <v>228</v>
      </c>
      <c r="G75" s="173">
        <f>VLOOKUP($B75,[2]NUM8!$G$2:$I$157,2,FALSE)</f>
        <v>228</v>
      </c>
      <c r="H75" s="61">
        <f t="shared" si="1"/>
        <v>231</v>
      </c>
      <c r="I75" s="50">
        <f>+G75+(Q75+R75+S75+T75)-(AD75+AE75+AF75+AG75)</f>
        <v>230</v>
      </c>
      <c r="J75" s="180">
        <f>VLOOKUP($B75,[1]NUM8!$G$2:$I$158,2,FALSE)</f>
        <v>234</v>
      </c>
      <c r="K75" s="52">
        <f>VLOOKUP($B75,'[3]ACT NUM8'!$G$2:$S$141,2,FALSE)</f>
        <v>1</v>
      </c>
      <c r="L75" s="52">
        <f>VLOOKUP($B75,'[3]ACT NUM8'!$G$2:$S$141,3,FALSE)</f>
        <v>1</v>
      </c>
      <c r="M75" s="52">
        <f>VLOOKUP($B75,'[3]ACT NUM8'!$G$2:$S$141,4,FALSE)</f>
        <v>0</v>
      </c>
      <c r="N75" s="52">
        <f>VLOOKUP($B75,'[3]ACT NUM8'!$G$2:$S$141,5,FALSE)</f>
        <v>0</v>
      </c>
      <c r="O75" s="52">
        <f>VLOOKUP($B75,'[3]ACT NUM8'!$G$2:$S$141,6,FALSE)</f>
        <v>0</v>
      </c>
      <c r="P75" s="52">
        <f>VLOOKUP($B75,'[3]ACT NUM8'!$G$2:$S$141,7,FALSE)</f>
        <v>0</v>
      </c>
      <c r="Q75" s="52">
        <f>VLOOKUP($B75,'[3]ACT NUM8'!$G$2:$S$141,8,FALSE)</f>
        <v>0</v>
      </c>
      <c r="R75" s="52">
        <f>VLOOKUP($B75,'[3]ACT NUM8'!$G$2:$S$141,9,FALSE)</f>
        <v>3</v>
      </c>
      <c r="S75" s="52">
        <f>VLOOKUP($B75,'[3]ACT NUM8'!$G$2:$S$141,10,FALSE)</f>
        <v>0</v>
      </c>
      <c r="T75" s="53">
        <f>VLOOKUP($B75,'[3]ACT NUM8'!$G$2:$S$141,11,FALSE)</f>
        <v>1</v>
      </c>
      <c r="U75" s="52">
        <f>VLOOKUP($B75,'[3]ACT NUM8'!$G$2:$S$141,12,FALSE)</f>
        <v>0</v>
      </c>
      <c r="V75" s="52"/>
      <c r="W75" s="17">
        <f t="shared" si="7"/>
        <v>6</v>
      </c>
      <c r="X75" s="119">
        <f>VLOOKUP($B75,'[3]ACT NUM8'!$AB$2:$AN$123,2,FALSE)</f>
        <v>2</v>
      </c>
      <c r="Y75" s="119">
        <f>VLOOKUP($B75,'[3]ACT NUM8'!$AB$2:$AN$123,3,FALSE)</f>
        <v>2</v>
      </c>
      <c r="Z75" s="119">
        <f>VLOOKUP($B75,'[3]ACT NUM8'!$AB$2:$AN$123,4,FALSE)</f>
        <v>0</v>
      </c>
      <c r="AA75" s="119">
        <f>VLOOKUP($B75,'[3]ACT NUM8'!$AB$2:$AN$123,5,FALSE)</f>
        <v>0</v>
      </c>
      <c r="AB75" s="119">
        <f>VLOOKUP($B75,'[3]ACT NUM8'!$AB$2:$AN$123,6,FALSE)</f>
        <v>0</v>
      </c>
      <c r="AC75" s="119">
        <f>VLOOKUP($B75,'[3]ACT NUM8'!$AB$2:$AN$123,7,FALSE)</f>
        <v>0</v>
      </c>
      <c r="AD75" s="119">
        <f>VLOOKUP($B75,'[3]ACT NUM8'!$AB$2:$AN$123,8,FALSE)</f>
        <v>0</v>
      </c>
      <c r="AE75" s="119">
        <f>VLOOKUP($B75,'[3]ACT NUM8'!$AB$2:$AN$123,9,FALSE)</f>
        <v>0</v>
      </c>
      <c r="AF75" s="119">
        <f>VLOOKUP($B75,'[3]ACT NUM8'!$AB$2:$AN$123,10,FALSE)</f>
        <v>0</v>
      </c>
      <c r="AG75" s="119">
        <f>VLOOKUP($B75,'[3]ACT NUM8'!$AB$2:$AN$123,11,FALSE)</f>
        <v>2</v>
      </c>
      <c r="AH75" s="119">
        <f>VLOOKUP($B75,'[3]ACT NUM8'!$AB$2:$AN$123,12,FALSE)</f>
        <v>0</v>
      </c>
      <c r="AI75" s="119"/>
      <c r="AJ75" s="17">
        <f t="shared" si="4"/>
        <v>6</v>
      </c>
    </row>
    <row r="76" spans="1:39" ht="15" thickBot="1" x14ac:dyDescent="0.25">
      <c r="A76" s="105" t="s">
        <v>131</v>
      </c>
      <c r="B76" s="99" t="s">
        <v>129</v>
      </c>
      <c r="C76" s="63"/>
      <c r="D76" s="63"/>
      <c r="E76" s="17">
        <v>40</v>
      </c>
      <c r="F76" s="49">
        <f>+E76+(K76+L76+M76)-(X76+Y76+Z76)</f>
        <v>40</v>
      </c>
      <c r="G76" s="173">
        <f>VLOOKUP($B76,[2]NUM8!$G$2:$I$157,2,FALSE)</f>
        <v>40</v>
      </c>
      <c r="H76" s="61">
        <f t="shared" si="1"/>
        <v>40</v>
      </c>
      <c r="I76" s="50">
        <f>+G76+(Q76+R76+S76+T76)-(AD76+AE76+AF76+AG76)</f>
        <v>42</v>
      </c>
      <c r="J76" s="180">
        <f>VLOOKUP($B76,[1]NUM8!$G$2:$I$158,2,FALSE)</f>
        <v>47</v>
      </c>
      <c r="K76" s="52">
        <f>VLOOKUP($B76,'[3]ACT NUM8'!$G$2:$S$141,2,FALSE)</f>
        <v>0</v>
      </c>
      <c r="L76" s="52">
        <f>VLOOKUP($B76,'[3]ACT NUM8'!$G$2:$S$141,3,FALSE)</f>
        <v>0</v>
      </c>
      <c r="M76" s="52">
        <f>VLOOKUP($B76,'[3]ACT NUM8'!$G$2:$S$141,4,FALSE)</f>
        <v>0</v>
      </c>
      <c r="N76" s="52">
        <f>VLOOKUP($B76,'[3]ACT NUM8'!$G$2:$S$141,5,FALSE)</f>
        <v>0</v>
      </c>
      <c r="O76" s="52">
        <f>VLOOKUP($B76,'[3]ACT NUM8'!$G$2:$S$141,6,FALSE)</f>
        <v>1</v>
      </c>
      <c r="P76" s="52">
        <f>VLOOKUP($B76,'[3]ACT NUM8'!$G$2:$S$141,7,FALSE)</f>
        <v>0</v>
      </c>
      <c r="Q76" s="52">
        <f>VLOOKUP($B76,'[3]ACT NUM8'!$G$2:$S$141,8,FALSE)</f>
        <v>0</v>
      </c>
      <c r="R76" s="52">
        <f>VLOOKUP($B76,'[3]ACT NUM8'!$G$2:$S$141,9,FALSE)</f>
        <v>0</v>
      </c>
      <c r="S76" s="52">
        <f>VLOOKUP($B76,'[3]ACT NUM8'!$G$2:$S$141,10,FALSE)</f>
        <v>1</v>
      </c>
      <c r="T76" s="53">
        <f>VLOOKUP($B76,'[3]ACT NUM8'!$G$2:$S$141,11,FALSE)</f>
        <v>1</v>
      </c>
      <c r="U76" s="52">
        <f>VLOOKUP($B76,'[3]ACT NUM8'!$G$2:$S$141,12,FALSE)</f>
        <v>0</v>
      </c>
      <c r="V76" s="52"/>
      <c r="W76" s="17">
        <f>SUM(K76:V76)</f>
        <v>3</v>
      </c>
      <c r="X76" s="119"/>
      <c r="Y76" s="119"/>
      <c r="Z76" s="119"/>
      <c r="AA76" s="119"/>
      <c r="AB76" s="119"/>
      <c r="AC76" s="119"/>
      <c r="AD76" s="119"/>
      <c r="AE76" s="119"/>
      <c r="AF76" s="119"/>
      <c r="AG76" s="119"/>
      <c r="AH76" s="119"/>
      <c r="AI76" s="119"/>
      <c r="AJ76" s="17">
        <f t="shared" ref="AJ76:AJ139" si="28">SUM(X76:AI76)</f>
        <v>0</v>
      </c>
    </row>
    <row r="77" spans="1:39" ht="15" thickBot="1" x14ac:dyDescent="0.25">
      <c r="A77" s="105" t="s">
        <v>131</v>
      </c>
      <c r="B77" s="99" t="s">
        <v>130</v>
      </c>
      <c r="C77" s="63"/>
      <c r="D77" s="63"/>
      <c r="E77" s="17">
        <v>68</v>
      </c>
      <c r="F77" s="49">
        <f>+E77+(K77+L77+M77)-(X77+Y77+Z77)</f>
        <v>68</v>
      </c>
      <c r="G77" s="173">
        <f>VLOOKUP($B77,[2]NUM8!$G$2:$I$157,2,FALSE)</f>
        <v>68</v>
      </c>
      <c r="H77" s="61">
        <f>+G77+(Q77+R77)-(AD77+AE77)</f>
        <v>68</v>
      </c>
      <c r="I77" s="50">
        <f>+G77+(Q77+R77+S77+T77)-(AD77+AE77+AF77+AG77)</f>
        <v>67</v>
      </c>
      <c r="J77" s="180">
        <f>VLOOKUP($B77,[1]NUM8!$G$2:$I$158,2,FALSE)</f>
        <v>67</v>
      </c>
      <c r="K77" s="52"/>
      <c r="L77" s="52"/>
      <c r="M77" s="52"/>
      <c r="N77" s="52"/>
      <c r="O77" s="52"/>
      <c r="P77" s="52"/>
      <c r="Q77" s="52"/>
      <c r="R77" s="52"/>
      <c r="S77" s="52"/>
      <c r="T77" s="53"/>
      <c r="U77" s="52"/>
      <c r="V77" s="52"/>
      <c r="W77" s="17">
        <f>SUM(K77:V77)</f>
        <v>0</v>
      </c>
      <c r="X77" s="119">
        <f>VLOOKUP($B77,'[3]ACT NUM8'!$AB$2:$AN$123,2,FALSE)</f>
        <v>0</v>
      </c>
      <c r="Y77" s="119">
        <f>VLOOKUP($B77,'[3]ACT NUM8'!$AB$2:$AN$123,3,FALSE)</f>
        <v>0</v>
      </c>
      <c r="Z77" s="119">
        <f>VLOOKUP($B77,'[3]ACT NUM8'!$AB$2:$AN$123,4,FALSE)</f>
        <v>0</v>
      </c>
      <c r="AA77" s="119">
        <f>VLOOKUP($B77,'[3]ACT NUM8'!$AB$2:$AN$123,5,FALSE)</f>
        <v>0</v>
      </c>
      <c r="AB77" s="119">
        <f>VLOOKUP($B77,'[3]ACT NUM8'!$AB$2:$AN$123,6,FALSE)</f>
        <v>0</v>
      </c>
      <c r="AC77" s="119">
        <f>VLOOKUP($B77,'[3]ACT NUM8'!$AB$2:$AN$123,7,FALSE)</f>
        <v>0</v>
      </c>
      <c r="AD77" s="119">
        <f>VLOOKUP($B77,'[3]ACT NUM8'!$AB$2:$AN$123,8,FALSE)</f>
        <v>0</v>
      </c>
      <c r="AE77" s="119">
        <f>VLOOKUP($B77,'[3]ACT NUM8'!$AB$2:$AN$123,9,FALSE)</f>
        <v>0</v>
      </c>
      <c r="AF77" s="119">
        <f>VLOOKUP($B77,'[3]ACT NUM8'!$AB$2:$AN$123,10,FALSE)</f>
        <v>0</v>
      </c>
      <c r="AG77" s="119">
        <f>VLOOKUP($B77,'[3]ACT NUM8'!$AB$2:$AN$123,11,FALSE)</f>
        <v>1</v>
      </c>
      <c r="AH77" s="119">
        <f>VLOOKUP($B77,'[3]ACT NUM8'!$AB$2:$AN$123,12,FALSE)</f>
        <v>0</v>
      </c>
      <c r="AI77" s="119"/>
      <c r="AJ77" s="17">
        <f t="shared" si="28"/>
        <v>1</v>
      </c>
    </row>
    <row r="78" spans="1:39" ht="15" thickBot="1" x14ac:dyDescent="0.25">
      <c r="A78" s="233" t="s">
        <v>204</v>
      </c>
      <c r="B78" s="234"/>
      <c r="C78" s="45">
        <f>+D78/Metas!N111</f>
        <v>1.0361000914410483</v>
      </c>
      <c r="D78" s="19">
        <f>+J78/AK78</f>
        <v>0.77707506858078623</v>
      </c>
      <c r="E78" s="14">
        <f t="shared" ref="E78:K78" si="29">SUM(E73:E77)</f>
        <v>874</v>
      </c>
      <c r="F78" s="14">
        <f t="shared" si="29"/>
        <v>876</v>
      </c>
      <c r="G78" s="14">
        <f t="shared" si="29"/>
        <v>877</v>
      </c>
      <c r="H78" s="14">
        <f t="shared" si="29"/>
        <v>884</v>
      </c>
      <c r="I78" s="14">
        <f>SUM(I73:I77)</f>
        <v>890</v>
      </c>
      <c r="J78" s="14">
        <f t="shared" si="29"/>
        <v>894</v>
      </c>
      <c r="K78" s="14">
        <f t="shared" si="29"/>
        <v>4</v>
      </c>
      <c r="L78" s="14">
        <f t="shared" ref="L78:V78" si="30">SUM(L73:L77)</f>
        <v>1</v>
      </c>
      <c r="M78" s="14">
        <f t="shared" si="30"/>
        <v>1</v>
      </c>
      <c r="N78" s="14">
        <f t="shared" si="30"/>
        <v>0</v>
      </c>
      <c r="O78" s="14">
        <f t="shared" si="30"/>
        <v>3</v>
      </c>
      <c r="P78" s="14">
        <f t="shared" si="30"/>
        <v>5</v>
      </c>
      <c r="Q78" s="14">
        <f t="shared" si="30"/>
        <v>2</v>
      </c>
      <c r="R78" s="14">
        <f t="shared" si="30"/>
        <v>6</v>
      </c>
      <c r="S78" s="14">
        <f t="shared" si="30"/>
        <v>5</v>
      </c>
      <c r="T78" s="14">
        <f t="shared" si="30"/>
        <v>5</v>
      </c>
      <c r="U78" s="14">
        <f t="shared" si="30"/>
        <v>3</v>
      </c>
      <c r="V78" s="14">
        <f t="shared" si="30"/>
        <v>0</v>
      </c>
      <c r="W78" s="14">
        <f t="shared" ref="W78:W140" si="31">SUM(K78:V78)</f>
        <v>35</v>
      </c>
      <c r="X78" s="14">
        <f t="shared" ref="X78:AI78" si="32">SUM(X73:X77)</f>
        <v>2</v>
      </c>
      <c r="Y78" s="14">
        <f t="shared" si="32"/>
        <v>2</v>
      </c>
      <c r="Z78" s="14">
        <f t="shared" si="32"/>
        <v>0</v>
      </c>
      <c r="AA78" s="14">
        <f t="shared" si="32"/>
        <v>0</v>
      </c>
      <c r="AB78" s="14">
        <f t="shared" si="32"/>
        <v>1</v>
      </c>
      <c r="AC78" s="14">
        <f t="shared" si="32"/>
        <v>9</v>
      </c>
      <c r="AD78" s="14">
        <f t="shared" si="32"/>
        <v>1</v>
      </c>
      <c r="AE78" s="14">
        <f t="shared" si="32"/>
        <v>0</v>
      </c>
      <c r="AF78" s="14">
        <f t="shared" si="32"/>
        <v>0</v>
      </c>
      <c r="AG78" s="14">
        <f t="shared" si="32"/>
        <v>4</v>
      </c>
      <c r="AH78" s="14">
        <f t="shared" si="32"/>
        <v>0</v>
      </c>
      <c r="AI78" s="14">
        <f t="shared" si="32"/>
        <v>0</v>
      </c>
      <c r="AJ78" s="14">
        <f t="shared" si="28"/>
        <v>19</v>
      </c>
      <c r="AK78" s="14">
        <f>+AL78+AM78</f>
        <v>1150.4680000000001</v>
      </c>
      <c r="AL78" s="14">
        <f>3949*0.157</f>
        <v>619.99300000000005</v>
      </c>
      <c r="AM78" s="14">
        <f>825*0.643</f>
        <v>530.47500000000002</v>
      </c>
    </row>
    <row r="79" spans="1:39" ht="15" thickBot="1" x14ac:dyDescent="0.25">
      <c r="A79" s="105" t="s">
        <v>142</v>
      </c>
      <c r="B79" s="99" t="s">
        <v>132</v>
      </c>
      <c r="C79" s="63"/>
      <c r="D79" s="63"/>
      <c r="E79" s="17">
        <v>824</v>
      </c>
      <c r="F79" s="49">
        <f t="shared" ref="F79:F88" si="33">+E79+(K79+L79+M79)-(X79+Y79+Z79)</f>
        <v>838</v>
      </c>
      <c r="G79" s="173">
        <f>VLOOKUP($B79,[2]NUM8!$G$2:$I$157,2,FALSE)</f>
        <v>843</v>
      </c>
      <c r="H79" s="61">
        <f t="shared" ref="H79:H88" si="34">+G79+(Q79+R79)-(AD79+AE79)</f>
        <v>856</v>
      </c>
      <c r="I79" s="50">
        <f t="shared" ref="I79:I88" si="35">+G79+(Q79+R79+S79+T79)-(AD79+AE79+AF79+AG79)</f>
        <v>867</v>
      </c>
      <c r="J79" s="180">
        <f>VLOOKUP($B79,[1]NUM8!$G$2:$I$158,2,FALSE)</f>
        <v>849</v>
      </c>
      <c r="K79" s="52">
        <f>VLOOKUP($B79,'[3]ACT NUM8'!$G$2:$S$141,2,FALSE)</f>
        <v>8</v>
      </c>
      <c r="L79" s="52">
        <f>VLOOKUP($B79,'[3]ACT NUM8'!$G$2:$S$141,3,FALSE)</f>
        <v>3</v>
      </c>
      <c r="M79" s="52">
        <f>VLOOKUP($B79,'[3]ACT NUM8'!$G$2:$S$141,4,FALSE)</f>
        <v>5</v>
      </c>
      <c r="N79" s="52">
        <f>VLOOKUP($B79,'[3]ACT NUM8'!$G$2:$S$141,5,FALSE)</f>
        <v>9</v>
      </c>
      <c r="O79" s="52">
        <f>VLOOKUP($B79,'[3]ACT NUM8'!$G$2:$S$141,6,FALSE)</f>
        <v>15</v>
      </c>
      <c r="P79" s="52">
        <f>VLOOKUP($B79,'[3]ACT NUM8'!$G$2:$S$141,7,FALSE)</f>
        <v>4</v>
      </c>
      <c r="Q79" s="52">
        <f>VLOOKUP($B79,'[3]ACT NUM8'!$G$2:$S$141,8,FALSE)</f>
        <v>12</v>
      </c>
      <c r="R79" s="52">
        <f>VLOOKUP($B79,'[3]ACT NUM8'!$G$2:$S$141,9,FALSE)</f>
        <v>3</v>
      </c>
      <c r="S79" s="52">
        <f>VLOOKUP($B79,'[3]ACT NUM8'!$G$2:$S$141,10,FALSE)</f>
        <v>6</v>
      </c>
      <c r="T79" s="53">
        <f>VLOOKUP($B79,'[3]ACT NUM8'!$G$2:$S$141,11,FALSE)</f>
        <v>7</v>
      </c>
      <c r="U79" s="52">
        <f>VLOOKUP($B79,'[3]ACT NUM8'!$G$2:$S$141,12,FALSE)</f>
        <v>2</v>
      </c>
      <c r="V79" s="52"/>
      <c r="W79" s="17">
        <f t="shared" si="31"/>
        <v>74</v>
      </c>
      <c r="X79" s="119">
        <f>VLOOKUP($B79,'[3]ACT NUM8'!$AB$2:$AN$123,2,FALSE)</f>
        <v>0</v>
      </c>
      <c r="Y79" s="119">
        <f>VLOOKUP($B79,'[3]ACT NUM8'!$AB$2:$AN$123,3,FALSE)</f>
        <v>2</v>
      </c>
      <c r="Z79" s="119">
        <f>VLOOKUP($B79,'[3]ACT NUM8'!$AB$2:$AN$123,4,FALSE)</f>
        <v>0</v>
      </c>
      <c r="AA79" s="119">
        <f>VLOOKUP($B79,'[3]ACT NUM8'!$AB$2:$AN$123,5,FALSE)</f>
        <v>2</v>
      </c>
      <c r="AB79" s="119">
        <f>VLOOKUP($B79,'[3]ACT NUM8'!$AB$2:$AN$123,6,FALSE)</f>
        <v>6</v>
      </c>
      <c r="AC79" s="119">
        <f>VLOOKUP($B79,'[3]ACT NUM8'!$AB$2:$AN$123,7,FALSE)</f>
        <v>11</v>
      </c>
      <c r="AD79" s="119">
        <f>VLOOKUP($B79,'[3]ACT NUM8'!$AB$2:$AN$123,8,FALSE)</f>
        <v>2</v>
      </c>
      <c r="AE79" s="119">
        <f>VLOOKUP($B79,'[3]ACT NUM8'!$AB$2:$AN$123,9,FALSE)</f>
        <v>0</v>
      </c>
      <c r="AF79" s="119">
        <f>VLOOKUP($B79,'[3]ACT NUM8'!$AB$2:$AN$123,10,FALSE)</f>
        <v>0</v>
      </c>
      <c r="AG79" s="119">
        <f>VLOOKUP($B79,'[3]ACT NUM8'!$AB$2:$AN$123,11,FALSE)</f>
        <v>2</v>
      </c>
      <c r="AH79" s="119">
        <f>VLOOKUP($B79,'[3]ACT NUM8'!$AB$2:$AN$123,12,FALSE)</f>
        <v>0</v>
      </c>
      <c r="AI79" s="119"/>
      <c r="AJ79" s="17">
        <f t="shared" si="28"/>
        <v>25</v>
      </c>
    </row>
    <row r="80" spans="1:39" ht="15" thickBot="1" x14ac:dyDescent="0.25">
      <c r="A80" s="105" t="s">
        <v>142</v>
      </c>
      <c r="B80" s="99" t="s">
        <v>133</v>
      </c>
      <c r="C80" s="63"/>
      <c r="D80" s="63"/>
      <c r="E80" s="17">
        <v>109</v>
      </c>
      <c r="F80" s="49">
        <f t="shared" si="33"/>
        <v>111</v>
      </c>
      <c r="G80" s="173">
        <f>VLOOKUP($B80,[2]NUM8!$G$2:$I$157,2,FALSE)</f>
        <v>116</v>
      </c>
      <c r="H80" s="61">
        <f t="shared" si="34"/>
        <v>117</v>
      </c>
      <c r="I80" s="50">
        <f t="shared" si="35"/>
        <v>123</v>
      </c>
      <c r="J80" s="180">
        <f>VLOOKUP($B80,[1]NUM8!$G$2:$I$158,2,FALSE)</f>
        <v>124</v>
      </c>
      <c r="K80" s="52">
        <f>VLOOKUP($B80,'[3]ACT NUM8'!$G$2:$S$141,2,FALSE)</f>
        <v>1</v>
      </c>
      <c r="L80" s="52">
        <f>VLOOKUP($B80,'[3]ACT NUM8'!$G$2:$S$141,3,FALSE)</f>
        <v>1</v>
      </c>
      <c r="M80" s="52">
        <f>VLOOKUP($B80,'[3]ACT NUM8'!$G$2:$S$141,4,FALSE)</f>
        <v>0</v>
      </c>
      <c r="N80" s="52">
        <f>VLOOKUP($B80,'[3]ACT NUM8'!$G$2:$S$141,5,FALSE)</f>
        <v>0</v>
      </c>
      <c r="O80" s="52">
        <f>VLOOKUP($B80,'[3]ACT NUM8'!$G$2:$S$141,6,FALSE)</f>
        <v>1</v>
      </c>
      <c r="P80" s="52">
        <f>VLOOKUP($B80,'[3]ACT NUM8'!$G$2:$S$141,7,FALSE)</f>
        <v>0</v>
      </c>
      <c r="Q80" s="52">
        <f>VLOOKUP($B80,'[3]ACT NUM8'!$G$2:$S$141,8,FALSE)</f>
        <v>0</v>
      </c>
      <c r="R80" s="52">
        <f>VLOOKUP($B80,'[3]ACT NUM8'!$G$2:$S$141,9,FALSE)</f>
        <v>1</v>
      </c>
      <c r="S80" s="52">
        <f>VLOOKUP($B80,'[3]ACT NUM8'!$G$2:$S$141,10,FALSE)</f>
        <v>3</v>
      </c>
      <c r="T80" s="53">
        <f>VLOOKUP($B80,'[3]ACT NUM8'!$G$2:$S$141,11,FALSE)</f>
        <v>3</v>
      </c>
      <c r="U80" s="52">
        <f>VLOOKUP($B80,'[3]ACT NUM8'!$G$2:$S$141,12,FALSE)</f>
        <v>0</v>
      </c>
      <c r="V80" s="52"/>
      <c r="W80" s="17">
        <f t="shared" si="31"/>
        <v>10</v>
      </c>
      <c r="X80" s="119"/>
      <c r="Y80" s="119"/>
      <c r="Z80" s="119"/>
      <c r="AA80" s="119"/>
      <c r="AB80" s="119"/>
      <c r="AC80" s="119"/>
      <c r="AD80" s="119"/>
      <c r="AE80" s="119"/>
      <c r="AF80" s="119"/>
      <c r="AG80" s="119"/>
      <c r="AH80" s="119"/>
      <c r="AI80" s="119"/>
      <c r="AJ80" s="17">
        <f t="shared" si="28"/>
        <v>0</v>
      </c>
    </row>
    <row r="81" spans="1:39" ht="15" thickBot="1" x14ac:dyDescent="0.25">
      <c r="A81" s="105" t="s">
        <v>142</v>
      </c>
      <c r="B81" s="99" t="s">
        <v>134</v>
      </c>
      <c r="C81" s="63"/>
      <c r="D81" s="63"/>
      <c r="E81" s="17">
        <v>64</v>
      </c>
      <c r="F81" s="49">
        <f t="shared" si="33"/>
        <v>64</v>
      </c>
      <c r="G81" s="173">
        <f>VLOOKUP($B81,[2]NUM8!$G$2:$I$157,2,FALSE)</f>
        <v>62</v>
      </c>
      <c r="H81" s="61">
        <f t="shared" si="34"/>
        <v>62</v>
      </c>
      <c r="I81" s="50">
        <f t="shared" si="35"/>
        <v>63</v>
      </c>
      <c r="J81" s="180">
        <f>VLOOKUP($B81,[1]NUM8!$G$2:$I$158,2,FALSE)</f>
        <v>63</v>
      </c>
      <c r="K81" s="52">
        <f>VLOOKUP($B81,'[3]ACT NUM8'!$G$2:$S$141,2,FALSE)</f>
        <v>0</v>
      </c>
      <c r="L81" s="52">
        <f>VLOOKUP($B81,'[3]ACT NUM8'!$G$2:$S$141,3,FALSE)</f>
        <v>0</v>
      </c>
      <c r="M81" s="52">
        <f>VLOOKUP($B81,'[3]ACT NUM8'!$G$2:$S$141,4,FALSE)</f>
        <v>0</v>
      </c>
      <c r="N81" s="52">
        <f>VLOOKUP($B81,'[3]ACT NUM8'!$G$2:$S$141,5,FALSE)</f>
        <v>0</v>
      </c>
      <c r="O81" s="52">
        <f>VLOOKUP($B81,'[3]ACT NUM8'!$G$2:$S$141,6,FALSE)</f>
        <v>1</v>
      </c>
      <c r="P81" s="52">
        <f>VLOOKUP($B81,'[3]ACT NUM8'!$G$2:$S$141,7,FALSE)</f>
        <v>0</v>
      </c>
      <c r="Q81" s="52">
        <f>VLOOKUP($B81,'[3]ACT NUM8'!$G$2:$S$141,8,FALSE)</f>
        <v>0</v>
      </c>
      <c r="R81" s="52">
        <f>VLOOKUP($B81,'[3]ACT NUM8'!$G$2:$S$141,9,FALSE)</f>
        <v>1</v>
      </c>
      <c r="S81" s="52">
        <f>VLOOKUP($B81,'[3]ACT NUM8'!$G$2:$S$141,10,FALSE)</f>
        <v>1</v>
      </c>
      <c r="T81" s="53">
        <f>VLOOKUP($B81,'[3]ACT NUM8'!$G$2:$S$141,11,FALSE)</f>
        <v>0</v>
      </c>
      <c r="U81" s="52">
        <f>VLOOKUP($B81,'[3]ACT NUM8'!$G$2:$S$141,12,FALSE)</f>
        <v>0</v>
      </c>
      <c r="V81" s="52"/>
      <c r="W81" s="17">
        <f t="shared" si="31"/>
        <v>3</v>
      </c>
      <c r="X81" s="119">
        <f>VLOOKUP($B81,'[3]ACT NUM8'!$AB$2:$AN$123,2,FALSE)</f>
        <v>0</v>
      </c>
      <c r="Y81" s="119">
        <f>VLOOKUP($B81,'[3]ACT NUM8'!$AB$2:$AN$123,3,FALSE)</f>
        <v>0</v>
      </c>
      <c r="Z81" s="119">
        <f>VLOOKUP($B81,'[3]ACT NUM8'!$AB$2:$AN$123,4,FALSE)</f>
        <v>0</v>
      </c>
      <c r="AA81" s="119">
        <f>VLOOKUP($B81,'[3]ACT NUM8'!$AB$2:$AN$123,5,FALSE)</f>
        <v>1</v>
      </c>
      <c r="AB81" s="119">
        <f>VLOOKUP($B81,'[3]ACT NUM8'!$AB$2:$AN$123,6,FALSE)</f>
        <v>1</v>
      </c>
      <c r="AC81" s="119">
        <f>VLOOKUP($B81,'[3]ACT NUM8'!$AB$2:$AN$123,7,FALSE)</f>
        <v>1</v>
      </c>
      <c r="AD81" s="119">
        <f>VLOOKUP($B81,'[3]ACT NUM8'!$AB$2:$AN$123,8,FALSE)</f>
        <v>0</v>
      </c>
      <c r="AE81" s="119">
        <f>VLOOKUP($B81,'[3]ACT NUM8'!$AB$2:$AN$123,9,FALSE)</f>
        <v>1</v>
      </c>
      <c r="AF81" s="119">
        <f>VLOOKUP($B81,'[3]ACT NUM8'!$AB$2:$AN$123,10,FALSE)</f>
        <v>0</v>
      </c>
      <c r="AG81" s="119">
        <f>VLOOKUP($B81,'[3]ACT NUM8'!$AB$2:$AN$123,11,FALSE)</f>
        <v>0</v>
      </c>
      <c r="AH81" s="119">
        <f>VLOOKUP($B81,'[3]ACT NUM8'!$AB$2:$AN$123,12,FALSE)</f>
        <v>0</v>
      </c>
      <c r="AI81" s="119"/>
      <c r="AJ81" s="17">
        <f t="shared" si="28"/>
        <v>4</v>
      </c>
    </row>
    <row r="82" spans="1:39" ht="15" thickBot="1" x14ac:dyDescent="0.25">
      <c r="A82" s="105" t="s">
        <v>142</v>
      </c>
      <c r="B82" s="99" t="s">
        <v>135</v>
      </c>
      <c r="C82" s="63"/>
      <c r="D82" s="63"/>
      <c r="E82" s="17">
        <v>151</v>
      </c>
      <c r="F82" s="49">
        <f t="shared" si="33"/>
        <v>148</v>
      </c>
      <c r="G82" s="173">
        <f>VLOOKUP($B82,[2]NUM8!$G$2:$I$157,2,FALSE)</f>
        <v>147</v>
      </c>
      <c r="H82" s="61">
        <f t="shared" si="34"/>
        <v>147</v>
      </c>
      <c r="I82" s="50">
        <f t="shared" si="35"/>
        <v>147</v>
      </c>
      <c r="J82" s="180">
        <f>VLOOKUP($B82,[1]NUM8!$G$2:$I$158,2,FALSE)</f>
        <v>143</v>
      </c>
      <c r="K82" s="52">
        <f>VLOOKUP($B82,'[3]ACT NUM8'!$G$2:$S$141,2,FALSE)</f>
        <v>0</v>
      </c>
      <c r="L82" s="52">
        <f>VLOOKUP($B82,'[3]ACT NUM8'!$G$2:$S$141,3,FALSE)</f>
        <v>0</v>
      </c>
      <c r="M82" s="52">
        <f>VLOOKUP($B82,'[3]ACT NUM8'!$G$2:$S$141,4,FALSE)</f>
        <v>0</v>
      </c>
      <c r="N82" s="52">
        <f>VLOOKUP($B82,'[3]ACT NUM8'!$G$2:$S$141,5,FALSE)</f>
        <v>2</v>
      </c>
      <c r="O82" s="52">
        <f>VLOOKUP($B82,'[3]ACT NUM8'!$G$2:$S$141,6,FALSE)</f>
        <v>0</v>
      </c>
      <c r="P82" s="52">
        <f>VLOOKUP($B82,'[3]ACT NUM8'!$G$2:$S$141,7,FALSE)</f>
        <v>1</v>
      </c>
      <c r="Q82" s="52">
        <f>VLOOKUP($B82,'[3]ACT NUM8'!$G$2:$S$141,8,FALSE)</f>
        <v>1</v>
      </c>
      <c r="R82" s="52">
        <f>VLOOKUP($B82,'[3]ACT NUM8'!$G$2:$S$141,9,FALSE)</f>
        <v>1</v>
      </c>
      <c r="S82" s="52">
        <f>VLOOKUP($B82,'[3]ACT NUM8'!$G$2:$S$141,10,FALSE)</f>
        <v>0</v>
      </c>
      <c r="T82" s="53">
        <f>VLOOKUP($B82,'[3]ACT NUM8'!$G$2:$S$141,11,FALSE)</f>
        <v>0</v>
      </c>
      <c r="U82" s="52">
        <f>VLOOKUP($B82,'[3]ACT NUM8'!$G$2:$S$141,12,FALSE)</f>
        <v>2</v>
      </c>
      <c r="V82" s="52"/>
      <c r="W82" s="17">
        <f t="shared" si="31"/>
        <v>7</v>
      </c>
      <c r="X82" s="119">
        <f>VLOOKUP($B82,'[3]ACT NUM8'!$AB$2:$AN$123,2,FALSE)</f>
        <v>2</v>
      </c>
      <c r="Y82" s="119">
        <f>VLOOKUP($B82,'[3]ACT NUM8'!$AB$2:$AN$123,3,FALSE)</f>
        <v>1</v>
      </c>
      <c r="Z82" s="119">
        <f>VLOOKUP($B82,'[3]ACT NUM8'!$AB$2:$AN$123,4,FALSE)</f>
        <v>0</v>
      </c>
      <c r="AA82" s="119">
        <f>VLOOKUP($B82,'[3]ACT NUM8'!$AB$2:$AN$123,5,FALSE)</f>
        <v>0</v>
      </c>
      <c r="AB82" s="119">
        <f>VLOOKUP($B82,'[3]ACT NUM8'!$AB$2:$AN$123,6,FALSE)</f>
        <v>1</v>
      </c>
      <c r="AC82" s="119">
        <f>VLOOKUP($B82,'[3]ACT NUM8'!$AB$2:$AN$123,7,FALSE)</f>
        <v>0</v>
      </c>
      <c r="AD82" s="119">
        <f>VLOOKUP($B82,'[3]ACT NUM8'!$AB$2:$AN$123,8,FALSE)</f>
        <v>0</v>
      </c>
      <c r="AE82" s="119">
        <f>VLOOKUP($B82,'[3]ACT NUM8'!$AB$2:$AN$123,9,FALSE)</f>
        <v>2</v>
      </c>
      <c r="AF82" s="119">
        <f>VLOOKUP($B82,'[3]ACT NUM8'!$AB$2:$AN$123,10,FALSE)</f>
        <v>0</v>
      </c>
      <c r="AG82" s="119">
        <f>VLOOKUP($B82,'[3]ACT NUM8'!$AB$2:$AN$123,11,FALSE)</f>
        <v>0</v>
      </c>
      <c r="AH82" s="119">
        <f>VLOOKUP($B82,'[3]ACT NUM8'!$AB$2:$AN$123,12,FALSE)</f>
        <v>0</v>
      </c>
      <c r="AI82" s="119"/>
      <c r="AJ82" s="17">
        <f t="shared" si="28"/>
        <v>6</v>
      </c>
    </row>
    <row r="83" spans="1:39" ht="15" thickBot="1" x14ac:dyDescent="0.25">
      <c r="A83" s="105" t="s">
        <v>142</v>
      </c>
      <c r="B83" s="99" t="s">
        <v>136</v>
      </c>
      <c r="C83" s="63"/>
      <c r="D83" s="63"/>
      <c r="E83" s="17">
        <v>100</v>
      </c>
      <c r="F83" s="49">
        <f t="shared" si="33"/>
        <v>102</v>
      </c>
      <c r="G83" s="173">
        <f>VLOOKUP($B83,[2]NUM8!$G$2:$I$157,2,FALSE)</f>
        <v>104</v>
      </c>
      <c r="H83" s="61">
        <f t="shared" si="34"/>
        <v>104</v>
      </c>
      <c r="I83" s="50">
        <f t="shared" si="35"/>
        <v>105</v>
      </c>
      <c r="J83" s="180">
        <f>VLOOKUP($B83,[1]NUM8!$G$2:$I$158,2,FALSE)</f>
        <v>104</v>
      </c>
      <c r="K83" s="52">
        <f>VLOOKUP($B83,'[3]ACT NUM8'!$G$2:$S$141,2,FALSE)</f>
        <v>2</v>
      </c>
      <c r="L83" s="52">
        <f>VLOOKUP($B83,'[3]ACT NUM8'!$G$2:$S$141,3,FALSE)</f>
        <v>0</v>
      </c>
      <c r="M83" s="52">
        <f>VLOOKUP($B83,'[3]ACT NUM8'!$G$2:$S$141,4,FALSE)</f>
        <v>0</v>
      </c>
      <c r="N83" s="52">
        <f>VLOOKUP($B83,'[3]ACT NUM8'!$G$2:$S$141,5,FALSE)</f>
        <v>0</v>
      </c>
      <c r="O83" s="52">
        <f>VLOOKUP($B83,'[3]ACT NUM8'!$G$2:$S$141,6,FALSE)</f>
        <v>4</v>
      </c>
      <c r="P83" s="52">
        <f>VLOOKUP($B83,'[3]ACT NUM8'!$G$2:$S$141,7,FALSE)</f>
        <v>1</v>
      </c>
      <c r="Q83" s="52">
        <f>VLOOKUP($B83,'[3]ACT NUM8'!$G$2:$S$141,8,FALSE)</f>
        <v>0</v>
      </c>
      <c r="R83" s="52">
        <f>VLOOKUP($B83,'[3]ACT NUM8'!$G$2:$S$141,9,FALSE)</f>
        <v>1</v>
      </c>
      <c r="S83" s="52">
        <f>VLOOKUP($B83,'[3]ACT NUM8'!$G$2:$S$141,10,FALSE)</f>
        <v>0</v>
      </c>
      <c r="T83" s="53">
        <f>VLOOKUP($B83,'[3]ACT NUM8'!$G$2:$S$141,11,FALSE)</f>
        <v>1</v>
      </c>
      <c r="U83" s="52">
        <f>VLOOKUP($B83,'[3]ACT NUM8'!$G$2:$S$141,12,FALSE)</f>
        <v>0</v>
      </c>
      <c r="V83" s="52"/>
      <c r="W83" s="17">
        <f t="shared" si="31"/>
        <v>9</v>
      </c>
      <c r="X83" s="119">
        <f>VLOOKUP($B83,'[3]ACT NUM8'!$AB$2:$AN$123,2,FALSE)</f>
        <v>0</v>
      </c>
      <c r="Y83" s="119">
        <f>VLOOKUP($B83,'[3]ACT NUM8'!$AB$2:$AN$123,3,FALSE)</f>
        <v>0</v>
      </c>
      <c r="Z83" s="119">
        <f>VLOOKUP($B83,'[3]ACT NUM8'!$AB$2:$AN$123,4,FALSE)</f>
        <v>0</v>
      </c>
      <c r="AA83" s="119">
        <f>VLOOKUP($B83,'[3]ACT NUM8'!$AB$2:$AN$123,5,FALSE)</f>
        <v>0</v>
      </c>
      <c r="AB83" s="119">
        <f>VLOOKUP($B83,'[3]ACT NUM8'!$AB$2:$AN$123,6,FALSE)</f>
        <v>0</v>
      </c>
      <c r="AC83" s="119">
        <f>VLOOKUP($B83,'[3]ACT NUM8'!$AB$2:$AN$123,7,FALSE)</f>
        <v>0</v>
      </c>
      <c r="AD83" s="119">
        <f>VLOOKUP($B83,'[3]ACT NUM8'!$AB$2:$AN$123,8,FALSE)</f>
        <v>1</v>
      </c>
      <c r="AE83" s="119">
        <f>VLOOKUP($B83,'[3]ACT NUM8'!$AB$2:$AN$123,9,FALSE)</f>
        <v>0</v>
      </c>
      <c r="AF83" s="119">
        <f>VLOOKUP($B83,'[3]ACT NUM8'!$AB$2:$AN$123,10,FALSE)</f>
        <v>0</v>
      </c>
      <c r="AG83" s="119">
        <f>VLOOKUP($B83,'[3]ACT NUM8'!$AB$2:$AN$123,11,FALSE)</f>
        <v>0</v>
      </c>
      <c r="AH83" s="119">
        <f>VLOOKUP($B83,'[3]ACT NUM8'!$AB$2:$AN$123,12,FALSE)</f>
        <v>2</v>
      </c>
      <c r="AI83" s="119"/>
      <c r="AJ83" s="17">
        <f t="shared" si="28"/>
        <v>3</v>
      </c>
    </row>
    <row r="84" spans="1:39" ht="15" thickBot="1" x14ac:dyDescent="0.25">
      <c r="A84" s="105" t="s">
        <v>142</v>
      </c>
      <c r="B84" s="99" t="s">
        <v>137</v>
      </c>
      <c r="C84" s="63"/>
      <c r="D84" s="63"/>
      <c r="E84" s="17">
        <v>94</v>
      </c>
      <c r="F84" s="49">
        <f t="shared" si="33"/>
        <v>97</v>
      </c>
      <c r="G84" s="173">
        <f>VLOOKUP($B84,[2]NUM8!$G$2:$I$157,2,FALSE)</f>
        <v>99</v>
      </c>
      <c r="H84" s="61">
        <f t="shared" si="34"/>
        <v>100</v>
      </c>
      <c r="I84" s="50">
        <f t="shared" si="35"/>
        <v>101</v>
      </c>
      <c r="J84" s="180">
        <f>VLOOKUP($B84,[1]NUM8!$G$2:$I$158,2,FALSE)</f>
        <v>102</v>
      </c>
      <c r="K84" s="52">
        <f>VLOOKUP($B84,'[3]ACT NUM8'!$G$2:$S$141,2,FALSE)</f>
        <v>1</v>
      </c>
      <c r="L84" s="52">
        <f>VLOOKUP($B84,'[3]ACT NUM8'!$G$2:$S$141,3,FALSE)</f>
        <v>1</v>
      </c>
      <c r="M84" s="52">
        <f>VLOOKUP($B84,'[3]ACT NUM8'!$G$2:$S$141,4,FALSE)</f>
        <v>3</v>
      </c>
      <c r="N84" s="52">
        <f>VLOOKUP($B84,'[3]ACT NUM8'!$G$2:$S$141,5,FALSE)</f>
        <v>0</v>
      </c>
      <c r="O84" s="52">
        <f>VLOOKUP($B84,'[3]ACT NUM8'!$G$2:$S$141,6,FALSE)</f>
        <v>0</v>
      </c>
      <c r="P84" s="52">
        <f>VLOOKUP($B84,'[3]ACT NUM8'!$G$2:$S$141,7,FALSE)</f>
        <v>1</v>
      </c>
      <c r="Q84" s="52">
        <f>VLOOKUP($B84,'[3]ACT NUM8'!$G$2:$S$141,8,FALSE)</f>
        <v>1</v>
      </c>
      <c r="R84" s="52">
        <f>VLOOKUP($B84,'[3]ACT NUM8'!$G$2:$S$141,9,FALSE)</f>
        <v>0</v>
      </c>
      <c r="S84" s="52">
        <f>VLOOKUP($B84,'[3]ACT NUM8'!$G$2:$S$141,10,FALSE)</f>
        <v>1</v>
      </c>
      <c r="T84" s="53">
        <f>VLOOKUP($B84,'[3]ACT NUM8'!$G$2:$S$141,11,FALSE)</f>
        <v>0</v>
      </c>
      <c r="U84" s="52">
        <f>VLOOKUP($B84,'[3]ACT NUM8'!$G$2:$S$141,12,FALSE)</f>
        <v>0</v>
      </c>
      <c r="V84" s="52"/>
      <c r="W84" s="17">
        <f t="shared" si="31"/>
        <v>8</v>
      </c>
      <c r="X84" s="119">
        <f>VLOOKUP($B84,'[3]ACT NUM8'!$AB$2:$AN$123,2,FALSE)</f>
        <v>2</v>
      </c>
      <c r="Y84" s="119">
        <f>VLOOKUP($B84,'[3]ACT NUM8'!$AB$2:$AN$123,3,FALSE)</f>
        <v>0</v>
      </c>
      <c r="Z84" s="119">
        <f>VLOOKUP($B84,'[3]ACT NUM8'!$AB$2:$AN$123,4,FALSE)</f>
        <v>0</v>
      </c>
      <c r="AA84" s="119">
        <f>VLOOKUP($B84,'[3]ACT NUM8'!$AB$2:$AN$123,5,FALSE)</f>
        <v>0</v>
      </c>
      <c r="AB84" s="119">
        <f>VLOOKUP($B84,'[3]ACT NUM8'!$AB$2:$AN$123,6,FALSE)</f>
        <v>0</v>
      </c>
      <c r="AC84" s="119">
        <f>VLOOKUP($B84,'[3]ACT NUM8'!$AB$2:$AN$123,7,FALSE)</f>
        <v>0</v>
      </c>
      <c r="AD84" s="119">
        <f>VLOOKUP($B84,'[3]ACT NUM8'!$AB$2:$AN$123,8,FALSE)</f>
        <v>0</v>
      </c>
      <c r="AE84" s="119">
        <f>VLOOKUP($B84,'[3]ACT NUM8'!$AB$2:$AN$123,9,FALSE)</f>
        <v>0</v>
      </c>
      <c r="AF84" s="119">
        <f>VLOOKUP($B84,'[3]ACT NUM8'!$AB$2:$AN$123,10,FALSE)</f>
        <v>0</v>
      </c>
      <c r="AG84" s="119">
        <f>VLOOKUP($B84,'[3]ACT NUM8'!$AB$2:$AN$123,11,FALSE)</f>
        <v>0</v>
      </c>
      <c r="AH84" s="119">
        <f>VLOOKUP($B84,'[3]ACT NUM8'!$AB$2:$AN$123,12,FALSE)</f>
        <v>0</v>
      </c>
      <c r="AI84" s="119"/>
      <c r="AJ84" s="17">
        <f t="shared" si="28"/>
        <v>2</v>
      </c>
    </row>
    <row r="85" spans="1:39" ht="15" thickBot="1" x14ac:dyDescent="0.25">
      <c r="A85" s="105" t="s">
        <v>142</v>
      </c>
      <c r="B85" s="99" t="s">
        <v>138</v>
      </c>
      <c r="C85" s="63"/>
      <c r="D85" s="63"/>
      <c r="E85" s="17">
        <v>95</v>
      </c>
      <c r="F85" s="49">
        <f t="shared" si="33"/>
        <v>97</v>
      </c>
      <c r="G85" s="173">
        <f>VLOOKUP($B85,[2]NUM8!$G$2:$I$157,2,FALSE)</f>
        <v>93</v>
      </c>
      <c r="H85" s="61">
        <f t="shared" si="34"/>
        <v>94</v>
      </c>
      <c r="I85" s="50">
        <f t="shared" si="35"/>
        <v>94</v>
      </c>
      <c r="J85" s="180">
        <f>VLOOKUP($B85,[1]NUM8!$G$2:$I$158,2,FALSE)</f>
        <v>98</v>
      </c>
      <c r="K85" s="52">
        <f>VLOOKUP($B85,'[3]ACT NUM8'!$G$2:$S$141,2,FALSE)</f>
        <v>0</v>
      </c>
      <c r="L85" s="52">
        <f>VLOOKUP($B85,'[3]ACT NUM8'!$G$2:$S$141,3,FALSE)</f>
        <v>1</v>
      </c>
      <c r="M85" s="52">
        <f>VLOOKUP($B85,'[3]ACT NUM8'!$G$2:$S$141,4,FALSE)</f>
        <v>1</v>
      </c>
      <c r="N85" s="52">
        <f>VLOOKUP($B85,'[3]ACT NUM8'!$G$2:$S$141,5,FALSE)</f>
        <v>0</v>
      </c>
      <c r="O85" s="52">
        <f>VLOOKUP($B85,'[3]ACT NUM8'!$G$2:$S$141,6,FALSE)</f>
        <v>0</v>
      </c>
      <c r="P85" s="52">
        <f>VLOOKUP($B85,'[3]ACT NUM8'!$G$2:$S$141,7,FALSE)</f>
        <v>2</v>
      </c>
      <c r="Q85" s="52">
        <f>VLOOKUP($B85,'[3]ACT NUM8'!$G$2:$S$141,8,FALSE)</f>
        <v>1</v>
      </c>
      <c r="R85" s="52">
        <f>VLOOKUP($B85,'[3]ACT NUM8'!$G$2:$S$141,9,FALSE)</f>
        <v>0</v>
      </c>
      <c r="S85" s="52">
        <f>VLOOKUP($B85,'[3]ACT NUM8'!$G$2:$S$141,10,FALSE)</f>
        <v>0</v>
      </c>
      <c r="T85" s="53">
        <f>VLOOKUP($B85,'[3]ACT NUM8'!$G$2:$S$141,11,FALSE)</f>
        <v>0</v>
      </c>
      <c r="U85" s="52">
        <f>VLOOKUP($B85,'[3]ACT NUM8'!$G$2:$S$141,12,FALSE)</f>
        <v>0</v>
      </c>
      <c r="V85" s="52"/>
      <c r="W85" s="17">
        <f t="shared" si="31"/>
        <v>5</v>
      </c>
      <c r="X85" s="119"/>
      <c r="Y85" s="119"/>
      <c r="Z85" s="119"/>
      <c r="AA85" s="119"/>
      <c r="AB85" s="119"/>
      <c r="AC85" s="119"/>
      <c r="AD85" s="119"/>
      <c r="AE85" s="119"/>
      <c r="AF85" s="119"/>
      <c r="AG85" s="119"/>
      <c r="AH85" s="119"/>
      <c r="AI85" s="119"/>
      <c r="AJ85" s="17">
        <f t="shared" si="28"/>
        <v>0</v>
      </c>
    </row>
    <row r="86" spans="1:39" ht="15" thickBot="1" x14ac:dyDescent="0.25">
      <c r="A86" s="105" t="s">
        <v>142</v>
      </c>
      <c r="B86" s="99" t="s">
        <v>139</v>
      </c>
      <c r="C86" s="63"/>
      <c r="D86" s="63"/>
      <c r="E86" s="17">
        <v>110</v>
      </c>
      <c r="F86" s="49">
        <f t="shared" si="33"/>
        <v>110</v>
      </c>
      <c r="G86" s="173">
        <f>VLOOKUP($B86,[2]NUM8!$G$2:$I$157,2,FALSE)</f>
        <v>97</v>
      </c>
      <c r="H86" s="61">
        <f t="shared" si="34"/>
        <v>98</v>
      </c>
      <c r="I86" s="50">
        <f t="shared" si="35"/>
        <v>99</v>
      </c>
      <c r="J86" s="180">
        <f>VLOOKUP($B86,[1]NUM8!$G$2:$I$158,2,FALSE)</f>
        <v>105</v>
      </c>
      <c r="K86" s="52">
        <f>VLOOKUP($B86,'[3]ACT NUM8'!$G$2:$S$141,2,FALSE)</f>
        <v>0</v>
      </c>
      <c r="L86" s="52">
        <f>VLOOKUP($B86,'[3]ACT NUM8'!$G$2:$S$141,3,FALSE)</f>
        <v>0</v>
      </c>
      <c r="M86" s="52">
        <f>VLOOKUP($B86,'[3]ACT NUM8'!$G$2:$S$141,4,FALSE)</f>
        <v>2</v>
      </c>
      <c r="N86" s="52">
        <f>VLOOKUP($B86,'[3]ACT NUM8'!$G$2:$S$141,5,FALSE)</f>
        <v>0</v>
      </c>
      <c r="O86" s="52">
        <f>VLOOKUP($B86,'[3]ACT NUM8'!$G$2:$S$141,6,FALSE)</f>
        <v>0</v>
      </c>
      <c r="P86" s="52">
        <f>VLOOKUP($B86,'[3]ACT NUM8'!$G$2:$S$141,7,FALSE)</f>
        <v>1</v>
      </c>
      <c r="Q86" s="52">
        <f>VLOOKUP($B86,'[3]ACT NUM8'!$G$2:$S$141,8,FALSE)</f>
        <v>4</v>
      </c>
      <c r="R86" s="52">
        <f>VLOOKUP($B86,'[3]ACT NUM8'!$G$2:$S$141,9,FALSE)</f>
        <v>0</v>
      </c>
      <c r="S86" s="52">
        <f>VLOOKUP($B86,'[3]ACT NUM8'!$G$2:$S$141,10,FALSE)</f>
        <v>0</v>
      </c>
      <c r="T86" s="53">
        <f>VLOOKUP($B86,'[3]ACT NUM8'!$G$2:$S$141,11,FALSE)</f>
        <v>1</v>
      </c>
      <c r="U86" s="52">
        <f>VLOOKUP($B86,'[3]ACT NUM8'!$G$2:$S$141,12,FALSE)</f>
        <v>0</v>
      </c>
      <c r="V86" s="52"/>
      <c r="W86" s="17">
        <f t="shared" si="31"/>
        <v>8</v>
      </c>
      <c r="X86" s="119">
        <f>VLOOKUP($B86,'[3]ACT NUM8'!$AB$2:$AN$123,2,FALSE)</f>
        <v>1</v>
      </c>
      <c r="Y86" s="119">
        <f>VLOOKUP($B86,'[3]ACT NUM8'!$AB$2:$AN$123,3,FALSE)</f>
        <v>1</v>
      </c>
      <c r="Z86" s="119">
        <f>VLOOKUP($B86,'[3]ACT NUM8'!$AB$2:$AN$123,4,FALSE)</f>
        <v>0</v>
      </c>
      <c r="AA86" s="119">
        <f>VLOOKUP($B86,'[3]ACT NUM8'!$AB$2:$AN$123,5,FALSE)</f>
        <v>1</v>
      </c>
      <c r="AB86" s="119">
        <f>VLOOKUP($B86,'[3]ACT NUM8'!$AB$2:$AN$123,6,FALSE)</f>
        <v>0</v>
      </c>
      <c r="AC86" s="119">
        <f>VLOOKUP($B86,'[3]ACT NUM8'!$AB$2:$AN$123,7,FALSE)</f>
        <v>0</v>
      </c>
      <c r="AD86" s="119">
        <f>VLOOKUP($B86,'[3]ACT NUM8'!$AB$2:$AN$123,8,FALSE)</f>
        <v>1</v>
      </c>
      <c r="AE86" s="119">
        <f>VLOOKUP($B86,'[3]ACT NUM8'!$AB$2:$AN$123,9,FALSE)</f>
        <v>2</v>
      </c>
      <c r="AF86" s="119">
        <f>VLOOKUP($B86,'[3]ACT NUM8'!$AB$2:$AN$123,10,FALSE)</f>
        <v>0</v>
      </c>
      <c r="AG86" s="119">
        <f>VLOOKUP($B86,'[3]ACT NUM8'!$AB$2:$AN$123,11,FALSE)</f>
        <v>0</v>
      </c>
      <c r="AH86" s="119">
        <f>VLOOKUP($B86,'[3]ACT NUM8'!$AB$2:$AN$123,12,FALSE)</f>
        <v>0</v>
      </c>
      <c r="AI86" s="119"/>
      <c r="AJ86" s="17">
        <f t="shared" si="28"/>
        <v>6</v>
      </c>
    </row>
    <row r="87" spans="1:39" ht="15" thickBot="1" x14ac:dyDescent="0.25">
      <c r="A87" s="105" t="s">
        <v>142</v>
      </c>
      <c r="B87" s="99" t="s">
        <v>140</v>
      </c>
      <c r="C87" s="63"/>
      <c r="D87" s="63"/>
      <c r="E87" s="17">
        <v>95</v>
      </c>
      <c r="F87" s="49">
        <f t="shared" si="33"/>
        <v>95</v>
      </c>
      <c r="G87" s="173">
        <f>VLOOKUP($B87,[2]NUM8!$G$2:$I$157,2,FALSE)</f>
        <v>95</v>
      </c>
      <c r="H87" s="61">
        <f t="shared" si="34"/>
        <v>98</v>
      </c>
      <c r="I87" s="50">
        <f t="shared" si="35"/>
        <v>100</v>
      </c>
      <c r="J87" s="180">
        <f>VLOOKUP($B87,[1]NUM8!$G$2:$I$158,2,FALSE)</f>
        <v>99</v>
      </c>
      <c r="K87" s="52">
        <f>VLOOKUP($B87,'[3]ACT NUM8'!$G$2:$S$141,2,FALSE)</f>
        <v>0</v>
      </c>
      <c r="L87" s="52">
        <f>VLOOKUP($B87,'[3]ACT NUM8'!$G$2:$S$141,3,FALSE)</f>
        <v>0</v>
      </c>
      <c r="M87" s="52">
        <f>VLOOKUP($B87,'[3]ACT NUM8'!$G$2:$S$141,4,FALSE)</f>
        <v>0</v>
      </c>
      <c r="N87" s="52">
        <f>VLOOKUP($B87,'[3]ACT NUM8'!$G$2:$S$141,5,FALSE)</f>
        <v>1</v>
      </c>
      <c r="O87" s="52">
        <f>VLOOKUP($B87,'[3]ACT NUM8'!$G$2:$S$141,6,FALSE)</f>
        <v>0</v>
      </c>
      <c r="P87" s="52">
        <f>VLOOKUP($B87,'[3]ACT NUM8'!$G$2:$S$141,7,FALSE)</f>
        <v>1</v>
      </c>
      <c r="Q87" s="52">
        <f>VLOOKUP($B87,'[3]ACT NUM8'!$G$2:$S$141,8,FALSE)</f>
        <v>0</v>
      </c>
      <c r="R87" s="52">
        <f>VLOOKUP($B87,'[3]ACT NUM8'!$G$2:$S$141,9,FALSE)</f>
        <v>3</v>
      </c>
      <c r="S87" s="52">
        <f>VLOOKUP($B87,'[3]ACT NUM8'!$G$2:$S$141,10,FALSE)</f>
        <v>1</v>
      </c>
      <c r="T87" s="53">
        <f>VLOOKUP($B87,'[3]ACT NUM8'!$G$2:$S$141,11,FALSE)</f>
        <v>1</v>
      </c>
      <c r="U87" s="52">
        <f>VLOOKUP($B87,'[3]ACT NUM8'!$G$2:$S$141,12,FALSE)</f>
        <v>0</v>
      </c>
      <c r="V87" s="52"/>
      <c r="W87" s="17">
        <f t="shared" si="31"/>
        <v>7</v>
      </c>
      <c r="X87" s="119">
        <f>VLOOKUP($B87,'[3]ACT NUM8'!$AB$2:$AN$123,2,FALSE)</f>
        <v>0</v>
      </c>
      <c r="Y87" s="119">
        <f>VLOOKUP($B87,'[3]ACT NUM8'!$AB$2:$AN$123,3,FALSE)</f>
        <v>0</v>
      </c>
      <c r="Z87" s="119">
        <f>VLOOKUP($B87,'[3]ACT NUM8'!$AB$2:$AN$123,4,FALSE)</f>
        <v>0</v>
      </c>
      <c r="AA87" s="119">
        <f>VLOOKUP($B87,'[3]ACT NUM8'!$AB$2:$AN$123,5,FALSE)</f>
        <v>0</v>
      </c>
      <c r="AB87" s="119">
        <f>VLOOKUP($B87,'[3]ACT NUM8'!$AB$2:$AN$123,6,FALSE)</f>
        <v>0</v>
      </c>
      <c r="AC87" s="119">
        <f>VLOOKUP($B87,'[3]ACT NUM8'!$AB$2:$AN$123,7,FALSE)</f>
        <v>0</v>
      </c>
      <c r="AD87" s="119">
        <f>VLOOKUP($B87,'[3]ACT NUM8'!$AB$2:$AN$123,8,FALSE)</f>
        <v>0</v>
      </c>
      <c r="AE87" s="119">
        <f>VLOOKUP($B87,'[3]ACT NUM8'!$AB$2:$AN$123,9,FALSE)</f>
        <v>0</v>
      </c>
      <c r="AF87" s="119">
        <f>VLOOKUP($B87,'[3]ACT NUM8'!$AB$2:$AN$123,10,FALSE)</f>
        <v>0</v>
      </c>
      <c r="AG87" s="119">
        <f>VLOOKUP($B87,'[3]ACT NUM8'!$AB$2:$AN$123,11,FALSE)</f>
        <v>0</v>
      </c>
      <c r="AH87" s="119">
        <f>VLOOKUP($B87,'[3]ACT NUM8'!$AB$2:$AN$123,12,FALSE)</f>
        <v>1</v>
      </c>
      <c r="AI87" s="119"/>
      <c r="AJ87" s="17">
        <f t="shared" si="28"/>
        <v>1</v>
      </c>
    </row>
    <row r="88" spans="1:39" ht="15" thickBot="1" x14ac:dyDescent="0.25">
      <c r="A88" s="105" t="s">
        <v>142</v>
      </c>
      <c r="B88" s="99" t="s">
        <v>141</v>
      </c>
      <c r="C88" s="63"/>
      <c r="D88" s="63"/>
      <c r="E88" s="17">
        <v>155</v>
      </c>
      <c r="F88" s="49">
        <f t="shared" si="33"/>
        <v>153</v>
      </c>
      <c r="G88" s="173">
        <f>VLOOKUP($B88,[2]NUM8!$G$2:$I$157,2,FALSE)</f>
        <v>152</v>
      </c>
      <c r="H88" s="61">
        <f t="shared" si="34"/>
        <v>154</v>
      </c>
      <c r="I88" s="50">
        <f t="shared" si="35"/>
        <v>154</v>
      </c>
      <c r="J88" s="180">
        <f>VLOOKUP($B88,[1]NUM8!$G$2:$I$158,2,FALSE)</f>
        <v>159</v>
      </c>
      <c r="K88" s="52">
        <f>VLOOKUP($B88,'[3]ACT NUM8'!$G$2:$S$141,2,FALSE)</f>
        <v>1</v>
      </c>
      <c r="L88" s="52">
        <f>VLOOKUP($B88,'[3]ACT NUM8'!$G$2:$S$141,3,FALSE)</f>
        <v>0</v>
      </c>
      <c r="M88" s="52">
        <f>VLOOKUP($B88,'[3]ACT NUM8'!$G$2:$S$141,4,FALSE)</f>
        <v>0</v>
      </c>
      <c r="N88" s="52">
        <f>VLOOKUP($B88,'[3]ACT NUM8'!$G$2:$S$141,5,FALSE)</f>
        <v>2</v>
      </c>
      <c r="O88" s="52">
        <f>VLOOKUP($B88,'[3]ACT NUM8'!$G$2:$S$141,6,FALSE)</f>
        <v>0</v>
      </c>
      <c r="P88" s="52">
        <f>VLOOKUP($B88,'[3]ACT NUM8'!$G$2:$S$141,7,FALSE)</f>
        <v>1</v>
      </c>
      <c r="Q88" s="52">
        <f>VLOOKUP($B88,'[3]ACT NUM8'!$G$2:$S$141,8,FALSE)</f>
        <v>3</v>
      </c>
      <c r="R88" s="52">
        <f>VLOOKUP($B88,'[3]ACT NUM8'!$G$2:$S$141,9,FALSE)</f>
        <v>0</v>
      </c>
      <c r="S88" s="52">
        <f>VLOOKUP($B88,'[3]ACT NUM8'!$G$2:$S$141,10,FALSE)</f>
        <v>0</v>
      </c>
      <c r="T88" s="53">
        <f>VLOOKUP($B88,'[3]ACT NUM8'!$G$2:$S$141,11,FALSE)</f>
        <v>1</v>
      </c>
      <c r="U88" s="52">
        <f>VLOOKUP($B88,'[3]ACT NUM8'!$G$2:$S$141,12,FALSE)</f>
        <v>1</v>
      </c>
      <c r="V88" s="52"/>
      <c r="W88" s="17">
        <f t="shared" si="31"/>
        <v>9</v>
      </c>
      <c r="X88" s="119">
        <f>VLOOKUP($B88,'[3]ACT NUM8'!$AB$2:$AN$123,2,FALSE)</f>
        <v>1</v>
      </c>
      <c r="Y88" s="119">
        <f>VLOOKUP($B88,'[3]ACT NUM8'!$AB$2:$AN$123,3,FALSE)</f>
        <v>0</v>
      </c>
      <c r="Z88" s="119">
        <f>VLOOKUP($B88,'[3]ACT NUM8'!$AB$2:$AN$123,4,FALSE)</f>
        <v>2</v>
      </c>
      <c r="AA88" s="119">
        <f>VLOOKUP($B88,'[3]ACT NUM8'!$AB$2:$AN$123,5,FALSE)</f>
        <v>0</v>
      </c>
      <c r="AB88" s="119">
        <f>VLOOKUP($B88,'[3]ACT NUM8'!$AB$2:$AN$123,6,FALSE)</f>
        <v>0</v>
      </c>
      <c r="AC88" s="119">
        <f>VLOOKUP($B88,'[3]ACT NUM8'!$AB$2:$AN$123,7,FALSE)</f>
        <v>0</v>
      </c>
      <c r="AD88" s="119">
        <f>VLOOKUP($B88,'[3]ACT NUM8'!$AB$2:$AN$123,8,FALSE)</f>
        <v>1</v>
      </c>
      <c r="AE88" s="119">
        <f>VLOOKUP($B88,'[3]ACT NUM8'!$AB$2:$AN$123,9,FALSE)</f>
        <v>0</v>
      </c>
      <c r="AF88" s="119">
        <f>VLOOKUP($B88,'[3]ACT NUM8'!$AB$2:$AN$123,10,FALSE)</f>
        <v>1</v>
      </c>
      <c r="AG88" s="119">
        <f>VLOOKUP($B88,'[3]ACT NUM8'!$AB$2:$AN$123,11,FALSE)</f>
        <v>0</v>
      </c>
      <c r="AH88" s="119">
        <f>VLOOKUP($B88,'[3]ACT NUM8'!$AB$2:$AN$123,12,FALSE)</f>
        <v>0</v>
      </c>
      <c r="AI88" s="119"/>
      <c r="AJ88" s="17">
        <f t="shared" si="28"/>
        <v>5</v>
      </c>
    </row>
    <row r="89" spans="1:39" ht="15" thickBot="1" x14ac:dyDescent="0.25">
      <c r="A89" s="233" t="s">
        <v>205</v>
      </c>
      <c r="B89" s="234"/>
      <c r="C89" s="45">
        <f>+D89/Metas!N116</f>
        <v>1.0250754785397729</v>
      </c>
      <c r="D89" s="19">
        <f>+J89/AK89</f>
        <v>0.76880660890482966</v>
      </c>
      <c r="E89" s="14">
        <f t="shared" ref="E89:K89" si="36">SUM(E79:E88)</f>
        <v>1797</v>
      </c>
      <c r="F89" s="14">
        <f t="shared" si="36"/>
        <v>1815</v>
      </c>
      <c r="G89" s="14">
        <f t="shared" si="36"/>
        <v>1808</v>
      </c>
      <c r="H89" s="14">
        <f t="shared" si="36"/>
        <v>1830</v>
      </c>
      <c r="I89" s="14">
        <f>SUM(I79:I88)</f>
        <v>1853</v>
      </c>
      <c r="J89" s="14">
        <f t="shared" si="36"/>
        <v>1846</v>
      </c>
      <c r="K89" s="14">
        <f t="shared" si="36"/>
        <v>13</v>
      </c>
      <c r="L89" s="14">
        <f t="shared" ref="L89:V89" si="37">SUM(L79:L88)</f>
        <v>6</v>
      </c>
      <c r="M89" s="14">
        <f t="shared" si="37"/>
        <v>11</v>
      </c>
      <c r="N89" s="14">
        <f t="shared" si="37"/>
        <v>14</v>
      </c>
      <c r="O89" s="14">
        <f t="shared" si="37"/>
        <v>21</v>
      </c>
      <c r="P89" s="14">
        <f t="shared" si="37"/>
        <v>12</v>
      </c>
      <c r="Q89" s="14">
        <f t="shared" si="37"/>
        <v>22</v>
      </c>
      <c r="R89" s="14">
        <f t="shared" si="37"/>
        <v>10</v>
      </c>
      <c r="S89" s="14">
        <f t="shared" si="37"/>
        <v>12</v>
      </c>
      <c r="T89" s="14">
        <f t="shared" si="37"/>
        <v>14</v>
      </c>
      <c r="U89" s="14">
        <f t="shared" si="37"/>
        <v>5</v>
      </c>
      <c r="V89" s="14">
        <f t="shared" si="37"/>
        <v>0</v>
      </c>
      <c r="W89" s="14">
        <f t="shared" si="31"/>
        <v>140</v>
      </c>
      <c r="X89" s="14">
        <f t="shared" ref="X89:AI89" si="38">SUM(X79:X88)</f>
        <v>6</v>
      </c>
      <c r="Y89" s="14">
        <f t="shared" si="38"/>
        <v>4</v>
      </c>
      <c r="Z89" s="14">
        <f t="shared" si="38"/>
        <v>2</v>
      </c>
      <c r="AA89" s="14">
        <f t="shared" si="38"/>
        <v>4</v>
      </c>
      <c r="AB89" s="14">
        <f t="shared" si="38"/>
        <v>8</v>
      </c>
      <c r="AC89" s="14">
        <f t="shared" si="38"/>
        <v>12</v>
      </c>
      <c r="AD89" s="14">
        <f t="shared" si="38"/>
        <v>5</v>
      </c>
      <c r="AE89" s="14">
        <f t="shared" si="38"/>
        <v>5</v>
      </c>
      <c r="AF89" s="14">
        <f t="shared" si="38"/>
        <v>1</v>
      </c>
      <c r="AG89" s="14">
        <f t="shared" si="38"/>
        <v>2</v>
      </c>
      <c r="AH89" s="14">
        <f t="shared" si="38"/>
        <v>3</v>
      </c>
      <c r="AI89" s="14">
        <f t="shared" si="38"/>
        <v>0</v>
      </c>
      <c r="AJ89" s="14">
        <f t="shared" si="28"/>
        <v>52</v>
      </c>
      <c r="AK89" s="14">
        <f>+AL89+AM89</f>
        <v>2401.1239999999998</v>
      </c>
      <c r="AL89" s="14">
        <f>8573*0.157</f>
        <v>1345.961</v>
      </c>
      <c r="AM89" s="14">
        <f>1641*0.643</f>
        <v>1055.163</v>
      </c>
    </row>
    <row r="90" spans="1:39" ht="15" thickBot="1" x14ac:dyDescent="0.25">
      <c r="A90" s="105" t="s">
        <v>159</v>
      </c>
      <c r="B90" s="99" t="s">
        <v>143</v>
      </c>
      <c r="C90" s="63"/>
      <c r="D90" s="63"/>
      <c r="E90" s="17">
        <v>646</v>
      </c>
      <c r="F90" s="49">
        <f t="shared" ref="F90:F105" si="39">+E90+(K90+L90+M90)-(X90+Y90+Z90)</f>
        <v>657</v>
      </c>
      <c r="G90" s="173">
        <f>VLOOKUP($B90,[2]NUM8!$G$2:$I$157,2,FALSE)</f>
        <v>677</v>
      </c>
      <c r="H90" s="61">
        <f t="shared" ref="H90:H105" si="40">+G90+(Q90+R90)-(AD90+AE90)</f>
        <v>697</v>
      </c>
      <c r="I90" s="50">
        <f t="shared" ref="I90:I105" si="41">+G90+(Q90+R90+S90+T90)-(AD90+AE90+AF90+AG90)</f>
        <v>704</v>
      </c>
      <c r="J90" s="180">
        <f>VLOOKUP($B90,[1]NUM8!$G$2:$I$158,2,FALSE)</f>
        <v>693</v>
      </c>
      <c r="K90" s="52">
        <f>VLOOKUP($B90,'[3]ACT NUM8'!$G$2:$S$141,2,FALSE)</f>
        <v>0</v>
      </c>
      <c r="L90" s="52">
        <f>VLOOKUP($B90,'[3]ACT NUM8'!$G$2:$S$141,3,FALSE)</f>
        <v>4</v>
      </c>
      <c r="M90" s="52">
        <f>VLOOKUP($B90,'[3]ACT NUM8'!$G$2:$S$141,4,FALSE)</f>
        <v>11</v>
      </c>
      <c r="N90" s="52">
        <f>VLOOKUP($B90,'[3]ACT NUM8'!$G$2:$S$141,5,FALSE)</f>
        <v>8</v>
      </c>
      <c r="O90" s="52">
        <f>VLOOKUP($B90,'[3]ACT NUM8'!$G$2:$S$141,6,FALSE)</f>
        <v>5</v>
      </c>
      <c r="P90" s="52">
        <f>VLOOKUP($B90,'[3]ACT NUM8'!$G$2:$S$141,7,FALSE)</f>
        <v>9</v>
      </c>
      <c r="Q90" s="52">
        <f>VLOOKUP($B90,'[3]ACT NUM8'!$G$2:$S$141,8,FALSE)</f>
        <v>10</v>
      </c>
      <c r="R90" s="52">
        <f>VLOOKUP($B90,'[3]ACT NUM8'!$G$2:$S$141,9,FALSE)</f>
        <v>12</v>
      </c>
      <c r="S90" s="52">
        <f>VLOOKUP($B90,'[3]ACT NUM8'!$G$2:$S$141,10,FALSE)</f>
        <v>4</v>
      </c>
      <c r="T90" s="53">
        <f>VLOOKUP($B90,'[3]ACT NUM8'!$G$2:$S$141,11,FALSE)</f>
        <v>4</v>
      </c>
      <c r="U90" s="52">
        <f>VLOOKUP($B90,'[3]ACT NUM8'!$G$2:$S$141,12,FALSE)</f>
        <v>3</v>
      </c>
      <c r="V90" s="52"/>
      <c r="W90" s="17">
        <f t="shared" si="31"/>
        <v>70</v>
      </c>
      <c r="X90" s="119">
        <f>VLOOKUP($B90,'[3]ACT NUM8'!$AB$2:$AN$123,2,FALSE)</f>
        <v>0</v>
      </c>
      <c r="Y90" s="119">
        <f>VLOOKUP($B90,'[3]ACT NUM8'!$AB$2:$AN$123,3,FALSE)</f>
        <v>3</v>
      </c>
      <c r="Z90" s="119">
        <f>VLOOKUP($B90,'[3]ACT NUM8'!$AB$2:$AN$123,4,FALSE)</f>
        <v>1</v>
      </c>
      <c r="AA90" s="119">
        <f>VLOOKUP($B90,'[3]ACT NUM8'!$AB$2:$AN$123,5,FALSE)</f>
        <v>2</v>
      </c>
      <c r="AB90" s="119">
        <f>VLOOKUP($B90,'[3]ACT NUM8'!$AB$2:$AN$123,6,FALSE)</f>
        <v>1</v>
      </c>
      <c r="AC90" s="119">
        <f>VLOOKUP($B90,'[3]ACT NUM8'!$AB$2:$AN$123,7,FALSE)</f>
        <v>5</v>
      </c>
      <c r="AD90" s="119">
        <f>VLOOKUP($B90,'[3]ACT NUM8'!$AB$2:$AN$123,8,FALSE)</f>
        <v>2</v>
      </c>
      <c r="AE90" s="119">
        <f>VLOOKUP($B90,'[3]ACT NUM8'!$AB$2:$AN$123,9,FALSE)</f>
        <v>0</v>
      </c>
      <c r="AF90" s="119">
        <f>VLOOKUP($B90,'[3]ACT NUM8'!$AB$2:$AN$123,10,FALSE)</f>
        <v>0</v>
      </c>
      <c r="AG90" s="119">
        <f>VLOOKUP($B90,'[3]ACT NUM8'!$AB$2:$AN$123,11,FALSE)</f>
        <v>1</v>
      </c>
      <c r="AH90" s="119">
        <f>VLOOKUP($B90,'[3]ACT NUM8'!$AB$2:$AN$123,12,FALSE)</f>
        <v>1</v>
      </c>
      <c r="AI90" s="119"/>
      <c r="AJ90" s="17">
        <f t="shared" si="28"/>
        <v>16</v>
      </c>
    </row>
    <row r="91" spans="1:39" ht="15" thickBot="1" x14ac:dyDescent="0.25">
      <c r="A91" s="105" t="s">
        <v>159</v>
      </c>
      <c r="B91" s="99" t="s">
        <v>144</v>
      </c>
      <c r="C91" s="63"/>
      <c r="D91" s="63"/>
      <c r="E91" s="17">
        <v>2508</v>
      </c>
      <c r="F91" s="49">
        <f t="shared" si="39"/>
        <v>2535</v>
      </c>
      <c r="G91" s="173">
        <f>VLOOKUP($B91,[2]NUM8!$G$2:$I$157,2,FALSE)</f>
        <v>2595</v>
      </c>
      <c r="H91" s="61">
        <f t="shared" si="40"/>
        <v>2616</v>
      </c>
      <c r="I91" s="50">
        <f t="shared" si="41"/>
        <v>2627</v>
      </c>
      <c r="J91" s="180">
        <f>VLOOKUP($B91,[1]NUM8!$G$2:$I$158,2,FALSE)</f>
        <v>2639</v>
      </c>
      <c r="K91" s="52">
        <f>VLOOKUP($B91,'[3]ACT NUM8'!$G$2:$S$141,2,FALSE)</f>
        <v>17</v>
      </c>
      <c r="L91" s="52">
        <f>VLOOKUP($B91,'[3]ACT NUM8'!$G$2:$S$141,3,FALSE)</f>
        <v>15</v>
      </c>
      <c r="M91" s="52">
        <f>VLOOKUP($B91,'[3]ACT NUM8'!$G$2:$S$141,4,FALSE)</f>
        <v>9</v>
      </c>
      <c r="N91" s="52">
        <f>VLOOKUP($B91,'[3]ACT NUM8'!$G$2:$S$141,5,FALSE)</f>
        <v>14</v>
      </c>
      <c r="O91" s="52">
        <f>VLOOKUP($B91,'[3]ACT NUM8'!$G$2:$S$141,6,FALSE)</f>
        <v>17</v>
      </c>
      <c r="P91" s="52">
        <f>VLOOKUP($B91,'[3]ACT NUM8'!$G$2:$S$141,7,FALSE)</f>
        <v>16</v>
      </c>
      <c r="Q91" s="52">
        <f>VLOOKUP($B91,'[3]ACT NUM8'!$G$2:$S$141,8,FALSE)</f>
        <v>17</v>
      </c>
      <c r="R91" s="52">
        <f>VLOOKUP($B91,'[3]ACT NUM8'!$G$2:$S$141,9,FALSE)</f>
        <v>12</v>
      </c>
      <c r="S91" s="52">
        <f>VLOOKUP($B91,'[3]ACT NUM8'!$G$2:$S$141,10,FALSE)</f>
        <v>20</v>
      </c>
      <c r="T91" s="53">
        <f>VLOOKUP($B91,'[3]ACT NUM8'!$G$2:$S$141,11,FALSE)</f>
        <v>0</v>
      </c>
      <c r="U91" s="52">
        <f>VLOOKUP($B91,'[3]ACT NUM8'!$G$2:$S$141,12,FALSE)</f>
        <v>10</v>
      </c>
      <c r="V91" s="52"/>
      <c r="W91" s="17">
        <f t="shared" si="31"/>
        <v>147</v>
      </c>
      <c r="X91" s="119">
        <f>VLOOKUP($B91,'[3]ACT NUM8'!$AB$2:$AN$123,2,FALSE)</f>
        <v>1</v>
      </c>
      <c r="Y91" s="119">
        <f>VLOOKUP($B91,'[3]ACT NUM8'!$AB$2:$AN$123,3,FALSE)</f>
        <v>2</v>
      </c>
      <c r="Z91" s="119">
        <f>VLOOKUP($B91,'[3]ACT NUM8'!$AB$2:$AN$123,4,FALSE)</f>
        <v>11</v>
      </c>
      <c r="AA91" s="119">
        <f>VLOOKUP($B91,'[3]ACT NUM8'!$AB$2:$AN$123,5,FALSE)</f>
        <v>6</v>
      </c>
      <c r="AB91" s="119">
        <f>VLOOKUP($B91,'[3]ACT NUM8'!$AB$2:$AN$123,6,FALSE)</f>
        <v>5</v>
      </c>
      <c r="AC91" s="119">
        <f>VLOOKUP($B91,'[3]ACT NUM8'!$AB$2:$AN$123,7,FALSE)</f>
        <v>6</v>
      </c>
      <c r="AD91" s="119">
        <f>VLOOKUP($B91,'[3]ACT NUM8'!$AB$2:$AN$123,8,FALSE)</f>
        <v>5</v>
      </c>
      <c r="AE91" s="119">
        <f>VLOOKUP($B91,'[3]ACT NUM8'!$AB$2:$AN$123,9,FALSE)</f>
        <v>3</v>
      </c>
      <c r="AF91" s="119">
        <f>VLOOKUP($B91,'[3]ACT NUM8'!$AB$2:$AN$123,10,FALSE)</f>
        <v>9</v>
      </c>
      <c r="AG91" s="119">
        <f>VLOOKUP($B91,'[3]ACT NUM8'!$AB$2:$AN$123,11,FALSE)</f>
        <v>0</v>
      </c>
      <c r="AH91" s="119">
        <f>VLOOKUP($B91,'[3]ACT NUM8'!$AB$2:$AN$123,12,FALSE)</f>
        <v>1</v>
      </c>
      <c r="AI91" s="119"/>
      <c r="AJ91" s="17">
        <f t="shared" si="28"/>
        <v>49</v>
      </c>
    </row>
    <row r="92" spans="1:39" ht="15" thickBot="1" x14ac:dyDescent="0.25">
      <c r="A92" s="105" t="s">
        <v>159</v>
      </c>
      <c r="B92" s="99" t="s">
        <v>145</v>
      </c>
      <c r="C92" s="63"/>
      <c r="D92" s="63"/>
      <c r="E92" s="17">
        <v>4105</v>
      </c>
      <c r="F92" s="49">
        <f t="shared" si="39"/>
        <v>4177</v>
      </c>
      <c r="G92" s="173">
        <f>VLOOKUP($B92,[2]NUM8!$G$2:$I$157,2,FALSE)</f>
        <v>4364</v>
      </c>
      <c r="H92" s="61">
        <f t="shared" si="40"/>
        <v>4434</v>
      </c>
      <c r="I92" s="50">
        <f t="shared" si="41"/>
        <v>4464</v>
      </c>
      <c r="J92" s="180">
        <f>VLOOKUP($B92,[1]NUM8!$G$2:$I$158,2,FALSE)+206</f>
        <v>4509</v>
      </c>
      <c r="K92" s="52">
        <f>VLOOKUP($B92,'[3]ACT NUM8'!$G$2:$S$141,2,FALSE)</f>
        <v>32</v>
      </c>
      <c r="L92" s="52">
        <f>VLOOKUP($B92,'[3]ACT NUM8'!$G$2:$S$141,3,FALSE)</f>
        <v>19</v>
      </c>
      <c r="M92" s="52">
        <f>VLOOKUP($B92,'[3]ACT NUM8'!$G$2:$S$141,4,FALSE)</f>
        <v>35</v>
      </c>
      <c r="N92" s="52">
        <f>VLOOKUP($B92,'[3]ACT NUM8'!$G$2:$S$141,5,FALSE)</f>
        <v>8</v>
      </c>
      <c r="O92" s="52">
        <f>VLOOKUP($B92,'[3]ACT NUM8'!$G$2:$S$141,6,FALSE)</f>
        <v>52</v>
      </c>
      <c r="P92" s="52">
        <f>VLOOKUP($B92,'[3]ACT NUM8'!$G$2:$S$141,7,FALSE)</f>
        <v>0</v>
      </c>
      <c r="Q92" s="52">
        <f>VLOOKUP($B92,'[3]ACT NUM8'!$G$2:$S$141,8,FALSE)</f>
        <v>43</v>
      </c>
      <c r="R92" s="52">
        <f>VLOOKUP($B92,'[3]ACT NUM8'!$G$2:$S$141,9,FALSE)</f>
        <v>49</v>
      </c>
      <c r="S92" s="52">
        <f>VLOOKUP($B92,'[3]ACT NUM8'!$G$2:$S$141,10,FALSE)</f>
        <v>26</v>
      </c>
      <c r="T92" s="53">
        <f>VLOOKUP($B92,'[3]ACT NUM8'!$G$2:$S$141,11,FALSE)</f>
        <v>9</v>
      </c>
      <c r="U92" s="52">
        <v>6</v>
      </c>
      <c r="V92" s="52"/>
      <c r="W92" s="17">
        <f t="shared" si="31"/>
        <v>279</v>
      </c>
      <c r="X92" s="119">
        <f>VLOOKUP($B92,'[3]ACT NUM8'!$AB$2:$AN$123,2,FALSE)</f>
        <v>7</v>
      </c>
      <c r="Y92" s="119">
        <f>VLOOKUP($B92,'[3]ACT NUM8'!$AB$2:$AN$123,3,FALSE)</f>
        <v>1</v>
      </c>
      <c r="Z92" s="119">
        <f>VLOOKUP($B92,'[3]ACT NUM8'!$AB$2:$AN$123,4,FALSE)</f>
        <v>6</v>
      </c>
      <c r="AA92" s="119">
        <f>VLOOKUP($B92,'[3]ACT NUM8'!$AB$2:$AN$123,5,FALSE)</f>
        <v>11</v>
      </c>
      <c r="AB92" s="119">
        <f>VLOOKUP($B92,'[3]ACT NUM8'!$AB$2:$AN$123,6,FALSE)</f>
        <v>0</v>
      </c>
      <c r="AC92" s="119">
        <f>VLOOKUP($B92,'[3]ACT NUM8'!$AB$2:$AN$123,7,FALSE)</f>
        <v>71</v>
      </c>
      <c r="AD92" s="119">
        <f>VLOOKUP($B92,'[3]ACT NUM8'!$AB$2:$AN$123,8,FALSE)</f>
        <v>14</v>
      </c>
      <c r="AE92" s="119">
        <f>VLOOKUP($B92,'[3]ACT NUM8'!$AB$2:$AN$123,9,FALSE)</f>
        <v>8</v>
      </c>
      <c r="AF92" s="119">
        <f>VLOOKUP($B92,'[3]ACT NUM8'!$AB$2:$AN$123,10,FALSE)</f>
        <v>5</v>
      </c>
      <c r="AG92" s="119">
        <f>VLOOKUP($B92,'[3]ACT NUM8'!$AB$2:$AN$123,11,FALSE)</f>
        <v>0</v>
      </c>
      <c r="AH92" s="119">
        <f>VLOOKUP($B92,'[3]ACT NUM8'!$AB$2:$AN$123,12,FALSE)</f>
        <v>0</v>
      </c>
      <c r="AI92" s="119"/>
      <c r="AJ92" s="17">
        <f t="shared" si="28"/>
        <v>123</v>
      </c>
    </row>
    <row r="93" spans="1:39" ht="15" thickBot="1" x14ac:dyDescent="0.25">
      <c r="A93" s="105" t="s">
        <v>159</v>
      </c>
      <c r="B93" s="99" t="s">
        <v>146</v>
      </c>
      <c r="C93" s="63"/>
      <c r="D93" s="63"/>
      <c r="E93" s="17">
        <v>681</v>
      </c>
      <c r="F93" s="49">
        <f t="shared" si="39"/>
        <v>692</v>
      </c>
      <c r="G93" s="173">
        <f>VLOOKUP($B93,[2]NUM8!$G$2:$I$157,2,FALSE)</f>
        <v>704</v>
      </c>
      <c r="H93" s="61">
        <f t="shared" si="40"/>
        <v>717</v>
      </c>
      <c r="I93" s="50">
        <f t="shared" si="41"/>
        <v>730</v>
      </c>
      <c r="J93" s="180">
        <f>VLOOKUP($B93,[1]NUM8!$G$2:$I$158,2,FALSE)</f>
        <v>785</v>
      </c>
      <c r="K93" s="52">
        <f>VLOOKUP($B93,'[3]ACT NUM8'!$G$2:$S$141,2,FALSE)</f>
        <v>5</v>
      </c>
      <c r="L93" s="52">
        <f>VLOOKUP($B93,'[3]ACT NUM8'!$G$2:$S$141,3,FALSE)</f>
        <v>7</v>
      </c>
      <c r="M93" s="52">
        <f>VLOOKUP($B93,'[3]ACT NUM8'!$G$2:$S$141,4,FALSE)</f>
        <v>3</v>
      </c>
      <c r="N93" s="52">
        <f>VLOOKUP($B93,'[3]ACT NUM8'!$G$2:$S$141,5,FALSE)</f>
        <v>6</v>
      </c>
      <c r="O93" s="52">
        <f>VLOOKUP($B93,'[3]ACT NUM8'!$G$2:$S$141,6,FALSE)</f>
        <v>5</v>
      </c>
      <c r="P93" s="52">
        <f>VLOOKUP($B93,'[3]ACT NUM8'!$G$2:$S$141,7,FALSE)</f>
        <v>0</v>
      </c>
      <c r="Q93" s="52">
        <f>VLOOKUP($B93,'[3]ACT NUM8'!$G$2:$S$141,8,FALSE)</f>
        <v>3</v>
      </c>
      <c r="R93" s="52">
        <f>VLOOKUP($B93,'[3]ACT NUM8'!$G$2:$S$141,9,FALSE)</f>
        <v>13</v>
      </c>
      <c r="S93" s="52">
        <f>VLOOKUP($B93,'[3]ACT NUM8'!$G$2:$S$141,10,FALSE)</f>
        <v>14</v>
      </c>
      <c r="T93" s="53">
        <f>VLOOKUP($B93,'[3]ACT NUM8'!$G$2:$S$141,11,FALSE)</f>
        <v>0</v>
      </c>
      <c r="U93" s="52">
        <f>VLOOKUP($B93,'[3]ACT NUM8'!$G$2:$S$141,12,FALSE)</f>
        <v>2</v>
      </c>
      <c r="V93" s="52"/>
      <c r="W93" s="17">
        <f t="shared" si="31"/>
        <v>58</v>
      </c>
      <c r="X93" s="119">
        <f>VLOOKUP($B93,'[3]ACT NUM8'!$AB$2:$AN$123,2,FALSE)</f>
        <v>2</v>
      </c>
      <c r="Y93" s="119">
        <f>VLOOKUP($B93,'[3]ACT NUM8'!$AB$2:$AN$123,3,FALSE)</f>
        <v>1</v>
      </c>
      <c r="Z93" s="119">
        <f>VLOOKUP($B93,'[3]ACT NUM8'!$AB$2:$AN$123,4,FALSE)</f>
        <v>1</v>
      </c>
      <c r="AA93" s="119">
        <f>VLOOKUP($B93,'[3]ACT NUM8'!$AB$2:$AN$123,5,FALSE)</f>
        <v>1</v>
      </c>
      <c r="AB93" s="119">
        <f>VLOOKUP($B93,'[3]ACT NUM8'!$AB$2:$AN$123,6,FALSE)</f>
        <v>0</v>
      </c>
      <c r="AC93" s="119">
        <f>VLOOKUP($B93,'[3]ACT NUM8'!$AB$2:$AN$123,7,FALSE)</f>
        <v>4</v>
      </c>
      <c r="AD93" s="119">
        <f>VLOOKUP($B93,'[3]ACT NUM8'!$AB$2:$AN$123,8,FALSE)</f>
        <v>0</v>
      </c>
      <c r="AE93" s="119">
        <f>VLOOKUP($B93,'[3]ACT NUM8'!$AB$2:$AN$123,9,FALSE)</f>
        <v>3</v>
      </c>
      <c r="AF93" s="119">
        <f>VLOOKUP($B93,'[3]ACT NUM8'!$AB$2:$AN$123,10,FALSE)</f>
        <v>1</v>
      </c>
      <c r="AG93" s="119">
        <f>VLOOKUP($B93,'[3]ACT NUM8'!$AB$2:$AN$123,11,FALSE)</f>
        <v>0</v>
      </c>
      <c r="AH93" s="119">
        <f>VLOOKUP($B93,'[3]ACT NUM8'!$AB$2:$AN$123,12,FALSE)</f>
        <v>1</v>
      </c>
      <c r="AI93" s="119"/>
      <c r="AJ93" s="17">
        <f t="shared" si="28"/>
        <v>14</v>
      </c>
    </row>
    <row r="94" spans="1:39" ht="15" thickBot="1" x14ac:dyDescent="0.25">
      <c r="A94" s="105" t="s">
        <v>159</v>
      </c>
      <c r="B94" s="99" t="s">
        <v>147</v>
      </c>
      <c r="C94" s="63"/>
      <c r="D94" s="63"/>
      <c r="E94" s="17">
        <v>244</v>
      </c>
      <c r="F94" s="49">
        <f t="shared" si="39"/>
        <v>246</v>
      </c>
      <c r="G94" s="173">
        <f>VLOOKUP($B94,[2]NUM8!$G$2:$I$157,2,FALSE)</f>
        <v>234</v>
      </c>
      <c r="H94" s="61">
        <f t="shared" si="40"/>
        <v>234</v>
      </c>
      <c r="I94" s="50">
        <f t="shared" si="41"/>
        <v>235</v>
      </c>
      <c r="J94" s="180">
        <f>VLOOKUP($B94,[1]NUM8!$G$2:$I$158,2,FALSE)</f>
        <v>236</v>
      </c>
      <c r="K94" s="52">
        <f>VLOOKUP($B94,'[3]ACT NUM8'!$G$2:$S$141,2,FALSE)</f>
        <v>3</v>
      </c>
      <c r="L94" s="52">
        <f>VLOOKUP($B94,'[3]ACT NUM8'!$G$2:$S$141,3,FALSE)</f>
        <v>0</v>
      </c>
      <c r="M94" s="52">
        <f>VLOOKUP($B94,'[3]ACT NUM8'!$G$2:$S$141,4,FALSE)</f>
        <v>2</v>
      </c>
      <c r="N94" s="52">
        <f>VLOOKUP($B94,'[3]ACT NUM8'!$G$2:$S$141,5,FALSE)</f>
        <v>0</v>
      </c>
      <c r="O94" s="52">
        <f>VLOOKUP($B94,'[3]ACT NUM8'!$G$2:$S$141,6,FALSE)</f>
        <v>2</v>
      </c>
      <c r="P94" s="52">
        <f>VLOOKUP($B94,'[3]ACT NUM8'!$G$2:$S$141,7,FALSE)</f>
        <v>3</v>
      </c>
      <c r="Q94" s="52">
        <f>VLOOKUP($B94,'[3]ACT NUM8'!$G$2:$S$141,8,FALSE)</f>
        <v>0</v>
      </c>
      <c r="R94" s="52">
        <f>VLOOKUP($B94,'[3]ACT NUM8'!$G$2:$S$141,9,FALSE)</f>
        <v>1</v>
      </c>
      <c r="S94" s="52">
        <f>VLOOKUP($B94,'[3]ACT NUM8'!$G$2:$S$141,10,FALSE)</f>
        <v>1</v>
      </c>
      <c r="T94" s="53">
        <f>VLOOKUP($B94,'[3]ACT NUM8'!$G$2:$S$141,11,FALSE)</f>
        <v>1</v>
      </c>
      <c r="U94" s="52">
        <f>VLOOKUP($B94,'[3]ACT NUM8'!$G$2:$S$141,12,FALSE)</f>
        <v>1</v>
      </c>
      <c r="V94" s="52"/>
      <c r="W94" s="17">
        <f t="shared" si="31"/>
        <v>14</v>
      </c>
      <c r="X94" s="114">
        <f>VLOOKUP($B94,'[3]ACT NUM8'!$AB$2:$AN$123,2,FALSE)</f>
        <v>2</v>
      </c>
      <c r="Y94" s="114">
        <f>VLOOKUP($B94,'[3]ACT NUM8'!$AB$2:$AN$123,3,FALSE)</f>
        <v>0</v>
      </c>
      <c r="Z94" s="114">
        <f>VLOOKUP($B94,'[3]ACT NUM8'!$AB$2:$AN$123,4,FALSE)</f>
        <v>1</v>
      </c>
      <c r="AA94" s="114">
        <f>VLOOKUP($B94,'[3]ACT NUM8'!$AB$2:$AN$123,5,FALSE)</f>
        <v>0</v>
      </c>
      <c r="AB94" s="114">
        <f>VLOOKUP($B94,'[3]ACT NUM8'!$AB$2:$AN$123,6,FALSE)</f>
        <v>0</v>
      </c>
      <c r="AC94" s="114">
        <f>VLOOKUP($B94,'[3]ACT NUM8'!$AB$2:$AN$123,7,FALSE)</f>
        <v>1</v>
      </c>
      <c r="AD94" s="114">
        <f>VLOOKUP($B94,'[3]ACT NUM8'!$AB$2:$AN$123,8,FALSE)</f>
        <v>0</v>
      </c>
      <c r="AE94" s="114">
        <f>VLOOKUP($B94,'[3]ACT NUM8'!$AB$2:$AN$123,9,FALSE)</f>
        <v>1</v>
      </c>
      <c r="AF94" s="114">
        <f>VLOOKUP($B94,'[3]ACT NUM8'!$AB$2:$AN$123,10,FALSE)</f>
        <v>1</v>
      </c>
      <c r="AG94" s="119">
        <f>VLOOKUP($B94,'[3]ACT NUM8'!$AB$2:$AN$123,11,FALSE)</f>
        <v>0</v>
      </c>
      <c r="AH94" s="119">
        <f>VLOOKUP($B94,'[3]ACT NUM8'!$AB$2:$AN$123,12,FALSE)</f>
        <v>1</v>
      </c>
      <c r="AI94" s="119"/>
      <c r="AJ94" s="17">
        <f t="shared" si="28"/>
        <v>7</v>
      </c>
    </row>
    <row r="95" spans="1:39" ht="15" thickBot="1" x14ac:dyDescent="0.25">
      <c r="A95" s="105" t="s">
        <v>159</v>
      </c>
      <c r="B95" s="99" t="s">
        <v>148</v>
      </c>
      <c r="C95" s="63"/>
      <c r="D95" s="63"/>
      <c r="E95" s="17">
        <v>245</v>
      </c>
      <c r="F95" s="49">
        <f t="shared" si="39"/>
        <v>247</v>
      </c>
      <c r="G95" s="173">
        <f>VLOOKUP($B95,[2]NUM8!$G$2:$I$157,2,FALSE)</f>
        <v>265</v>
      </c>
      <c r="H95" s="61">
        <f t="shared" si="40"/>
        <v>274</v>
      </c>
      <c r="I95" s="50">
        <f t="shared" si="41"/>
        <v>275</v>
      </c>
      <c r="J95" s="180">
        <f>VLOOKUP($B95,[1]NUM8!$G$2:$I$158,2,FALSE)</f>
        <v>275</v>
      </c>
      <c r="K95" s="52">
        <f>VLOOKUP($B95,'[3]ACT NUM8'!$G$2:$S$141,2,FALSE)</f>
        <v>1</v>
      </c>
      <c r="L95" s="52">
        <f>VLOOKUP($B95,'[3]ACT NUM8'!$G$2:$S$141,3,FALSE)</f>
        <v>3</v>
      </c>
      <c r="M95" s="52">
        <f>VLOOKUP($B95,'[3]ACT NUM8'!$G$2:$S$141,4,FALSE)</f>
        <v>0</v>
      </c>
      <c r="N95" s="52">
        <f>VLOOKUP($B95,'[3]ACT NUM8'!$G$2:$S$141,5,FALSE)</f>
        <v>1</v>
      </c>
      <c r="O95" s="52">
        <f>VLOOKUP($B95,'[3]ACT NUM8'!$G$2:$S$141,6,FALSE)</f>
        <v>2</v>
      </c>
      <c r="P95" s="52">
        <f>VLOOKUP($B95,'[3]ACT NUM8'!$G$2:$S$141,7,FALSE)</f>
        <v>5</v>
      </c>
      <c r="Q95" s="52">
        <f>VLOOKUP($B95,'[3]ACT NUM8'!$G$2:$S$141,8,FALSE)</f>
        <v>5</v>
      </c>
      <c r="R95" s="52">
        <f>VLOOKUP($B95,'[3]ACT NUM8'!$G$2:$S$141,9,FALSE)</f>
        <v>5</v>
      </c>
      <c r="S95" s="52">
        <f>VLOOKUP($B95,'[3]ACT NUM8'!$G$2:$S$141,10,FALSE)</f>
        <v>2</v>
      </c>
      <c r="T95" s="53">
        <f>VLOOKUP($B95,'[3]ACT NUM8'!$G$2:$S$141,11,FALSE)</f>
        <v>0</v>
      </c>
      <c r="U95" s="52">
        <f>VLOOKUP($B95,'[3]ACT NUM8'!$G$2:$S$141,12,FALSE)</f>
        <v>0</v>
      </c>
      <c r="V95" s="52"/>
      <c r="W95" s="17">
        <f t="shared" si="31"/>
        <v>24</v>
      </c>
      <c r="X95" s="114">
        <f>VLOOKUP($B95,'[3]ACT NUM8'!$AB$2:$AN$123,2,FALSE)</f>
        <v>1</v>
      </c>
      <c r="Y95" s="114">
        <f>VLOOKUP($B95,'[3]ACT NUM8'!$AB$2:$AN$123,3,FALSE)</f>
        <v>1</v>
      </c>
      <c r="Z95" s="119">
        <f>VLOOKUP($B95,'[3]ACT NUM8'!$AB$2:$AN$123,4,FALSE)</f>
        <v>0</v>
      </c>
      <c r="AA95" s="119">
        <f>VLOOKUP($B95,'[3]ACT NUM8'!$AB$2:$AN$123,5,FALSE)</f>
        <v>0</v>
      </c>
      <c r="AB95" s="119">
        <f>VLOOKUP($B95,'[3]ACT NUM8'!$AB$2:$AN$123,6,FALSE)</f>
        <v>0</v>
      </c>
      <c r="AC95" s="119">
        <f>VLOOKUP($B95,'[3]ACT NUM8'!$AB$2:$AN$123,7,FALSE)</f>
        <v>1</v>
      </c>
      <c r="AD95" s="119">
        <f>VLOOKUP($B95,'[3]ACT NUM8'!$AB$2:$AN$123,8,FALSE)</f>
        <v>0</v>
      </c>
      <c r="AE95" s="119">
        <f>VLOOKUP($B95,'[3]ACT NUM8'!$AB$2:$AN$123,9,FALSE)</f>
        <v>1</v>
      </c>
      <c r="AF95" s="119">
        <f>VLOOKUP($B95,'[3]ACT NUM8'!$AB$2:$AN$123,10,FALSE)</f>
        <v>1</v>
      </c>
      <c r="AG95" s="119">
        <f>VLOOKUP($B95,'[3]ACT NUM8'!$AB$2:$AN$123,11,FALSE)</f>
        <v>0</v>
      </c>
      <c r="AH95" s="119">
        <f>VLOOKUP($B95,'[3]ACT NUM8'!$AB$2:$AN$123,12,FALSE)</f>
        <v>0</v>
      </c>
      <c r="AI95" s="119"/>
      <c r="AJ95" s="17">
        <f t="shared" si="28"/>
        <v>5</v>
      </c>
    </row>
    <row r="96" spans="1:39" ht="15" thickBot="1" x14ac:dyDescent="0.25">
      <c r="A96" s="105" t="s">
        <v>159</v>
      </c>
      <c r="B96" s="99" t="s">
        <v>149</v>
      </c>
      <c r="C96" s="63"/>
      <c r="D96" s="63"/>
      <c r="E96" s="17">
        <v>165</v>
      </c>
      <c r="F96" s="49">
        <f t="shared" si="39"/>
        <v>163</v>
      </c>
      <c r="G96" s="173">
        <f>VLOOKUP($B96,[2]NUM8!$G$2:$I$157,2,FALSE)</f>
        <v>165</v>
      </c>
      <c r="H96" s="61">
        <f t="shared" si="40"/>
        <v>167</v>
      </c>
      <c r="I96" s="50">
        <f t="shared" si="41"/>
        <v>167</v>
      </c>
      <c r="J96" s="180">
        <f>VLOOKUP($B96,[1]NUM8!$G$2:$I$158,2,FALSE)</f>
        <v>162</v>
      </c>
      <c r="K96" s="52">
        <f>VLOOKUP($B96,'[3]ACT NUM8'!$G$2:$S$141,2,FALSE)</f>
        <v>0</v>
      </c>
      <c r="L96" s="52">
        <f>VLOOKUP($B96,'[3]ACT NUM8'!$G$2:$S$141,3,FALSE)</f>
        <v>0</v>
      </c>
      <c r="M96" s="52">
        <f>VLOOKUP($B96,'[3]ACT NUM8'!$G$2:$S$141,4,FALSE)</f>
        <v>0</v>
      </c>
      <c r="N96" s="52">
        <f>VLOOKUP($B96,'[3]ACT NUM8'!$G$2:$S$141,5,FALSE)</f>
        <v>1</v>
      </c>
      <c r="O96" s="52">
        <f>VLOOKUP($B96,'[3]ACT NUM8'!$G$2:$S$141,6,FALSE)</f>
        <v>2</v>
      </c>
      <c r="P96" s="52">
        <f>VLOOKUP($B96,'[3]ACT NUM8'!$G$2:$S$141,7,FALSE)</f>
        <v>0</v>
      </c>
      <c r="Q96" s="52">
        <f>VLOOKUP($B96,'[3]ACT NUM8'!$G$2:$S$141,8,FALSE)</f>
        <v>1</v>
      </c>
      <c r="R96" s="52">
        <f>VLOOKUP($B96,'[3]ACT NUM8'!$G$2:$S$141,9,FALSE)</f>
        <v>3</v>
      </c>
      <c r="S96" s="52">
        <f>VLOOKUP($B96,'[3]ACT NUM8'!$G$2:$S$141,10,FALSE)</f>
        <v>0</v>
      </c>
      <c r="T96" s="53">
        <f>VLOOKUP($B96,'[3]ACT NUM8'!$G$2:$S$141,11,FALSE)</f>
        <v>0</v>
      </c>
      <c r="U96" s="52">
        <f>VLOOKUP($B96,'[3]ACT NUM8'!$G$2:$S$141,12,FALSE)</f>
        <v>0</v>
      </c>
      <c r="V96" s="52"/>
      <c r="W96" s="17">
        <f t="shared" si="31"/>
        <v>7</v>
      </c>
      <c r="X96" s="119">
        <f>VLOOKUP($B96,'[3]ACT NUM8'!$AB$2:$AN$123,2,FALSE)</f>
        <v>1</v>
      </c>
      <c r="Y96" s="119">
        <f>VLOOKUP($B96,'[3]ACT NUM8'!$AB$2:$AN$123,3,FALSE)</f>
        <v>1</v>
      </c>
      <c r="Z96" s="119">
        <f>VLOOKUP($B96,'[3]ACT NUM8'!$AB$2:$AN$123,4,FALSE)</f>
        <v>0</v>
      </c>
      <c r="AA96" s="119">
        <f>VLOOKUP($B96,'[3]ACT NUM8'!$AB$2:$AN$123,5,FALSE)</f>
        <v>0</v>
      </c>
      <c r="AB96" s="119">
        <f>VLOOKUP($B96,'[3]ACT NUM8'!$AB$2:$AN$123,6,FALSE)</f>
        <v>2</v>
      </c>
      <c r="AC96" s="119">
        <f>VLOOKUP($B96,'[3]ACT NUM8'!$AB$2:$AN$123,7,FALSE)</f>
        <v>0</v>
      </c>
      <c r="AD96" s="119">
        <f>VLOOKUP($B96,'[3]ACT NUM8'!$AB$2:$AN$123,8,FALSE)</f>
        <v>1</v>
      </c>
      <c r="AE96" s="119">
        <f>VLOOKUP($B96,'[3]ACT NUM8'!$AB$2:$AN$123,9,FALSE)</f>
        <v>1</v>
      </c>
      <c r="AF96" s="119">
        <f>VLOOKUP($B96,'[3]ACT NUM8'!$AB$2:$AN$123,10,FALSE)</f>
        <v>0</v>
      </c>
      <c r="AG96" s="119">
        <f>VLOOKUP($B96,'[3]ACT NUM8'!$AB$2:$AN$123,11,FALSE)</f>
        <v>0</v>
      </c>
      <c r="AH96" s="119">
        <f>VLOOKUP($B96,'[3]ACT NUM8'!$AB$2:$AN$123,12,FALSE)</f>
        <v>0</v>
      </c>
      <c r="AI96" s="119"/>
      <c r="AJ96" s="17">
        <f t="shared" si="28"/>
        <v>6</v>
      </c>
    </row>
    <row r="97" spans="1:39" ht="15" thickBot="1" x14ac:dyDescent="0.25">
      <c r="A97" s="105" t="s">
        <v>159</v>
      </c>
      <c r="B97" s="99" t="s">
        <v>150</v>
      </c>
      <c r="C97" s="63"/>
      <c r="D97" s="63"/>
      <c r="E97" s="17">
        <v>91</v>
      </c>
      <c r="F97" s="49">
        <f t="shared" si="39"/>
        <v>92</v>
      </c>
      <c r="G97" s="173">
        <f>VLOOKUP($B97,[2]NUM8!$G$2:$I$157,2,FALSE)</f>
        <v>95</v>
      </c>
      <c r="H97" s="61">
        <f t="shared" si="40"/>
        <v>95</v>
      </c>
      <c r="I97" s="50">
        <f t="shared" si="41"/>
        <v>95</v>
      </c>
      <c r="J97" s="180">
        <f>VLOOKUP($B97,[1]NUM8!$G$2:$I$158,2,FALSE)</f>
        <v>95</v>
      </c>
      <c r="K97" s="52">
        <f>VLOOKUP($B97,'[3]ACT NUM8'!$G$2:$S$141,2,FALSE)</f>
        <v>0</v>
      </c>
      <c r="L97" s="52">
        <f>VLOOKUP($B97,'[3]ACT NUM8'!$G$2:$S$141,3,FALSE)</f>
        <v>0</v>
      </c>
      <c r="M97" s="52">
        <f>VLOOKUP($B97,'[3]ACT NUM8'!$G$2:$S$141,4,FALSE)</f>
        <v>2</v>
      </c>
      <c r="N97" s="52">
        <f>VLOOKUP($B97,'[3]ACT NUM8'!$G$2:$S$141,5,FALSE)</f>
        <v>2</v>
      </c>
      <c r="O97" s="52">
        <f>VLOOKUP($B97,'[3]ACT NUM8'!$G$2:$S$141,6,FALSE)</f>
        <v>1</v>
      </c>
      <c r="P97" s="52">
        <f>VLOOKUP($B97,'[3]ACT NUM8'!$G$2:$S$141,7,FALSE)</f>
        <v>0</v>
      </c>
      <c r="Q97" s="52">
        <f>VLOOKUP($B97,'[3]ACT NUM8'!$G$2:$S$141,8,FALSE)</f>
        <v>1</v>
      </c>
      <c r="R97" s="52">
        <f>VLOOKUP($B97,'[3]ACT NUM8'!$G$2:$S$141,9,FALSE)</f>
        <v>0</v>
      </c>
      <c r="S97" s="52">
        <f>VLOOKUP($B97,'[3]ACT NUM8'!$G$2:$S$141,10,FALSE)</f>
        <v>0</v>
      </c>
      <c r="T97" s="53">
        <f>VLOOKUP($B97,'[3]ACT NUM8'!$G$2:$S$141,11,FALSE)</f>
        <v>2</v>
      </c>
      <c r="U97" s="52">
        <f>VLOOKUP($B97,'[3]ACT NUM8'!$G$2:$S$141,12,FALSE)</f>
        <v>0</v>
      </c>
      <c r="V97" s="52"/>
      <c r="W97" s="17">
        <f t="shared" si="31"/>
        <v>8</v>
      </c>
      <c r="X97" s="119">
        <f>VLOOKUP($B97,'[3]ACT NUM8'!$AB$2:$AN$123,2,FALSE)</f>
        <v>0</v>
      </c>
      <c r="Y97" s="119">
        <f>VLOOKUP($B97,'[3]ACT NUM8'!$AB$2:$AN$123,3,FALSE)</f>
        <v>0</v>
      </c>
      <c r="Z97" s="119">
        <f>VLOOKUP($B97,'[3]ACT NUM8'!$AB$2:$AN$123,4,FALSE)</f>
        <v>1</v>
      </c>
      <c r="AA97" s="119">
        <f>VLOOKUP($B97,'[3]ACT NUM8'!$AB$2:$AN$123,5,FALSE)</f>
        <v>0</v>
      </c>
      <c r="AB97" s="119">
        <f>VLOOKUP($B97,'[3]ACT NUM8'!$AB$2:$AN$123,6,FALSE)</f>
        <v>0</v>
      </c>
      <c r="AC97" s="119">
        <f>VLOOKUP($B97,'[3]ACT NUM8'!$AB$2:$AN$123,7,FALSE)</f>
        <v>0</v>
      </c>
      <c r="AD97" s="119">
        <f>VLOOKUP($B97,'[3]ACT NUM8'!$AB$2:$AN$123,8,FALSE)</f>
        <v>0</v>
      </c>
      <c r="AE97" s="119">
        <f>VLOOKUP($B97,'[3]ACT NUM8'!$AB$2:$AN$123,9,FALSE)</f>
        <v>1</v>
      </c>
      <c r="AF97" s="119">
        <f>VLOOKUP($B97,'[3]ACT NUM8'!$AB$2:$AN$123,10,FALSE)</f>
        <v>2</v>
      </c>
      <c r="AG97" s="119">
        <f>VLOOKUP($B97,'[3]ACT NUM8'!$AB$2:$AN$123,11,FALSE)</f>
        <v>0</v>
      </c>
      <c r="AH97" s="119">
        <f>VLOOKUP($B97,'[3]ACT NUM8'!$AB$2:$AN$123,12,FALSE)</f>
        <v>0</v>
      </c>
      <c r="AI97" s="119"/>
      <c r="AJ97" s="17">
        <f t="shared" si="28"/>
        <v>4</v>
      </c>
    </row>
    <row r="98" spans="1:39" ht="15" thickBot="1" x14ac:dyDescent="0.25">
      <c r="A98" s="105" t="s">
        <v>159</v>
      </c>
      <c r="B98" s="99" t="s">
        <v>151</v>
      </c>
      <c r="C98" s="63"/>
      <c r="D98" s="63"/>
      <c r="E98" s="17">
        <v>373</v>
      </c>
      <c r="F98" s="49">
        <f t="shared" si="39"/>
        <v>381</v>
      </c>
      <c r="G98" s="173">
        <f>VLOOKUP($B98,[2]NUM8!$G$2:$I$157,2,FALSE)</f>
        <v>379</v>
      </c>
      <c r="H98" s="61">
        <f t="shared" si="40"/>
        <v>378</v>
      </c>
      <c r="I98" s="50">
        <f t="shared" si="41"/>
        <v>377</v>
      </c>
      <c r="J98" s="180">
        <f>VLOOKUP($B98,[1]NUM8!$G$2:$I$158,2,FALSE)</f>
        <v>373</v>
      </c>
      <c r="K98" s="52">
        <f>VLOOKUP($B98,'[3]ACT NUM8'!$G$2:$S$141,2,FALSE)</f>
        <v>3</v>
      </c>
      <c r="L98" s="52">
        <f>VLOOKUP($B98,'[3]ACT NUM8'!$G$2:$S$141,3,FALSE)</f>
        <v>5</v>
      </c>
      <c r="M98" s="52">
        <f>VLOOKUP($B98,'[3]ACT NUM8'!$G$2:$S$141,4,FALSE)</f>
        <v>2</v>
      </c>
      <c r="N98" s="52">
        <f>VLOOKUP($B98,'[3]ACT NUM8'!$G$2:$S$141,5,FALSE)</f>
        <v>0</v>
      </c>
      <c r="O98" s="52">
        <f>VLOOKUP($B98,'[3]ACT NUM8'!$G$2:$S$141,6,FALSE)</f>
        <v>1</v>
      </c>
      <c r="P98" s="52">
        <f>VLOOKUP($B98,'[3]ACT NUM8'!$G$2:$S$141,7,FALSE)</f>
        <v>4</v>
      </c>
      <c r="Q98" s="52">
        <f>VLOOKUP($B98,'[3]ACT NUM8'!$G$2:$S$141,8,FALSE)</f>
        <v>2</v>
      </c>
      <c r="R98" s="52">
        <f>VLOOKUP($B98,'[3]ACT NUM8'!$G$2:$S$141,9,FALSE)</f>
        <v>5</v>
      </c>
      <c r="S98" s="52">
        <f>VLOOKUP($B98,'[3]ACT NUM8'!$G$2:$S$141,10,FALSE)</f>
        <v>1</v>
      </c>
      <c r="T98" s="53">
        <f>VLOOKUP($B98,'[3]ACT NUM8'!$G$2:$S$141,11,FALSE)</f>
        <v>0</v>
      </c>
      <c r="U98" s="52">
        <f>VLOOKUP($B98,'[3]ACT NUM8'!$G$2:$S$141,12,FALSE)</f>
        <v>0</v>
      </c>
      <c r="V98" s="52"/>
      <c r="W98" s="17">
        <f t="shared" si="31"/>
        <v>23</v>
      </c>
      <c r="X98" s="119">
        <f>VLOOKUP($B98,'[3]ACT NUM8'!$AB$2:$AN$123,2,FALSE)</f>
        <v>0</v>
      </c>
      <c r="Y98" s="119">
        <f>VLOOKUP($B98,'[3]ACT NUM8'!$AB$2:$AN$123,3,FALSE)</f>
        <v>1</v>
      </c>
      <c r="Z98" s="119">
        <f>VLOOKUP($B98,'[3]ACT NUM8'!$AB$2:$AN$123,4,FALSE)</f>
        <v>1</v>
      </c>
      <c r="AA98" s="119">
        <f>VLOOKUP($B98,'[3]ACT NUM8'!$AB$2:$AN$123,5,FALSE)</f>
        <v>1</v>
      </c>
      <c r="AB98" s="119">
        <f>VLOOKUP($B98,'[3]ACT NUM8'!$AB$2:$AN$123,6,FALSE)</f>
        <v>1</v>
      </c>
      <c r="AC98" s="119">
        <f>VLOOKUP($B98,'[3]ACT NUM8'!$AB$2:$AN$123,7,FALSE)</f>
        <v>4</v>
      </c>
      <c r="AD98" s="119">
        <f>VLOOKUP($B98,'[3]ACT NUM8'!$AB$2:$AN$123,8,FALSE)</f>
        <v>6</v>
      </c>
      <c r="AE98" s="119">
        <f>VLOOKUP($B98,'[3]ACT NUM8'!$AB$2:$AN$123,9,FALSE)</f>
        <v>2</v>
      </c>
      <c r="AF98" s="119">
        <f>VLOOKUP($B98,'[3]ACT NUM8'!$AB$2:$AN$123,10,FALSE)</f>
        <v>2</v>
      </c>
      <c r="AG98" s="119">
        <f>VLOOKUP($B98,'[3]ACT NUM8'!$AB$2:$AN$123,11,FALSE)</f>
        <v>0</v>
      </c>
      <c r="AH98" s="119">
        <f>VLOOKUP($B98,'[3]ACT NUM8'!$AB$2:$AN$123,12,FALSE)</f>
        <v>1</v>
      </c>
      <c r="AI98" s="119"/>
      <c r="AJ98" s="17">
        <f t="shared" si="28"/>
        <v>19</v>
      </c>
    </row>
    <row r="99" spans="1:39" ht="15" thickBot="1" x14ac:dyDescent="0.25">
      <c r="A99" s="105" t="s">
        <v>159</v>
      </c>
      <c r="B99" s="99" t="s">
        <v>152</v>
      </c>
      <c r="C99" s="63"/>
      <c r="D99" s="63"/>
      <c r="E99" s="17">
        <v>85</v>
      </c>
      <c r="F99" s="49">
        <f t="shared" si="39"/>
        <v>89</v>
      </c>
      <c r="G99" s="173">
        <f>VLOOKUP($B99,[2]NUM8!$G$2:$I$157,2,FALSE)</f>
        <v>84</v>
      </c>
      <c r="H99" s="61">
        <f t="shared" si="40"/>
        <v>83</v>
      </c>
      <c r="I99" s="50">
        <f t="shared" si="41"/>
        <v>83</v>
      </c>
      <c r="J99" s="180">
        <f>VLOOKUP($B99,[1]NUM8!$G$2:$I$158,2,FALSE)</f>
        <v>83</v>
      </c>
      <c r="K99" s="52">
        <f>VLOOKUP($B99,'[3]ACT NUM8'!$G$2:$S$141,2,FALSE)</f>
        <v>0</v>
      </c>
      <c r="L99" s="52">
        <f>VLOOKUP($B99,'[3]ACT NUM8'!$G$2:$S$141,3,FALSE)</f>
        <v>3</v>
      </c>
      <c r="M99" s="52">
        <f>VLOOKUP($B99,'[3]ACT NUM8'!$G$2:$S$141,4,FALSE)</f>
        <v>1</v>
      </c>
      <c r="N99" s="52">
        <f>VLOOKUP($B99,'[3]ACT NUM8'!$G$2:$S$141,5,FALSE)</f>
        <v>0</v>
      </c>
      <c r="O99" s="52">
        <f>VLOOKUP($B99,'[3]ACT NUM8'!$G$2:$S$141,6,FALSE)</f>
        <v>0</v>
      </c>
      <c r="P99" s="52">
        <f>VLOOKUP($B99,'[3]ACT NUM8'!$G$2:$S$141,7,FALSE)</f>
        <v>0</v>
      </c>
      <c r="Q99" s="52">
        <f>VLOOKUP($B99,'[3]ACT NUM8'!$G$2:$S$141,8,FALSE)</f>
        <v>0</v>
      </c>
      <c r="R99" s="52">
        <f>VLOOKUP($B99,'[3]ACT NUM8'!$G$2:$S$141,9,FALSE)</f>
        <v>0</v>
      </c>
      <c r="S99" s="52">
        <f>VLOOKUP($B99,'[3]ACT NUM8'!$G$2:$S$141,10,FALSE)</f>
        <v>0</v>
      </c>
      <c r="T99" s="53">
        <f>VLOOKUP($B99,'[3]ACT NUM8'!$G$2:$S$141,11,FALSE)</f>
        <v>0</v>
      </c>
      <c r="U99" s="52">
        <f>VLOOKUP($B99,'[3]ACT NUM8'!$G$2:$S$141,12,FALSE)</f>
        <v>1</v>
      </c>
      <c r="V99" s="52"/>
      <c r="W99" s="17">
        <f t="shared" si="31"/>
        <v>5</v>
      </c>
      <c r="X99" s="119">
        <f>VLOOKUP($B99,'[3]ACT NUM8'!$AB$2:$AN$123,2,FALSE)</f>
        <v>0</v>
      </c>
      <c r="Y99" s="119">
        <f>VLOOKUP($B99,'[3]ACT NUM8'!$AB$2:$AN$123,3,FALSE)</f>
        <v>0</v>
      </c>
      <c r="Z99" s="119">
        <f>VLOOKUP($B99,'[3]ACT NUM8'!$AB$2:$AN$123,4,FALSE)</f>
        <v>0</v>
      </c>
      <c r="AA99" s="119">
        <f>VLOOKUP($B99,'[3]ACT NUM8'!$AB$2:$AN$123,5,FALSE)</f>
        <v>0</v>
      </c>
      <c r="AB99" s="119">
        <f>VLOOKUP($B99,'[3]ACT NUM8'!$AB$2:$AN$123,6,FALSE)</f>
        <v>0</v>
      </c>
      <c r="AC99" s="119">
        <f>VLOOKUP($B99,'[3]ACT NUM8'!$AB$2:$AN$123,7,FALSE)</f>
        <v>4</v>
      </c>
      <c r="AD99" s="119">
        <f>VLOOKUP($B99,'[3]ACT NUM8'!$AB$2:$AN$123,8,FALSE)</f>
        <v>0</v>
      </c>
      <c r="AE99" s="119">
        <f>VLOOKUP($B99,'[3]ACT NUM8'!$AB$2:$AN$123,9,FALSE)</f>
        <v>1</v>
      </c>
      <c r="AF99" s="119">
        <f>VLOOKUP($B99,'[3]ACT NUM8'!$AB$2:$AN$123,10,FALSE)</f>
        <v>0</v>
      </c>
      <c r="AG99" s="119">
        <f>VLOOKUP($B99,'[3]ACT NUM8'!$AB$2:$AN$123,11,FALSE)</f>
        <v>0</v>
      </c>
      <c r="AH99" s="119">
        <f>VLOOKUP($B99,'[3]ACT NUM8'!$AB$2:$AN$123,12,FALSE)</f>
        <v>0</v>
      </c>
      <c r="AI99" s="119"/>
      <c r="AJ99" s="17">
        <f t="shared" si="28"/>
        <v>5</v>
      </c>
    </row>
    <row r="100" spans="1:39" ht="15" thickBot="1" x14ac:dyDescent="0.25">
      <c r="A100" s="105" t="s">
        <v>159</v>
      </c>
      <c r="B100" s="99" t="s">
        <v>153</v>
      </c>
      <c r="C100" s="63"/>
      <c r="D100" s="63"/>
      <c r="E100" s="17">
        <v>156</v>
      </c>
      <c r="F100" s="49">
        <f t="shared" si="39"/>
        <v>157</v>
      </c>
      <c r="G100" s="173">
        <f>VLOOKUP($B100,[2]NUM8!$G$2:$I$157,2,FALSE)</f>
        <v>157</v>
      </c>
      <c r="H100" s="61">
        <f t="shared" si="40"/>
        <v>157</v>
      </c>
      <c r="I100" s="50">
        <f t="shared" si="41"/>
        <v>157</v>
      </c>
      <c r="J100" s="180">
        <f>VLOOKUP($B100,[1]NUM8!$G$2:$I$158,2,FALSE)</f>
        <v>155</v>
      </c>
      <c r="K100" s="52">
        <f>VLOOKUP($B100,'[3]ACT NUM8'!$G$2:$S$141,2,FALSE)</f>
        <v>1</v>
      </c>
      <c r="L100" s="52">
        <f>VLOOKUP($B100,'[3]ACT NUM8'!$G$2:$S$141,3,FALSE)</f>
        <v>0</v>
      </c>
      <c r="M100" s="52">
        <f>VLOOKUP($B100,'[3]ACT NUM8'!$G$2:$S$141,4,FALSE)</f>
        <v>0</v>
      </c>
      <c r="N100" s="52">
        <f>VLOOKUP($B100,'[3]ACT NUM8'!$G$2:$S$141,5,FALSE)</f>
        <v>0</v>
      </c>
      <c r="O100" s="52">
        <f>VLOOKUP($B100,'[3]ACT NUM8'!$G$2:$S$141,6,FALSE)</f>
        <v>2</v>
      </c>
      <c r="P100" s="52">
        <f>VLOOKUP($B100,'[3]ACT NUM8'!$G$2:$S$141,7,FALSE)</f>
        <v>1</v>
      </c>
      <c r="Q100" s="52">
        <f>VLOOKUP($B100,'[3]ACT NUM8'!$G$2:$S$141,8,FALSE)</f>
        <v>1</v>
      </c>
      <c r="R100" s="52">
        <f>VLOOKUP($B100,'[3]ACT NUM8'!$G$2:$S$141,9,FALSE)</f>
        <v>0</v>
      </c>
      <c r="S100" s="52">
        <f>VLOOKUP($B100,'[3]ACT NUM8'!$G$2:$S$141,10,FALSE)</f>
        <v>0</v>
      </c>
      <c r="T100" s="53">
        <f>VLOOKUP($B100,'[3]ACT NUM8'!$G$2:$S$141,11,FALSE)</f>
        <v>0</v>
      </c>
      <c r="U100" s="52">
        <f>VLOOKUP($B100,'[3]ACT NUM8'!$G$2:$S$141,12,FALSE)</f>
        <v>0</v>
      </c>
      <c r="V100" s="52"/>
      <c r="W100" s="17">
        <f t="shared" si="31"/>
        <v>5</v>
      </c>
      <c r="X100" s="119">
        <f>VLOOKUP($B100,'[3]ACT NUM8'!$AB$2:$AN$123,2,FALSE)</f>
        <v>0</v>
      </c>
      <c r="Y100" s="119">
        <f>VLOOKUP($B100,'[3]ACT NUM8'!$AB$2:$AN$123,3,FALSE)</f>
        <v>0</v>
      </c>
      <c r="Z100" s="119">
        <f>VLOOKUP($B100,'[3]ACT NUM8'!$AB$2:$AN$123,4,FALSE)</f>
        <v>0</v>
      </c>
      <c r="AA100" s="119">
        <f>VLOOKUP($B100,'[3]ACT NUM8'!$AB$2:$AN$123,5,FALSE)</f>
        <v>1</v>
      </c>
      <c r="AB100" s="119">
        <f>VLOOKUP($B100,'[3]ACT NUM8'!$AB$2:$AN$123,6,FALSE)</f>
        <v>0</v>
      </c>
      <c r="AC100" s="119">
        <f>VLOOKUP($B100,'[3]ACT NUM8'!$AB$2:$AN$123,7,FALSE)</f>
        <v>0</v>
      </c>
      <c r="AD100" s="119">
        <f>VLOOKUP($B100,'[3]ACT NUM8'!$AB$2:$AN$123,8,FALSE)</f>
        <v>0</v>
      </c>
      <c r="AE100" s="119">
        <f>VLOOKUP($B100,'[3]ACT NUM8'!$AB$2:$AN$123,9,FALSE)</f>
        <v>1</v>
      </c>
      <c r="AF100" s="119">
        <f>VLOOKUP($B100,'[3]ACT NUM8'!$AB$2:$AN$123,10,FALSE)</f>
        <v>0</v>
      </c>
      <c r="AG100" s="119">
        <f>VLOOKUP($B100,'[3]ACT NUM8'!$AB$2:$AN$123,11,FALSE)</f>
        <v>0</v>
      </c>
      <c r="AH100" s="119">
        <f>VLOOKUP($B100,'[3]ACT NUM8'!$AB$2:$AN$123,12,FALSE)</f>
        <v>0</v>
      </c>
      <c r="AI100" s="119"/>
      <c r="AJ100" s="17">
        <f t="shared" si="28"/>
        <v>2</v>
      </c>
    </row>
    <row r="101" spans="1:39" ht="15" thickBot="1" x14ac:dyDescent="0.25">
      <c r="A101" s="105" t="s">
        <v>159</v>
      </c>
      <c r="B101" s="99" t="s">
        <v>154</v>
      </c>
      <c r="C101" s="63"/>
      <c r="D101" s="63"/>
      <c r="E101" s="17">
        <v>84</v>
      </c>
      <c r="F101" s="49">
        <f t="shared" si="39"/>
        <v>77</v>
      </c>
      <c r="G101" s="173">
        <f>VLOOKUP($B101,[2]NUM8!$G$2:$I$157,2,FALSE)</f>
        <v>79</v>
      </c>
      <c r="H101" s="61">
        <f t="shared" si="40"/>
        <v>78</v>
      </c>
      <c r="I101" s="50">
        <f t="shared" si="41"/>
        <v>76</v>
      </c>
      <c r="J101" s="180">
        <f>VLOOKUP($B101,[1]NUM8!$G$2:$I$158,2,FALSE)</f>
        <v>78</v>
      </c>
      <c r="K101" s="52">
        <f>VLOOKUP($B101,'[3]ACT NUM8'!$G$2:$S$141,2,FALSE)</f>
        <v>0</v>
      </c>
      <c r="L101" s="52">
        <f>VLOOKUP($B101,'[3]ACT NUM8'!$G$2:$S$141,3,FALSE)</f>
        <v>0</v>
      </c>
      <c r="M101" s="52">
        <f>VLOOKUP($B101,'[3]ACT NUM8'!$G$2:$S$141,4,FALSE)</f>
        <v>0</v>
      </c>
      <c r="N101" s="52">
        <f>VLOOKUP($B101,'[3]ACT NUM8'!$G$2:$S$141,5,FALSE)</f>
        <v>0</v>
      </c>
      <c r="O101" s="52">
        <f>VLOOKUP($B101,'[3]ACT NUM8'!$G$2:$S$141,6,FALSE)</f>
        <v>3</v>
      </c>
      <c r="P101" s="52">
        <f>VLOOKUP($B101,'[3]ACT NUM8'!$G$2:$S$141,7,FALSE)</f>
        <v>1</v>
      </c>
      <c r="Q101" s="52">
        <f>VLOOKUP($B101,'[3]ACT NUM8'!$G$2:$S$141,8,FALSE)</f>
        <v>0</v>
      </c>
      <c r="R101" s="52">
        <f>VLOOKUP($B101,'[3]ACT NUM8'!$G$2:$S$141,9,FALSE)</f>
        <v>0</v>
      </c>
      <c r="S101" s="52">
        <f>VLOOKUP($B101,'[3]ACT NUM8'!$G$2:$S$141,10,FALSE)</f>
        <v>0</v>
      </c>
      <c r="T101" s="53">
        <f>VLOOKUP($B101,'[3]ACT NUM8'!$G$2:$S$141,11,FALSE)</f>
        <v>0</v>
      </c>
      <c r="U101" s="52">
        <f>VLOOKUP($B101,'[3]ACT NUM8'!$G$2:$S$141,12,FALSE)</f>
        <v>0</v>
      </c>
      <c r="V101" s="52"/>
      <c r="W101" s="17">
        <f t="shared" si="31"/>
        <v>4</v>
      </c>
      <c r="X101" s="119">
        <f>VLOOKUP($B101,'[3]ACT NUM8'!$AB$2:$AN$123,2,FALSE)</f>
        <v>4</v>
      </c>
      <c r="Y101" s="119">
        <f>VLOOKUP($B101,'[3]ACT NUM8'!$AB$2:$AN$123,3,FALSE)</f>
        <v>3</v>
      </c>
      <c r="Z101" s="119">
        <f>VLOOKUP($B101,'[3]ACT NUM8'!$AB$2:$AN$123,4,FALSE)</f>
        <v>0</v>
      </c>
      <c r="AA101" s="119">
        <f>VLOOKUP($B101,'[3]ACT NUM8'!$AB$2:$AN$123,5,FALSE)</f>
        <v>0</v>
      </c>
      <c r="AB101" s="119">
        <f>VLOOKUP($B101,'[3]ACT NUM8'!$AB$2:$AN$123,6,FALSE)</f>
        <v>1</v>
      </c>
      <c r="AC101" s="119">
        <f>VLOOKUP($B101,'[3]ACT NUM8'!$AB$2:$AN$123,7,FALSE)</f>
        <v>0</v>
      </c>
      <c r="AD101" s="119">
        <f>VLOOKUP($B101,'[3]ACT NUM8'!$AB$2:$AN$123,8,FALSE)</f>
        <v>1</v>
      </c>
      <c r="AE101" s="119">
        <f>VLOOKUP($B101,'[3]ACT NUM8'!$AB$2:$AN$123,9,FALSE)</f>
        <v>0</v>
      </c>
      <c r="AF101" s="119">
        <f>VLOOKUP($B101,'[3]ACT NUM8'!$AB$2:$AN$123,10,FALSE)</f>
        <v>2</v>
      </c>
      <c r="AG101" s="119">
        <f>VLOOKUP($B101,'[3]ACT NUM8'!$AB$2:$AN$123,11,FALSE)</f>
        <v>0</v>
      </c>
      <c r="AH101" s="119">
        <f>VLOOKUP($B101,'[3]ACT NUM8'!$AB$2:$AN$123,12,FALSE)</f>
        <v>0</v>
      </c>
      <c r="AI101" s="119"/>
      <c r="AJ101" s="17">
        <f t="shared" si="28"/>
        <v>11</v>
      </c>
    </row>
    <row r="102" spans="1:39" ht="15" thickBot="1" x14ac:dyDescent="0.25">
      <c r="A102" s="105" t="s">
        <v>159</v>
      </c>
      <c r="B102" s="99" t="s">
        <v>155</v>
      </c>
      <c r="C102" s="63"/>
      <c r="D102" s="63"/>
      <c r="E102" s="17">
        <v>303</v>
      </c>
      <c r="F102" s="49">
        <f t="shared" si="39"/>
        <v>302</v>
      </c>
      <c r="G102" s="173">
        <f>VLOOKUP($B102,[2]NUM8!$G$2:$I$157,2,FALSE)</f>
        <v>290</v>
      </c>
      <c r="H102" s="61">
        <f t="shared" si="40"/>
        <v>291</v>
      </c>
      <c r="I102" s="50">
        <f t="shared" si="41"/>
        <v>294</v>
      </c>
      <c r="J102" s="180">
        <f>VLOOKUP($B102,[1]NUM8!$G$2:$I$158,2,FALSE)</f>
        <v>287</v>
      </c>
      <c r="K102" s="52">
        <f>VLOOKUP($B102,'[3]ACT NUM8'!$G$2:$S$141,2,FALSE)</f>
        <v>0</v>
      </c>
      <c r="L102" s="52">
        <f>VLOOKUP($B102,'[3]ACT NUM8'!$G$2:$S$141,3,FALSE)</f>
        <v>1</v>
      </c>
      <c r="M102" s="52">
        <f>VLOOKUP($B102,'[3]ACT NUM8'!$G$2:$S$141,4,FALSE)</f>
        <v>1</v>
      </c>
      <c r="N102" s="52">
        <f>VLOOKUP($B102,'[3]ACT NUM8'!$G$2:$S$141,5,FALSE)</f>
        <v>0</v>
      </c>
      <c r="O102" s="52">
        <f>VLOOKUP($B102,'[3]ACT NUM8'!$G$2:$S$141,6,FALSE)</f>
        <v>1</v>
      </c>
      <c r="P102" s="52">
        <f>VLOOKUP($B102,'[3]ACT NUM8'!$G$2:$S$141,7,FALSE)</f>
        <v>1</v>
      </c>
      <c r="Q102" s="52">
        <f>VLOOKUP($B102,'[3]ACT NUM8'!$G$2:$S$141,8,FALSE)</f>
        <v>2</v>
      </c>
      <c r="R102" s="52">
        <f>VLOOKUP($B102,'[3]ACT NUM8'!$G$2:$S$141,9,FALSE)</f>
        <v>0</v>
      </c>
      <c r="S102" s="52">
        <f>VLOOKUP($B102,'[3]ACT NUM8'!$G$2:$S$141,10,FALSE)</f>
        <v>4</v>
      </c>
      <c r="T102" s="53">
        <f>VLOOKUP($B102,'[3]ACT NUM8'!$G$2:$S$141,11,FALSE)</f>
        <v>0</v>
      </c>
      <c r="U102" s="52">
        <f>VLOOKUP($B102,'[3]ACT NUM8'!$G$2:$S$141,12,FALSE)</f>
        <v>0</v>
      </c>
      <c r="V102" s="52"/>
      <c r="W102" s="17">
        <f t="shared" si="31"/>
        <v>10</v>
      </c>
      <c r="X102" s="119">
        <f>VLOOKUP($B102,'[3]ACT NUM8'!$AB$2:$AN$123,2,FALSE)</f>
        <v>1</v>
      </c>
      <c r="Y102" s="119">
        <f>VLOOKUP($B102,'[3]ACT NUM8'!$AB$2:$AN$123,3,FALSE)</f>
        <v>0</v>
      </c>
      <c r="Z102" s="119">
        <f>VLOOKUP($B102,'[3]ACT NUM8'!$AB$2:$AN$123,4,FALSE)</f>
        <v>2</v>
      </c>
      <c r="AA102" s="119">
        <f>VLOOKUP($B102,'[3]ACT NUM8'!$AB$2:$AN$123,5,FALSE)</f>
        <v>0</v>
      </c>
      <c r="AB102" s="119">
        <f>VLOOKUP($B102,'[3]ACT NUM8'!$AB$2:$AN$123,6,FALSE)</f>
        <v>1</v>
      </c>
      <c r="AC102" s="119">
        <f>VLOOKUP($B102,'[3]ACT NUM8'!$AB$2:$AN$123,7,FALSE)</f>
        <v>14</v>
      </c>
      <c r="AD102" s="119">
        <f>VLOOKUP($B102,'[3]ACT NUM8'!$AB$2:$AN$123,8,FALSE)</f>
        <v>0</v>
      </c>
      <c r="AE102" s="119">
        <f>VLOOKUP($B102,'[3]ACT NUM8'!$AB$2:$AN$123,9,FALSE)</f>
        <v>1</v>
      </c>
      <c r="AF102" s="119">
        <f>VLOOKUP($B102,'[3]ACT NUM8'!$AB$2:$AN$123,10,FALSE)</f>
        <v>1</v>
      </c>
      <c r="AG102" s="119">
        <f>VLOOKUP($B102,'[3]ACT NUM8'!$AB$2:$AN$123,11,FALSE)</f>
        <v>0</v>
      </c>
      <c r="AH102" s="119">
        <f>VLOOKUP($B102,'[3]ACT NUM8'!$AB$2:$AN$123,12,FALSE)</f>
        <v>1</v>
      </c>
      <c r="AI102" s="119"/>
      <c r="AJ102" s="17">
        <f t="shared" si="28"/>
        <v>21</v>
      </c>
    </row>
    <row r="103" spans="1:39" ht="15" thickBot="1" x14ac:dyDescent="0.25">
      <c r="A103" s="105" t="s">
        <v>159</v>
      </c>
      <c r="B103" s="99" t="s">
        <v>156</v>
      </c>
      <c r="C103" s="63"/>
      <c r="D103" s="63"/>
      <c r="E103" s="17">
        <v>249</v>
      </c>
      <c r="F103" s="49">
        <f t="shared" si="39"/>
        <v>251</v>
      </c>
      <c r="G103" s="173">
        <f>VLOOKUP($B103,[2]NUM8!$G$2:$I$157,2,FALSE)</f>
        <v>242</v>
      </c>
      <c r="H103" s="61">
        <f t="shared" si="40"/>
        <v>241</v>
      </c>
      <c r="I103" s="50">
        <f t="shared" si="41"/>
        <v>241</v>
      </c>
      <c r="J103" s="180">
        <f>VLOOKUP($B103,[1]NUM8!$G$2:$I$158,2,FALSE)</f>
        <v>261</v>
      </c>
      <c r="K103" s="52">
        <f>VLOOKUP($B103,'[3]ACT NUM8'!$G$2:$S$141,2,FALSE)</f>
        <v>2</v>
      </c>
      <c r="L103" s="52">
        <f>VLOOKUP($B103,'[3]ACT NUM8'!$G$2:$S$141,3,FALSE)</f>
        <v>1</v>
      </c>
      <c r="M103" s="52">
        <f>VLOOKUP($B103,'[3]ACT NUM8'!$G$2:$S$141,4,FALSE)</f>
        <v>3</v>
      </c>
      <c r="N103" s="52">
        <f>VLOOKUP($B103,'[3]ACT NUM8'!$G$2:$S$141,5,FALSE)</f>
        <v>4</v>
      </c>
      <c r="O103" s="52">
        <f>VLOOKUP($B103,'[3]ACT NUM8'!$G$2:$S$141,6,FALSE)</f>
        <v>1</v>
      </c>
      <c r="P103" s="52">
        <f>VLOOKUP($B103,'[3]ACT NUM8'!$G$2:$S$141,7,FALSE)</f>
        <v>3</v>
      </c>
      <c r="Q103" s="52">
        <f>VLOOKUP($B103,'[3]ACT NUM8'!$G$2:$S$141,8,FALSE)</f>
        <v>4</v>
      </c>
      <c r="R103" s="52">
        <f>VLOOKUP($B103,'[3]ACT NUM8'!$G$2:$S$141,9,FALSE)</f>
        <v>1</v>
      </c>
      <c r="S103" s="52">
        <f>VLOOKUP($B103,'[3]ACT NUM8'!$G$2:$S$141,10,FALSE)</f>
        <v>1</v>
      </c>
      <c r="T103" s="53">
        <f>VLOOKUP($B103,'[3]ACT NUM8'!$G$2:$S$141,11,FALSE)</f>
        <v>2</v>
      </c>
      <c r="U103" s="52">
        <f>VLOOKUP($B103,'[3]ACT NUM8'!$G$2:$S$141,12,FALSE)</f>
        <v>1</v>
      </c>
      <c r="V103" s="52"/>
      <c r="W103" s="17">
        <f t="shared" si="31"/>
        <v>23</v>
      </c>
      <c r="X103" s="119">
        <f>VLOOKUP($B103,'[3]ACT NUM8'!$AB$2:$AN$123,2,FALSE)</f>
        <v>1</v>
      </c>
      <c r="Y103" s="119">
        <f>VLOOKUP($B103,'[3]ACT NUM8'!$AB$2:$AN$123,3,FALSE)</f>
        <v>1</v>
      </c>
      <c r="Z103" s="119">
        <f>VLOOKUP($B103,'[3]ACT NUM8'!$AB$2:$AN$123,4,FALSE)</f>
        <v>2</v>
      </c>
      <c r="AA103" s="119">
        <f>VLOOKUP($B103,'[3]ACT NUM8'!$AB$2:$AN$123,5,FALSE)</f>
        <v>1</v>
      </c>
      <c r="AB103" s="119">
        <f>VLOOKUP($B103,'[3]ACT NUM8'!$AB$2:$AN$123,6,FALSE)</f>
        <v>5</v>
      </c>
      <c r="AC103" s="119">
        <f>VLOOKUP($B103,'[3]ACT NUM8'!$AB$2:$AN$123,7,FALSE)</f>
        <v>0</v>
      </c>
      <c r="AD103" s="119">
        <f>VLOOKUP($B103,'[3]ACT NUM8'!$AB$2:$AN$123,8,FALSE)</f>
        <v>5</v>
      </c>
      <c r="AE103" s="119">
        <f>VLOOKUP($B103,'[3]ACT NUM8'!$AB$2:$AN$123,9,FALSE)</f>
        <v>1</v>
      </c>
      <c r="AF103" s="119">
        <f>VLOOKUP($B103,'[3]ACT NUM8'!$AB$2:$AN$123,10,FALSE)</f>
        <v>3</v>
      </c>
      <c r="AG103" s="119">
        <f>VLOOKUP($B103,'[3]ACT NUM8'!$AB$2:$AN$123,11,FALSE)</f>
        <v>0</v>
      </c>
      <c r="AH103" s="119">
        <f>VLOOKUP($B103,'[3]ACT NUM8'!$AB$2:$AN$123,12,FALSE)</f>
        <v>1</v>
      </c>
      <c r="AI103" s="119"/>
      <c r="AJ103" s="17">
        <f t="shared" si="28"/>
        <v>20</v>
      </c>
    </row>
    <row r="104" spans="1:39" ht="15" thickBot="1" x14ac:dyDescent="0.25">
      <c r="A104" s="105" t="s">
        <v>159</v>
      </c>
      <c r="B104" s="99" t="s">
        <v>157</v>
      </c>
      <c r="C104" s="63"/>
      <c r="D104" s="63"/>
      <c r="E104" s="17">
        <v>615</v>
      </c>
      <c r="F104" s="49">
        <f t="shared" si="39"/>
        <v>623</v>
      </c>
      <c r="G104" s="173">
        <f>VLOOKUP($B104,[2]NUM8!$G$2:$I$157,2,FALSE)</f>
        <v>627</v>
      </c>
      <c r="H104" s="61">
        <f t="shared" si="40"/>
        <v>635</v>
      </c>
      <c r="I104" s="50">
        <f t="shared" si="41"/>
        <v>637</v>
      </c>
      <c r="J104" s="180">
        <f>VLOOKUP($B104,[1]NUM8!$G$2:$I$158,2,FALSE)</f>
        <v>635</v>
      </c>
      <c r="K104" s="52">
        <f>VLOOKUP($B104,'[3]ACT NUM8'!$G$2:$S$141,2,FALSE)</f>
        <v>4</v>
      </c>
      <c r="L104" s="52">
        <f>VLOOKUP($B104,'[3]ACT NUM8'!$G$2:$S$141,3,FALSE)</f>
        <v>7</v>
      </c>
      <c r="M104" s="52">
        <f>VLOOKUP($B104,'[3]ACT NUM8'!$G$2:$S$141,4,FALSE)</f>
        <v>5</v>
      </c>
      <c r="N104" s="52">
        <f>VLOOKUP($B104,'[3]ACT NUM8'!$G$2:$S$141,5,FALSE)</f>
        <v>1</v>
      </c>
      <c r="O104" s="52">
        <f>VLOOKUP($B104,'[3]ACT NUM8'!$G$2:$S$141,6,FALSE)</f>
        <v>2</v>
      </c>
      <c r="P104" s="52">
        <f>VLOOKUP($B104,'[3]ACT NUM8'!$G$2:$S$141,7,FALSE)</f>
        <v>0</v>
      </c>
      <c r="Q104" s="52">
        <f>VLOOKUP($B104,'[3]ACT NUM8'!$G$2:$S$141,8,FALSE)</f>
        <v>4</v>
      </c>
      <c r="R104" s="52">
        <f>VLOOKUP($B104,'[3]ACT NUM8'!$G$2:$S$141,9,FALSE)</f>
        <v>9</v>
      </c>
      <c r="S104" s="52">
        <f>VLOOKUP($B104,'[3]ACT NUM8'!$G$2:$S$141,10,FALSE)</f>
        <v>2</v>
      </c>
      <c r="T104" s="53">
        <f>VLOOKUP($B104,'[3]ACT NUM8'!$G$2:$S$141,11,FALSE)</f>
        <v>0</v>
      </c>
      <c r="U104" s="52">
        <f>VLOOKUP($B104,'[3]ACT NUM8'!$G$2:$S$141,12,FALSE)</f>
        <v>0</v>
      </c>
      <c r="V104" s="52"/>
      <c r="W104" s="17">
        <f t="shared" si="31"/>
        <v>34</v>
      </c>
      <c r="X104" s="119">
        <f>VLOOKUP($B104,'[3]ACT NUM8'!$AB$2:$AN$123,2,FALSE)</f>
        <v>2</v>
      </c>
      <c r="Y104" s="119">
        <f>VLOOKUP($B104,'[3]ACT NUM8'!$AB$2:$AN$123,3,FALSE)</f>
        <v>4</v>
      </c>
      <c r="Z104" s="119">
        <f>VLOOKUP($B104,'[3]ACT NUM8'!$AB$2:$AN$123,4,FALSE)</f>
        <v>2</v>
      </c>
      <c r="AA104" s="119">
        <f>VLOOKUP($B104,'[3]ACT NUM8'!$AB$2:$AN$123,5,FALSE)</f>
        <v>0</v>
      </c>
      <c r="AB104" s="119">
        <f>VLOOKUP($B104,'[3]ACT NUM8'!$AB$2:$AN$123,6,FALSE)</f>
        <v>0</v>
      </c>
      <c r="AC104" s="119">
        <f>VLOOKUP($B104,'[3]ACT NUM8'!$AB$2:$AN$123,7,FALSE)</f>
        <v>0</v>
      </c>
      <c r="AD104" s="119">
        <f>VLOOKUP($B104,'[3]ACT NUM8'!$AB$2:$AN$123,8,FALSE)</f>
        <v>2</v>
      </c>
      <c r="AE104" s="119">
        <f>VLOOKUP($B104,'[3]ACT NUM8'!$AB$2:$AN$123,9,FALSE)</f>
        <v>3</v>
      </c>
      <c r="AF104" s="119">
        <f>VLOOKUP($B104,'[3]ACT NUM8'!$AB$2:$AN$123,10,FALSE)</f>
        <v>0</v>
      </c>
      <c r="AG104" s="119">
        <f>VLOOKUP($B104,'[3]ACT NUM8'!$AB$2:$AN$123,11,FALSE)</f>
        <v>0</v>
      </c>
      <c r="AH104" s="119">
        <f>VLOOKUP($B104,'[3]ACT NUM8'!$AB$2:$AN$123,12,FALSE)</f>
        <v>0</v>
      </c>
      <c r="AI104" s="119"/>
      <c r="AJ104" s="17">
        <f t="shared" si="28"/>
        <v>13</v>
      </c>
    </row>
    <row r="105" spans="1:39" ht="15" thickBot="1" x14ac:dyDescent="0.25">
      <c r="A105" s="105" t="s">
        <v>159</v>
      </c>
      <c r="B105" s="99" t="s">
        <v>158</v>
      </c>
      <c r="C105" s="63"/>
      <c r="D105" s="63"/>
      <c r="E105" s="17">
        <v>631</v>
      </c>
      <c r="F105" s="49">
        <f t="shared" si="39"/>
        <v>635</v>
      </c>
      <c r="G105" s="173">
        <f>VLOOKUP($B105,[2]NUM8!$G$2:$I$157,2,FALSE)</f>
        <v>613</v>
      </c>
      <c r="H105" s="61">
        <f t="shared" si="40"/>
        <v>614</v>
      </c>
      <c r="I105" s="50">
        <f t="shared" si="41"/>
        <v>612</v>
      </c>
      <c r="J105" s="180">
        <f>VLOOKUP($B105,[1]NUM8!$G$2:$I$158,2,FALSE)</f>
        <v>614</v>
      </c>
      <c r="K105" s="52">
        <f>VLOOKUP($B105,'[3]ACT NUM8'!$G$2:$S$141,2,FALSE)</f>
        <v>10</v>
      </c>
      <c r="L105" s="52">
        <f>VLOOKUP($B105,'[3]ACT NUM8'!$G$2:$S$141,3,FALSE)</f>
        <v>3</v>
      </c>
      <c r="M105" s="52">
        <f>VLOOKUP($B105,'[3]ACT NUM8'!$G$2:$S$141,4,FALSE)</f>
        <v>2</v>
      </c>
      <c r="N105" s="52">
        <f>VLOOKUP($B105,'[3]ACT NUM8'!$G$2:$S$141,5,FALSE)</f>
        <v>0</v>
      </c>
      <c r="O105" s="52">
        <f>VLOOKUP($B105,'[3]ACT NUM8'!$G$2:$S$141,6,FALSE)</f>
        <v>1</v>
      </c>
      <c r="P105" s="52">
        <f>VLOOKUP($B105,'[3]ACT NUM8'!$G$2:$S$141,7,FALSE)</f>
        <v>2</v>
      </c>
      <c r="Q105" s="52">
        <f>VLOOKUP($B105,'[3]ACT NUM8'!$G$2:$S$141,8,FALSE)</f>
        <v>6</v>
      </c>
      <c r="R105" s="52">
        <f>VLOOKUP($B105,'[3]ACT NUM8'!$G$2:$S$141,9,FALSE)</f>
        <v>4</v>
      </c>
      <c r="S105" s="52">
        <f>VLOOKUP($B105,'[3]ACT NUM8'!$G$2:$S$141,10,FALSE)</f>
        <v>1</v>
      </c>
      <c r="T105" s="53">
        <f>VLOOKUP($B105,'[3]ACT NUM8'!$G$2:$S$141,11,FALSE)</f>
        <v>1</v>
      </c>
      <c r="U105" s="52">
        <f>VLOOKUP($B105,'[3]ACT NUM8'!$G$2:$S$141,12,FALSE)</f>
        <v>3</v>
      </c>
      <c r="V105" s="52"/>
      <c r="W105" s="17">
        <f t="shared" si="31"/>
        <v>33</v>
      </c>
      <c r="X105" s="119">
        <f>VLOOKUP($B105,'[3]ACT NUM8'!$AB$2:$AN$123,2,FALSE)</f>
        <v>3</v>
      </c>
      <c r="Y105" s="119">
        <f>VLOOKUP($B105,'[3]ACT NUM8'!$AB$2:$AN$123,3,FALSE)</f>
        <v>8</v>
      </c>
      <c r="Z105" s="119">
        <f>VLOOKUP($B105,'[3]ACT NUM8'!$AB$2:$AN$123,4,FALSE)</f>
        <v>0</v>
      </c>
      <c r="AA105" s="119">
        <f>VLOOKUP($B105,'[3]ACT NUM8'!$AB$2:$AN$123,5,FALSE)</f>
        <v>1</v>
      </c>
      <c r="AB105" s="119">
        <f>VLOOKUP($B105,'[3]ACT NUM8'!$AB$2:$AN$123,6,FALSE)</f>
        <v>4</v>
      </c>
      <c r="AC105" s="119">
        <f>VLOOKUP($B105,'[3]ACT NUM8'!$AB$2:$AN$123,7,FALSE)</f>
        <v>4</v>
      </c>
      <c r="AD105" s="119">
        <f>VLOOKUP($B105,'[3]ACT NUM8'!$AB$2:$AN$123,8,FALSE)</f>
        <v>5</v>
      </c>
      <c r="AE105" s="119">
        <f>VLOOKUP($B105,'[3]ACT NUM8'!$AB$2:$AN$123,9,FALSE)</f>
        <v>4</v>
      </c>
      <c r="AF105" s="119">
        <f>VLOOKUP($B105,'[3]ACT NUM8'!$AB$2:$AN$123,10,FALSE)</f>
        <v>4</v>
      </c>
      <c r="AG105" s="119">
        <f>VLOOKUP($B105,'[3]ACT NUM8'!$AB$2:$AN$123,11,FALSE)</f>
        <v>0</v>
      </c>
      <c r="AH105" s="119">
        <f>VLOOKUP($B105,'[3]ACT NUM8'!$AB$2:$AN$123,12,FALSE)</f>
        <v>4</v>
      </c>
      <c r="AI105" s="119"/>
      <c r="AJ105" s="17">
        <f>SUM(X105:AI105)</f>
        <v>37</v>
      </c>
    </row>
    <row r="106" spans="1:39" ht="22.5" customHeight="1" thickBot="1" x14ac:dyDescent="0.25">
      <c r="A106" s="233" t="s">
        <v>206</v>
      </c>
      <c r="B106" s="234"/>
      <c r="C106" s="45">
        <f>+D106/Metas!N113</f>
        <v>1.0348151898466025</v>
      </c>
      <c r="D106" s="19">
        <f>+J106/AK106</f>
        <v>0.72437063289262171</v>
      </c>
      <c r="E106" s="14">
        <f t="shared" ref="E106:K106" si="42">SUM(E90:E105)</f>
        <v>11181</v>
      </c>
      <c r="F106" s="14">
        <f t="shared" si="42"/>
        <v>11324</v>
      </c>
      <c r="G106" s="14">
        <f t="shared" si="42"/>
        <v>11570</v>
      </c>
      <c r="H106" s="14">
        <f t="shared" si="42"/>
        <v>11711</v>
      </c>
      <c r="I106" s="14">
        <f>SUM(I90:I105)</f>
        <v>11774</v>
      </c>
      <c r="J106" s="14">
        <f t="shared" si="42"/>
        <v>11880</v>
      </c>
      <c r="K106" s="14">
        <f t="shared" si="42"/>
        <v>78</v>
      </c>
      <c r="L106" s="14">
        <f t="shared" ref="L106:V106" si="43">SUM(L90:L105)</f>
        <v>68</v>
      </c>
      <c r="M106" s="14">
        <f t="shared" si="43"/>
        <v>76</v>
      </c>
      <c r="N106" s="14">
        <f t="shared" si="43"/>
        <v>45</v>
      </c>
      <c r="O106" s="14">
        <f t="shared" si="43"/>
        <v>97</v>
      </c>
      <c r="P106" s="14">
        <f t="shared" si="43"/>
        <v>45</v>
      </c>
      <c r="Q106" s="14">
        <f t="shared" si="43"/>
        <v>99</v>
      </c>
      <c r="R106" s="14">
        <f t="shared" si="43"/>
        <v>114</v>
      </c>
      <c r="S106" s="14">
        <f t="shared" si="43"/>
        <v>76</v>
      </c>
      <c r="T106" s="14">
        <f t="shared" si="43"/>
        <v>19</v>
      </c>
      <c r="U106" s="14">
        <f t="shared" si="43"/>
        <v>27</v>
      </c>
      <c r="V106" s="14">
        <f t="shared" si="43"/>
        <v>0</v>
      </c>
      <c r="W106" s="14">
        <f t="shared" si="31"/>
        <v>744</v>
      </c>
      <c r="X106" s="14">
        <f t="shared" ref="X106:AI106" si="44">SUM(X90:X105)</f>
        <v>25</v>
      </c>
      <c r="Y106" s="14">
        <f t="shared" si="44"/>
        <v>26</v>
      </c>
      <c r="Z106" s="14">
        <f t="shared" si="44"/>
        <v>28</v>
      </c>
      <c r="AA106" s="14">
        <f t="shared" si="44"/>
        <v>24</v>
      </c>
      <c r="AB106" s="14">
        <f t="shared" si="44"/>
        <v>20</v>
      </c>
      <c r="AC106" s="14">
        <f t="shared" si="44"/>
        <v>114</v>
      </c>
      <c r="AD106" s="14">
        <f t="shared" si="44"/>
        <v>41</v>
      </c>
      <c r="AE106" s="14">
        <f t="shared" si="44"/>
        <v>31</v>
      </c>
      <c r="AF106" s="14">
        <f t="shared" si="44"/>
        <v>31</v>
      </c>
      <c r="AG106" s="14">
        <f t="shared" si="44"/>
        <v>1</v>
      </c>
      <c r="AH106" s="14">
        <f t="shared" si="44"/>
        <v>11</v>
      </c>
      <c r="AI106" s="14">
        <f t="shared" si="44"/>
        <v>0</v>
      </c>
      <c r="AJ106" s="14">
        <f t="shared" si="28"/>
        <v>352</v>
      </c>
      <c r="AK106" s="14">
        <f>+AL106+AM106</f>
        <v>16400.444</v>
      </c>
      <c r="AL106" s="14">
        <f>59476*0.157</f>
        <v>9337.732</v>
      </c>
      <c r="AM106" s="14">
        <f>10984*0.643</f>
        <v>7062.7120000000004</v>
      </c>
    </row>
    <row r="107" spans="1:39" ht="15" thickBot="1" x14ac:dyDescent="0.25">
      <c r="A107" s="105" t="s">
        <v>172</v>
      </c>
      <c r="B107" s="99" t="s">
        <v>160</v>
      </c>
      <c r="C107" s="63"/>
      <c r="D107" s="63"/>
      <c r="E107" s="17">
        <v>20</v>
      </c>
      <c r="F107" s="49">
        <f t="shared" ref="F107:F117" si="45">+E107+(K107+L107+M107)-(X107+Y107+Z107)</f>
        <v>20</v>
      </c>
      <c r="G107" s="173">
        <f>VLOOKUP($B107,[2]NUM8!$G$2:$I$157,2,FALSE)</f>
        <v>21</v>
      </c>
      <c r="H107" s="61">
        <f t="shared" ref="H107:H118" si="46">+G107+(Q107+R107)-(AD107+AE107)</f>
        <v>21</v>
      </c>
      <c r="I107" s="50">
        <f t="shared" ref="I107:I118" si="47">+G107+(Q107+R107+S107+T107)-(AD107+AE107+AF107+AG107)</f>
        <v>21</v>
      </c>
      <c r="J107" s="180">
        <f>VLOOKUP($B107,[1]NUM8!$G$2:$I$158,2,FALSE)</f>
        <v>21</v>
      </c>
      <c r="K107" s="52"/>
      <c r="L107" s="52"/>
      <c r="M107" s="52"/>
      <c r="N107" s="52"/>
      <c r="O107" s="52"/>
      <c r="P107" s="52"/>
      <c r="Q107" s="52"/>
      <c r="R107" s="52"/>
      <c r="S107" s="52"/>
      <c r="T107" s="53"/>
      <c r="U107" s="52"/>
      <c r="V107" s="52"/>
      <c r="W107" s="17">
        <f t="shared" si="31"/>
        <v>0</v>
      </c>
      <c r="X107" s="119"/>
      <c r="Y107" s="119"/>
      <c r="Z107" s="119"/>
      <c r="AA107" s="119"/>
      <c r="AB107" s="119"/>
      <c r="AC107" s="119"/>
      <c r="AD107" s="119"/>
      <c r="AE107" s="119"/>
      <c r="AF107" s="119"/>
      <c r="AG107" s="119"/>
      <c r="AH107" s="119"/>
      <c r="AI107" s="119"/>
      <c r="AJ107" s="17">
        <f t="shared" si="28"/>
        <v>0</v>
      </c>
    </row>
    <row r="108" spans="1:39" ht="15" thickBot="1" x14ac:dyDescent="0.25">
      <c r="A108" s="105" t="s">
        <v>172</v>
      </c>
      <c r="B108" s="99" t="s">
        <v>161</v>
      </c>
      <c r="C108" s="63"/>
      <c r="D108" s="63"/>
      <c r="E108" s="17">
        <v>128</v>
      </c>
      <c r="F108" s="49">
        <f t="shared" si="45"/>
        <v>124</v>
      </c>
      <c r="G108" s="173">
        <f>VLOOKUP($B108,[2]NUM8!$G$2:$I$157,2,FALSE)</f>
        <v>125</v>
      </c>
      <c r="H108" s="61">
        <f t="shared" si="46"/>
        <v>128</v>
      </c>
      <c r="I108" s="50">
        <f t="shared" si="47"/>
        <v>128</v>
      </c>
      <c r="J108" s="180">
        <f>VLOOKUP($B108,[1]NUM8!$G$2:$I$158,2,FALSE)</f>
        <v>126</v>
      </c>
      <c r="K108" s="52">
        <f>VLOOKUP($B108,'[3]ACT NUM8'!$G$2:$S$141,2,FALSE)</f>
        <v>0</v>
      </c>
      <c r="L108" s="52">
        <f>VLOOKUP($B108,'[3]ACT NUM8'!$G$2:$S$141,3,FALSE)</f>
        <v>0</v>
      </c>
      <c r="M108" s="52">
        <f>VLOOKUP($B108,'[3]ACT NUM8'!$G$2:$S$141,4,FALSE)</f>
        <v>0</v>
      </c>
      <c r="N108" s="52">
        <f>VLOOKUP($B108,'[3]ACT NUM8'!$G$2:$S$141,5,FALSE)</f>
        <v>1</v>
      </c>
      <c r="O108" s="52">
        <f>VLOOKUP($B108,'[3]ACT NUM8'!$G$2:$S$141,6,FALSE)</f>
        <v>0</v>
      </c>
      <c r="P108" s="52">
        <f>VLOOKUP($B108,'[3]ACT NUM8'!$G$2:$S$141,7,FALSE)</f>
        <v>1</v>
      </c>
      <c r="Q108" s="52">
        <f>VLOOKUP($B108,'[3]ACT NUM8'!$G$2:$S$141,8,FALSE)</f>
        <v>2</v>
      </c>
      <c r="R108" s="52">
        <f>VLOOKUP($B108,'[3]ACT NUM8'!$G$2:$S$141,9,FALSE)</f>
        <v>2</v>
      </c>
      <c r="S108" s="52">
        <f>VLOOKUP($B108,'[3]ACT NUM8'!$G$2:$S$141,10,FALSE)</f>
        <v>0</v>
      </c>
      <c r="T108" s="53">
        <f>VLOOKUP($B108,'[3]ACT NUM8'!$G$2:$S$141,11,FALSE)</f>
        <v>1</v>
      </c>
      <c r="U108" s="52">
        <f>VLOOKUP($B108,'[3]ACT NUM8'!$G$2:$S$141,12,FALSE)</f>
        <v>0</v>
      </c>
      <c r="V108" s="52"/>
      <c r="W108" s="17">
        <f t="shared" si="31"/>
        <v>7</v>
      </c>
      <c r="X108" s="119">
        <f>VLOOKUP($B108,'[3]ACT NUM8'!$AB$2:$AN$123,2,FALSE)</f>
        <v>2</v>
      </c>
      <c r="Y108" s="119">
        <f>VLOOKUP($B108,'[3]ACT NUM8'!$AB$2:$AN$123,3,FALSE)</f>
        <v>0</v>
      </c>
      <c r="Z108" s="119">
        <f>VLOOKUP($B108,'[3]ACT NUM8'!$AB$2:$AN$123,4,FALSE)</f>
        <v>2</v>
      </c>
      <c r="AA108" s="119">
        <f>VLOOKUP($B108,'[3]ACT NUM8'!$AB$2:$AN$123,5,FALSE)</f>
        <v>1</v>
      </c>
      <c r="AB108" s="119">
        <f>VLOOKUP($B108,'[3]ACT NUM8'!$AB$2:$AN$123,6,FALSE)</f>
        <v>0</v>
      </c>
      <c r="AC108" s="119">
        <f>VLOOKUP($B108,'[3]ACT NUM8'!$AB$2:$AN$123,7,FALSE)</f>
        <v>0</v>
      </c>
      <c r="AD108" s="119">
        <f>VLOOKUP($B108,'[3]ACT NUM8'!$AB$2:$AN$123,8,FALSE)</f>
        <v>0</v>
      </c>
      <c r="AE108" s="119">
        <f>VLOOKUP($B108,'[3]ACT NUM8'!$AB$2:$AN$123,9,FALSE)</f>
        <v>1</v>
      </c>
      <c r="AF108" s="119">
        <f>VLOOKUP($B108,'[3]ACT NUM8'!$AB$2:$AN$123,10,FALSE)</f>
        <v>0</v>
      </c>
      <c r="AG108" s="119">
        <f>VLOOKUP($B108,'[3]ACT NUM8'!$AB$2:$AN$123,11,FALSE)</f>
        <v>1</v>
      </c>
      <c r="AH108" s="119">
        <f>VLOOKUP($B108,'[3]ACT NUM8'!$AB$2:$AN$123,12,FALSE)</f>
        <v>0</v>
      </c>
      <c r="AI108" s="119"/>
      <c r="AJ108" s="17">
        <f t="shared" si="28"/>
        <v>7</v>
      </c>
    </row>
    <row r="109" spans="1:39" ht="15" thickBot="1" x14ac:dyDescent="0.25">
      <c r="A109" s="105" t="s">
        <v>172</v>
      </c>
      <c r="B109" s="99" t="s">
        <v>162</v>
      </c>
      <c r="C109" s="63"/>
      <c r="D109" s="63"/>
      <c r="E109" s="17">
        <v>111</v>
      </c>
      <c r="F109" s="49">
        <f t="shared" si="45"/>
        <v>110</v>
      </c>
      <c r="G109" s="173">
        <f>VLOOKUP($B109,[2]NUM8!$G$2:$I$157,2,FALSE)</f>
        <v>112</v>
      </c>
      <c r="H109" s="61">
        <f t="shared" si="46"/>
        <v>111</v>
      </c>
      <c r="I109" s="50">
        <f t="shared" si="47"/>
        <v>115</v>
      </c>
      <c r="J109" s="180">
        <f>VLOOKUP($B109,[1]NUM8!$G$2:$I$158,2,FALSE)</f>
        <v>112</v>
      </c>
      <c r="K109" s="52">
        <f>VLOOKUP($B109,'[3]ACT NUM8'!$G$2:$S$141,2,FALSE)</f>
        <v>0</v>
      </c>
      <c r="L109" s="52">
        <f>VLOOKUP($B109,'[3]ACT NUM8'!$G$2:$S$141,3,FALSE)</f>
        <v>0</v>
      </c>
      <c r="M109" s="52">
        <f>VLOOKUP($B109,'[3]ACT NUM8'!$G$2:$S$141,4,FALSE)</f>
        <v>1</v>
      </c>
      <c r="N109" s="52">
        <f>VLOOKUP($B109,'[3]ACT NUM8'!$G$2:$S$141,5,FALSE)</f>
        <v>1</v>
      </c>
      <c r="O109" s="52">
        <f>VLOOKUP($B109,'[3]ACT NUM8'!$G$2:$S$141,6,FALSE)</f>
        <v>0</v>
      </c>
      <c r="P109" s="52">
        <f>VLOOKUP($B109,'[3]ACT NUM8'!$G$2:$S$141,7,FALSE)</f>
        <v>0</v>
      </c>
      <c r="Q109" s="52">
        <f>VLOOKUP($B109,'[3]ACT NUM8'!$G$2:$S$141,8,FALSE)</f>
        <v>0</v>
      </c>
      <c r="R109" s="52">
        <f>VLOOKUP($B109,'[3]ACT NUM8'!$G$2:$S$141,9,FALSE)</f>
        <v>0</v>
      </c>
      <c r="S109" s="52">
        <f>VLOOKUP($B109,'[3]ACT NUM8'!$G$2:$S$141,10,FALSE)</f>
        <v>4</v>
      </c>
      <c r="T109" s="53">
        <f>VLOOKUP($B109,'[3]ACT NUM8'!$G$2:$S$141,11,FALSE)</f>
        <v>0</v>
      </c>
      <c r="U109" s="52">
        <f>VLOOKUP($B109,'[3]ACT NUM8'!$G$2:$S$141,12,FALSE)</f>
        <v>0</v>
      </c>
      <c r="V109" s="52"/>
      <c r="W109" s="17">
        <f t="shared" si="31"/>
        <v>6</v>
      </c>
      <c r="X109" s="119">
        <f>VLOOKUP($B109,'[3]ACT NUM8'!$AB$2:$AN$123,2,FALSE)</f>
        <v>2</v>
      </c>
      <c r="Y109" s="119">
        <f>VLOOKUP($B109,'[3]ACT NUM8'!$AB$2:$AN$123,3,FALSE)</f>
        <v>0</v>
      </c>
      <c r="Z109" s="119">
        <f>VLOOKUP($B109,'[3]ACT NUM8'!$AB$2:$AN$123,4,FALSE)</f>
        <v>0</v>
      </c>
      <c r="AA109" s="119">
        <f>VLOOKUP($B109,'[3]ACT NUM8'!$AB$2:$AN$123,5,FALSE)</f>
        <v>0</v>
      </c>
      <c r="AB109" s="119">
        <f>VLOOKUP($B109,'[3]ACT NUM8'!$AB$2:$AN$123,6,FALSE)</f>
        <v>0</v>
      </c>
      <c r="AC109" s="119">
        <f>VLOOKUP($B109,'[3]ACT NUM8'!$AB$2:$AN$123,7,FALSE)</f>
        <v>0</v>
      </c>
      <c r="AD109" s="119">
        <f>VLOOKUP($B109,'[3]ACT NUM8'!$AB$2:$AN$123,8,FALSE)</f>
        <v>0</v>
      </c>
      <c r="AE109" s="119">
        <f>VLOOKUP($B109,'[3]ACT NUM8'!$AB$2:$AN$123,9,FALSE)</f>
        <v>1</v>
      </c>
      <c r="AF109" s="119">
        <f>VLOOKUP($B109,'[3]ACT NUM8'!$AB$2:$AN$123,10,FALSE)</f>
        <v>0</v>
      </c>
      <c r="AG109" s="119">
        <f>VLOOKUP($B109,'[3]ACT NUM8'!$AB$2:$AN$123,11,FALSE)</f>
        <v>0</v>
      </c>
      <c r="AH109" s="119">
        <f>VLOOKUP($B109,'[3]ACT NUM8'!$AB$2:$AN$123,12,FALSE)</f>
        <v>1</v>
      </c>
      <c r="AI109" s="119"/>
      <c r="AJ109" s="17">
        <f t="shared" si="28"/>
        <v>4</v>
      </c>
    </row>
    <row r="110" spans="1:39" ht="15" thickBot="1" x14ac:dyDescent="0.25">
      <c r="A110" s="105" t="s">
        <v>172</v>
      </c>
      <c r="B110" s="99" t="s">
        <v>163</v>
      </c>
      <c r="C110" s="63"/>
      <c r="D110" s="63"/>
      <c r="E110" s="17">
        <v>132</v>
      </c>
      <c r="F110" s="49">
        <f t="shared" si="45"/>
        <v>133</v>
      </c>
      <c r="G110" s="173">
        <f>VLOOKUP($B110,[2]NUM8!$G$2:$I$157,2,FALSE)</f>
        <v>126</v>
      </c>
      <c r="H110" s="61">
        <f t="shared" si="46"/>
        <v>127</v>
      </c>
      <c r="I110" s="50">
        <f t="shared" si="47"/>
        <v>128</v>
      </c>
      <c r="J110" s="180">
        <f>VLOOKUP($B110,[1]NUM8!$G$2:$I$158,2,FALSE)</f>
        <v>125</v>
      </c>
      <c r="K110" s="52">
        <f>VLOOKUP($B110,'[3]ACT NUM8'!$G$2:$S$141,2,FALSE)</f>
        <v>1</v>
      </c>
      <c r="L110" s="52">
        <f>VLOOKUP($B110,'[3]ACT NUM8'!$G$2:$S$141,3,FALSE)</f>
        <v>1</v>
      </c>
      <c r="M110" s="52">
        <f>VLOOKUP($B110,'[3]ACT NUM8'!$G$2:$S$141,4,FALSE)</f>
        <v>0</v>
      </c>
      <c r="N110" s="52">
        <f>VLOOKUP($B110,'[3]ACT NUM8'!$G$2:$S$141,5,FALSE)</f>
        <v>1</v>
      </c>
      <c r="O110" s="52">
        <f>VLOOKUP($B110,'[3]ACT NUM8'!$G$2:$S$141,6,FALSE)</f>
        <v>1</v>
      </c>
      <c r="P110" s="52">
        <f>VLOOKUP($B110,'[3]ACT NUM8'!$G$2:$S$141,7,FALSE)</f>
        <v>0</v>
      </c>
      <c r="Q110" s="52">
        <f>VLOOKUP($B110,'[3]ACT NUM8'!$G$2:$S$141,8,FALSE)</f>
        <v>1</v>
      </c>
      <c r="R110" s="52">
        <f>VLOOKUP($B110,'[3]ACT NUM8'!$G$2:$S$141,9,FALSE)</f>
        <v>0</v>
      </c>
      <c r="S110" s="52">
        <f>VLOOKUP($B110,'[3]ACT NUM8'!$G$2:$S$141,10,FALSE)</f>
        <v>0</v>
      </c>
      <c r="T110" s="53">
        <f>VLOOKUP($B110,'[3]ACT NUM8'!$G$2:$S$141,11,FALSE)</f>
        <v>1</v>
      </c>
      <c r="U110" s="52">
        <f>VLOOKUP($B110,'[3]ACT NUM8'!$G$2:$S$141,12,FALSE)</f>
        <v>0</v>
      </c>
      <c r="V110" s="52"/>
      <c r="W110" s="17">
        <f t="shared" si="31"/>
        <v>6</v>
      </c>
      <c r="X110" s="119">
        <f>VLOOKUP($B110,'[3]ACT NUM8'!$AB$2:$AN$123,2,FALSE)</f>
        <v>1</v>
      </c>
      <c r="Y110" s="119">
        <f>VLOOKUP($B110,'[3]ACT NUM8'!$AB$2:$AN$123,3,FALSE)</f>
        <v>0</v>
      </c>
      <c r="Z110" s="119">
        <f>VLOOKUP($B110,'[3]ACT NUM8'!$AB$2:$AN$123,4,FALSE)</f>
        <v>0</v>
      </c>
      <c r="AA110" s="119">
        <f>VLOOKUP($B110,'[3]ACT NUM8'!$AB$2:$AN$123,5,FALSE)</f>
        <v>0</v>
      </c>
      <c r="AB110" s="119">
        <f>VLOOKUP($B110,'[3]ACT NUM8'!$AB$2:$AN$123,6,FALSE)</f>
        <v>0</v>
      </c>
      <c r="AC110" s="119">
        <f>VLOOKUP($B110,'[3]ACT NUM8'!$AB$2:$AN$123,7,FALSE)</f>
        <v>0</v>
      </c>
      <c r="AD110" s="119">
        <f>VLOOKUP($B110,'[3]ACT NUM8'!$AB$2:$AN$123,8,FALSE)</f>
        <v>0</v>
      </c>
      <c r="AE110" s="119">
        <f>VLOOKUP($B110,'[3]ACT NUM8'!$AB$2:$AN$123,9,FALSE)</f>
        <v>0</v>
      </c>
      <c r="AF110" s="119">
        <f>VLOOKUP($B110,'[3]ACT NUM8'!$AB$2:$AN$123,10,FALSE)</f>
        <v>0</v>
      </c>
      <c r="AG110" s="119">
        <f>VLOOKUP($B110,'[3]ACT NUM8'!$AB$2:$AN$123,11,FALSE)</f>
        <v>0</v>
      </c>
      <c r="AH110" s="119">
        <f>VLOOKUP($B110,'[3]ACT NUM8'!$AB$2:$AN$123,12,FALSE)</f>
        <v>0</v>
      </c>
      <c r="AI110" s="119"/>
      <c r="AJ110" s="17">
        <f t="shared" si="28"/>
        <v>1</v>
      </c>
    </row>
    <row r="111" spans="1:39" ht="15" thickBot="1" x14ac:dyDescent="0.25">
      <c r="A111" s="105" t="s">
        <v>172</v>
      </c>
      <c r="B111" s="99" t="s">
        <v>164</v>
      </c>
      <c r="C111" s="63"/>
      <c r="D111" s="63"/>
      <c r="E111" s="17">
        <v>187</v>
      </c>
      <c r="F111" s="49">
        <f t="shared" si="45"/>
        <v>178</v>
      </c>
      <c r="G111" s="173">
        <f>VLOOKUP($B111,[2]NUM8!$G$2:$I$157,2,FALSE)</f>
        <v>188</v>
      </c>
      <c r="H111" s="61">
        <f t="shared" si="46"/>
        <v>190</v>
      </c>
      <c r="I111" s="50">
        <f t="shared" si="47"/>
        <v>194</v>
      </c>
      <c r="J111" s="180">
        <f>VLOOKUP($B111,[1]NUM8!$G$2:$I$158,2,FALSE)</f>
        <v>193</v>
      </c>
      <c r="K111" s="52">
        <f>VLOOKUP($B111,'[3]ACT NUM8'!$G$2:$S$141,2,FALSE)</f>
        <v>0</v>
      </c>
      <c r="L111" s="52">
        <f>VLOOKUP($B111,'[3]ACT NUM8'!$G$2:$S$141,3,FALSE)</f>
        <v>0</v>
      </c>
      <c r="M111" s="52">
        <f>VLOOKUP($B111,'[3]ACT NUM8'!$G$2:$S$141,4,FALSE)</f>
        <v>0</v>
      </c>
      <c r="N111" s="52">
        <f>VLOOKUP($B111,'[3]ACT NUM8'!$G$2:$S$141,5,FALSE)</f>
        <v>1</v>
      </c>
      <c r="O111" s="52">
        <f>VLOOKUP($B111,'[3]ACT NUM8'!$G$2:$S$141,6,FALSE)</f>
        <v>0</v>
      </c>
      <c r="P111" s="52">
        <f>VLOOKUP($B111,'[3]ACT NUM8'!$G$2:$S$141,7,FALSE)</f>
        <v>0</v>
      </c>
      <c r="Q111" s="52">
        <f>VLOOKUP($B111,'[3]ACT NUM8'!$G$2:$S$141,8,FALSE)</f>
        <v>1</v>
      </c>
      <c r="R111" s="52">
        <f>VLOOKUP($B111,'[3]ACT NUM8'!$G$2:$S$141,9,FALSE)</f>
        <v>1</v>
      </c>
      <c r="S111" s="52">
        <f>VLOOKUP($B111,'[3]ACT NUM8'!$G$2:$S$141,10,FALSE)</f>
        <v>3</v>
      </c>
      <c r="T111" s="53">
        <f>VLOOKUP($B111,'[3]ACT NUM8'!$G$2:$S$141,11,FALSE)</f>
        <v>2</v>
      </c>
      <c r="U111" s="52">
        <f>VLOOKUP($B111,'[3]ACT NUM8'!$G$2:$S$141,12,FALSE)</f>
        <v>1</v>
      </c>
      <c r="V111" s="52"/>
      <c r="W111" s="17">
        <f t="shared" si="31"/>
        <v>9</v>
      </c>
      <c r="X111" s="119">
        <f>VLOOKUP($B111,'[3]ACT NUM8'!$AB$2:$AN$123,2,FALSE)</f>
        <v>6</v>
      </c>
      <c r="Y111" s="119">
        <f>VLOOKUP($B111,'[3]ACT NUM8'!$AB$2:$AN$123,3,FALSE)</f>
        <v>0</v>
      </c>
      <c r="Z111" s="119">
        <f>VLOOKUP($B111,'[3]ACT NUM8'!$AB$2:$AN$123,4,FALSE)</f>
        <v>3</v>
      </c>
      <c r="AA111" s="119">
        <f>VLOOKUP($B111,'[3]ACT NUM8'!$AB$2:$AN$123,5,FALSE)</f>
        <v>0</v>
      </c>
      <c r="AB111" s="119">
        <f>VLOOKUP($B111,'[3]ACT NUM8'!$AB$2:$AN$123,6,FALSE)</f>
        <v>1</v>
      </c>
      <c r="AC111" s="119">
        <f>VLOOKUP($B111,'[3]ACT NUM8'!$AB$2:$AN$123,7,FALSE)</f>
        <v>0</v>
      </c>
      <c r="AD111" s="119">
        <f>VLOOKUP($B111,'[3]ACT NUM8'!$AB$2:$AN$123,8,FALSE)</f>
        <v>0</v>
      </c>
      <c r="AE111" s="119">
        <f>VLOOKUP($B111,'[3]ACT NUM8'!$AB$2:$AN$123,9,FALSE)</f>
        <v>0</v>
      </c>
      <c r="AF111" s="119">
        <f>VLOOKUP($B111,'[3]ACT NUM8'!$AB$2:$AN$123,10,FALSE)</f>
        <v>1</v>
      </c>
      <c r="AG111" s="119">
        <f>VLOOKUP($B111,'[3]ACT NUM8'!$AB$2:$AN$123,11,FALSE)</f>
        <v>0</v>
      </c>
      <c r="AH111" s="119">
        <f>VLOOKUP($B111,'[3]ACT NUM8'!$AB$2:$AN$123,12,FALSE)</f>
        <v>1</v>
      </c>
      <c r="AI111" s="119"/>
      <c r="AJ111" s="17">
        <f t="shared" si="28"/>
        <v>12</v>
      </c>
    </row>
    <row r="112" spans="1:39" ht="15" thickBot="1" x14ac:dyDescent="0.25">
      <c r="A112" s="105" t="s">
        <v>172</v>
      </c>
      <c r="B112" s="99" t="s">
        <v>165</v>
      </c>
      <c r="C112" s="63"/>
      <c r="D112" s="63"/>
      <c r="E112" s="17">
        <v>48</v>
      </c>
      <c r="F112" s="49">
        <f t="shared" si="45"/>
        <v>47</v>
      </c>
      <c r="G112" s="173">
        <f>VLOOKUP($B112,[2]NUM8!$G$2:$I$157,2,FALSE)</f>
        <v>46</v>
      </c>
      <c r="H112" s="61">
        <f t="shared" si="46"/>
        <v>46</v>
      </c>
      <c r="I112" s="50">
        <f t="shared" si="47"/>
        <v>48</v>
      </c>
      <c r="J112" s="180">
        <f>VLOOKUP($B112,[1]NUM8!$G$2:$I$158,2,FALSE)</f>
        <v>46</v>
      </c>
      <c r="K112" s="52">
        <f>VLOOKUP($B112,'[3]ACT NUM8'!$G$2:$S$141,2,FALSE)</f>
        <v>0</v>
      </c>
      <c r="L112" s="52">
        <f>VLOOKUP($B112,'[3]ACT NUM8'!$G$2:$S$141,3,FALSE)</f>
        <v>0</v>
      </c>
      <c r="M112" s="52">
        <f>VLOOKUP($B112,'[3]ACT NUM8'!$G$2:$S$141,4,FALSE)</f>
        <v>0</v>
      </c>
      <c r="N112" s="52">
        <f>VLOOKUP($B112,'[3]ACT NUM8'!$G$2:$S$141,5,FALSE)</f>
        <v>0</v>
      </c>
      <c r="O112" s="52">
        <f>VLOOKUP($B112,'[3]ACT NUM8'!$G$2:$S$141,6,FALSE)</f>
        <v>0</v>
      </c>
      <c r="P112" s="52">
        <f>VLOOKUP($B112,'[3]ACT NUM8'!$G$2:$S$141,7,FALSE)</f>
        <v>1</v>
      </c>
      <c r="Q112" s="52">
        <f>VLOOKUP($B112,'[3]ACT NUM8'!$G$2:$S$141,8,FALSE)</f>
        <v>0</v>
      </c>
      <c r="R112" s="52">
        <f>VLOOKUP($B112,'[3]ACT NUM8'!$G$2:$S$141,9,FALSE)</f>
        <v>0</v>
      </c>
      <c r="S112" s="52">
        <f>VLOOKUP($B112,'[3]ACT NUM8'!$G$2:$S$141,10,FALSE)</f>
        <v>2</v>
      </c>
      <c r="T112" s="53">
        <f>VLOOKUP($B112,'[3]ACT NUM8'!$G$2:$S$141,11,FALSE)</f>
        <v>0</v>
      </c>
      <c r="U112" s="52">
        <f>VLOOKUP($B112,'[3]ACT NUM8'!$G$2:$S$141,12,FALSE)</f>
        <v>0</v>
      </c>
      <c r="V112" s="52"/>
      <c r="W112" s="17">
        <f t="shared" si="31"/>
        <v>3</v>
      </c>
      <c r="X112" s="119">
        <f>VLOOKUP($B112,'[3]ACT NUM8'!$AB$2:$AN$123,2,FALSE)</f>
        <v>1</v>
      </c>
      <c r="Y112" s="119">
        <f>VLOOKUP($B112,'[3]ACT NUM8'!$AB$2:$AN$123,3,FALSE)</f>
        <v>0</v>
      </c>
      <c r="Z112" s="119">
        <f>VLOOKUP($B112,'[3]ACT NUM8'!$AB$2:$AN$123,4,FALSE)</f>
        <v>0</v>
      </c>
      <c r="AA112" s="119">
        <f>VLOOKUP($B112,'[3]ACT NUM8'!$AB$2:$AN$123,5,FALSE)</f>
        <v>0</v>
      </c>
      <c r="AB112" s="119">
        <f>VLOOKUP($B112,'[3]ACT NUM8'!$AB$2:$AN$123,6,FALSE)</f>
        <v>1</v>
      </c>
      <c r="AC112" s="119">
        <f>VLOOKUP($B112,'[3]ACT NUM8'!$AB$2:$AN$123,7,FALSE)</f>
        <v>0</v>
      </c>
      <c r="AD112" s="119">
        <f>VLOOKUP($B112,'[3]ACT NUM8'!$AB$2:$AN$123,8,FALSE)</f>
        <v>0</v>
      </c>
      <c r="AE112" s="119">
        <f>VLOOKUP($B112,'[3]ACT NUM8'!$AB$2:$AN$123,9,FALSE)</f>
        <v>0</v>
      </c>
      <c r="AF112" s="119">
        <f>VLOOKUP($B112,'[3]ACT NUM8'!$AB$2:$AN$123,10,FALSE)</f>
        <v>0</v>
      </c>
      <c r="AG112" s="119">
        <f>VLOOKUP($B112,'[3]ACT NUM8'!$AB$2:$AN$123,11,FALSE)</f>
        <v>0</v>
      </c>
      <c r="AH112" s="119">
        <f>VLOOKUP($B112,'[3]ACT NUM8'!$AB$2:$AN$123,12,FALSE)</f>
        <v>0</v>
      </c>
      <c r="AI112" s="119"/>
      <c r="AJ112" s="17">
        <f t="shared" si="28"/>
        <v>2</v>
      </c>
    </row>
    <row r="113" spans="1:39" ht="15" thickBot="1" x14ac:dyDescent="0.25">
      <c r="A113" s="105" t="s">
        <v>172</v>
      </c>
      <c r="B113" s="99" t="s">
        <v>166</v>
      </c>
      <c r="C113" s="63"/>
      <c r="D113" s="63"/>
      <c r="E113" s="17">
        <v>99</v>
      </c>
      <c r="F113" s="49">
        <f t="shared" si="45"/>
        <v>100</v>
      </c>
      <c r="G113" s="173">
        <f>VLOOKUP($B113,[2]NUM8!$G$2:$I$157,2,FALSE)</f>
        <v>96</v>
      </c>
      <c r="H113" s="61">
        <f t="shared" si="46"/>
        <v>98</v>
      </c>
      <c r="I113" s="50">
        <f t="shared" si="47"/>
        <v>100</v>
      </c>
      <c r="J113" s="180">
        <f>VLOOKUP($B113,[1]NUM8!$G$2:$I$158,2,FALSE)</f>
        <v>97</v>
      </c>
      <c r="K113" s="52">
        <f>VLOOKUP($B113,'[3]ACT NUM8'!$G$2:$S$141,2,FALSE)</f>
        <v>0</v>
      </c>
      <c r="L113" s="52">
        <f>VLOOKUP($B113,'[3]ACT NUM8'!$G$2:$S$141,3,FALSE)</f>
        <v>1</v>
      </c>
      <c r="M113" s="52">
        <f>VLOOKUP($B113,'[3]ACT NUM8'!$G$2:$S$141,4,FALSE)</f>
        <v>0</v>
      </c>
      <c r="N113" s="52">
        <f>VLOOKUP($B113,'[3]ACT NUM8'!$G$2:$S$141,5,FALSE)</f>
        <v>0</v>
      </c>
      <c r="O113" s="52">
        <f>VLOOKUP($B113,'[3]ACT NUM8'!$G$2:$S$141,6,FALSE)</f>
        <v>0</v>
      </c>
      <c r="P113" s="52">
        <f>VLOOKUP($B113,'[3]ACT NUM8'!$G$2:$S$141,7,FALSE)</f>
        <v>0</v>
      </c>
      <c r="Q113" s="52">
        <f>VLOOKUP($B113,'[3]ACT NUM8'!$G$2:$S$141,8,FALSE)</f>
        <v>0</v>
      </c>
      <c r="R113" s="52">
        <f>VLOOKUP($B113,'[3]ACT NUM8'!$G$2:$S$141,9,FALSE)</f>
        <v>2</v>
      </c>
      <c r="S113" s="52">
        <f>VLOOKUP($B113,'[3]ACT NUM8'!$G$2:$S$141,10,FALSE)</f>
        <v>2</v>
      </c>
      <c r="T113" s="53">
        <f>VLOOKUP($B113,'[3]ACT NUM8'!$G$2:$S$141,11,FALSE)</f>
        <v>1</v>
      </c>
      <c r="U113" s="52">
        <f>VLOOKUP($B113,'[3]ACT NUM8'!$G$2:$S$141,12,FALSE)</f>
        <v>1</v>
      </c>
      <c r="V113" s="52"/>
      <c r="W113" s="17">
        <f t="shared" si="31"/>
        <v>7</v>
      </c>
      <c r="X113" s="119">
        <f>VLOOKUP($B113,'[3]ACT NUM8'!$AB$2:$AN$123,2,FALSE)</f>
        <v>0</v>
      </c>
      <c r="Y113" s="119">
        <f>VLOOKUP($B113,'[3]ACT NUM8'!$AB$2:$AN$123,3,FALSE)</f>
        <v>0</v>
      </c>
      <c r="Z113" s="119">
        <f>VLOOKUP($B113,'[3]ACT NUM8'!$AB$2:$AN$123,4,FALSE)</f>
        <v>0</v>
      </c>
      <c r="AA113" s="119">
        <f>VLOOKUP($B113,'[3]ACT NUM8'!$AB$2:$AN$123,5,FALSE)</f>
        <v>2</v>
      </c>
      <c r="AB113" s="119">
        <f>VLOOKUP($B113,'[3]ACT NUM8'!$AB$2:$AN$123,6,FALSE)</f>
        <v>0</v>
      </c>
      <c r="AC113" s="119">
        <f>VLOOKUP($B113,'[3]ACT NUM8'!$AB$2:$AN$123,7,FALSE)</f>
        <v>0</v>
      </c>
      <c r="AD113" s="119">
        <f>VLOOKUP($B113,'[3]ACT NUM8'!$AB$2:$AN$123,8,FALSE)</f>
        <v>0</v>
      </c>
      <c r="AE113" s="119">
        <f>VLOOKUP($B113,'[3]ACT NUM8'!$AB$2:$AN$123,9,FALSE)</f>
        <v>0</v>
      </c>
      <c r="AF113" s="119">
        <f>VLOOKUP($B113,'[3]ACT NUM8'!$AB$2:$AN$123,10,FALSE)</f>
        <v>0</v>
      </c>
      <c r="AG113" s="119">
        <f>VLOOKUP($B113,'[3]ACT NUM8'!$AB$2:$AN$123,11,FALSE)</f>
        <v>1</v>
      </c>
      <c r="AH113" s="119">
        <f>VLOOKUP($B113,'[3]ACT NUM8'!$AB$2:$AN$123,12,FALSE)</f>
        <v>0</v>
      </c>
      <c r="AI113" s="119"/>
      <c r="AJ113" s="17">
        <f t="shared" si="28"/>
        <v>3</v>
      </c>
    </row>
    <row r="114" spans="1:39" ht="15" thickBot="1" x14ac:dyDescent="0.25">
      <c r="A114" s="105" t="s">
        <v>172</v>
      </c>
      <c r="B114" s="99" t="s">
        <v>167</v>
      </c>
      <c r="C114" s="63"/>
      <c r="D114" s="63"/>
      <c r="E114" s="17">
        <v>146</v>
      </c>
      <c r="F114" s="49">
        <f t="shared" si="45"/>
        <v>147</v>
      </c>
      <c r="G114" s="173">
        <f>VLOOKUP($B114,[2]NUM8!$G$2:$I$157,2,FALSE)</f>
        <v>145</v>
      </c>
      <c r="H114" s="61">
        <f t="shared" si="46"/>
        <v>147</v>
      </c>
      <c r="I114" s="50">
        <f t="shared" si="47"/>
        <v>146</v>
      </c>
      <c r="J114" s="180">
        <f>VLOOKUP($B114,[1]NUM8!$G$2:$I$158,2,FALSE)</f>
        <v>147</v>
      </c>
      <c r="K114" s="52">
        <f>VLOOKUP($B114,'[3]ACT NUM8'!$G$2:$S$141,2,FALSE)</f>
        <v>1</v>
      </c>
      <c r="L114" s="52">
        <f>VLOOKUP($B114,'[3]ACT NUM8'!$G$2:$S$141,3,FALSE)</f>
        <v>0</v>
      </c>
      <c r="M114" s="52">
        <f>VLOOKUP($B114,'[3]ACT NUM8'!$G$2:$S$141,4,FALSE)</f>
        <v>1</v>
      </c>
      <c r="N114" s="52">
        <f>VLOOKUP($B114,'[3]ACT NUM8'!$G$2:$S$141,5,FALSE)</f>
        <v>0</v>
      </c>
      <c r="O114" s="52">
        <f>VLOOKUP($B114,'[3]ACT NUM8'!$G$2:$S$141,6,FALSE)</f>
        <v>0</v>
      </c>
      <c r="P114" s="52">
        <f>VLOOKUP($B114,'[3]ACT NUM8'!$G$2:$S$141,7,FALSE)</f>
        <v>0</v>
      </c>
      <c r="Q114" s="52">
        <f>VLOOKUP($B114,'[3]ACT NUM8'!$G$2:$S$141,8,FALSE)</f>
        <v>2</v>
      </c>
      <c r="R114" s="52">
        <f>VLOOKUP($B114,'[3]ACT NUM8'!$G$2:$S$141,9,FALSE)</f>
        <v>0</v>
      </c>
      <c r="S114" s="52">
        <f>VLOOKUP($B114,'[3]ACT NUM8'!$G$2:$S$141,10,FALSE)</f>
        <v>0</v>
      </c>
      <c r="T114" s="53">
        <f>VLOOKUP($B114,'[3]ACT NUM8'!$G$2:$S$141,11,FALSE)</f>
        <v>1</v>
      </c>
      <c r="U114" s="52">
        <f>VLOOKUP($B114,'[3]ACT NUM8'!$G$2:$S$141,12,FALSE)</f>
        <v>3</v>
      </c>
      <c r="V114" s="52"/>
      <c r="W114" s="17">
        <f t="shared" si="31"/>
        <v>8</v>
      </c>
      <c r="X114" s="119">
        <f>VLOOKUP($B114,'[3]ACT NUM8'!$AB$2:$AN$123,2,FALSE)</f>
        <v>0</v>
      </c>
      <c r="Y114" s="119">
        <f>VLOOKUP($B114,'[3]ACT NUM8'!$AB$2:$AN$123,3,FALSE)</f>
        <v>0</v>
      </c>
      <c r="Z114" s="119">
        <f>VLOOKUP($B114,'[3]ACT NUM8'!$AB$2:$AN$123,4,FALSE)</f>
        <v>1</v>
      </c>
      <c r="AA114" s="119">
        <f>VLOOKUP($B114,'[3]ACT NUM8'!$AB$2:$AN$123,5,FALSE)</f>
        <v>0</v>
      </c>
      <c r="AB114" s="119">
        <f>VLOOKUP($B114,'[3]ACT NUM8'!$AB$2:$AN$123,6,FALSE)</f>
        <v>1</v>
      </c>
      <c r="AC114" s="119">
        <f>VLOOKUP($B114,'[3]ACT NUM8'!$AB$2:$AN$123,7,FALSE)</f>
        <v>0</v>
      </c>
      <c r="AD114" s="119">
        <f>VLOOKUP($B114,'[3]ACT NUM8'!$AB$2:$AN$123,8,FALSE)</f>
        <v>0</v>
      </c>
      <c r="AE114" s="119">
        <f>VLOOKUP($B114,'[3]ACT NUM8'!$AB$2:$AN$123,9,FALSE)</f>
        <v>0</v>
      </c>
      <c r="AF114" s="119">
        <f>VLOOKUP($B114,'[3]ACT NUM8'!$AB$2:$AN$123,10,FALSE)</f>
        <v>0</v>
      </c>
      <c r="AG114" s="119">
        <f>VLOOKUP($B114,'[3]ACT NUM8'!$AB$2:$AN$123,11,FALSE)</f>
        <v>2</v>
      </c>
      <c r="AH114" s="119">
        <f>VLOOKUP($B114,'[3]ACT NUM8'!$AB$2:$AN$123,12,FALSE)</f>
        <v>2</v>
      </c>
      <c r="AI114" s="119"/>
      <c r="AJ114" s="17">
        <f t="shared" si="28"/>
        <v>6</v>
      </c>
    </row>
    <row r="115" spans="1:39" ht="15" thickBot="1" x14ac:dyDescent="0.25">
      <c r="A115" s="105" t="s">
        <v>172</v>
      </c>
      <c r="B115" s="99" t="s">
        <v>168</v>
      </c>
      <c r="C115" s="63"/>
      <c r="D115" s="63"/>
      <c r="E115" s="17">
        <v>98</v>
      </c>
      <c r="F115" s="49">
        <f t="shared" si="45"/>
        <v>99</v>
      </c>
      <c r="G115" s="173">
        <f>VLOOKUP($B115,[2]NUM8!$G$2:$I$157,2,FALSE)</f>
        <v>100</v>
      </c>
      <c r="H115" s="61">
        <f t="shared" si="46"/>
        <v>104</v>
      </c>
      <c r="I115" s="50">
        <f t="shared" si="47"/>
        <v>103</v>
      </c>
      <c r="J115" s="180">
        <f>VLOOKUP($B115,[1]NUM8!$G$2:$I$158,2,FALSE)</f>
        <v>102</v>
      </c>
      <c r="K115" s="52">
        <f>VLOOKUP($B115,'[3]ACT NUM8'!$G$2:$S$141,2,FALSE)</f>
        <v>1</v>
      </c>
      <c r="L115" s="52">
        <f>VLOOKUP($B115,'[3]ACT NUM8'!$G$2:$S$141,3,FALSE)</f>
        <v>0</v>
      </c>
      <c r="M115" s="52">
        <f>VLOOKUP($B115,'[3]ACT NUM8'!$G$2:$S$141,4,FALSE)</f>
        <v>0</v>
      </c>
      <c r="N115" s="52">
        <f>VLOOKUP($B115,'[3]ACT NUM8'!$G$2:$S$141,5,FALSE)</f>
        <v>0</v>
      </c>
      <c r="O115" s="52">
        <f>VLOOKUP($B115,'[3]ACT NUM8'!$G$2:$S$141,6,FALSE)</f>
        <v>0</v>
      </c>
      <c r="P115" s="52">
        <f>VLOOKUP($B115,'[3]ACT NUM8'!$G$2:$S$141,7,FALSE)</f>
        <v>1</v>
      </c>
      <c r="Q115" s="52">
        <f>VLOOKUP($B115,'[3]ACT NUM8'!$G$2:$S$141,8,FALSE)</f>
        <v>0</v>
      </c>
      <c r="R115" s="52">
        <f>VLOOKUP($B115,'[3]ACT NUM8'!$G$2:$S$141,9,FALSE)</f>
        <v>4</v>
      </c>
      <c r="S115" s="52">
        <f>VLOOKUP($B115,'[3]ACT NUM8'!$G$2:$S$141,10,FALSE)</f>
        <v>1</v>
      </c>
      <c r="T115" s="53">
        <f>VLOOKUP($B115,'[3]ACT NUM8'!$G$2:$S$141,11,FALSE)</f>
        <v>1</v>
      </c>
      <c r="U115" s="52">
        <f>VLOOKUP($B115,'[3]ACT NUM8'!$G$2:$S$141,12,FALSE)</f>
        <v>0</v>
      </c>
      <c r="V115" s="52"/>
      <c r="W115" s="17">
        <f t="shared" si="31"/>
        <v>8</v>
      </c>
      <c r="X115" s="119">
        <f>VLOOKUP($B115,'[3]ACT NUM8'!$AB$2:$AN$123,2,FALSE)</f>
        <v>0</v>
      </c>
      <c r="Y115" s="119">
        <f>VLOOKUP($B115,'[3]ACT NUM8'!$AB$2:$AN$123,3,FALSE)</f>
        <v>0</v>
      </c>
      <c r="Z115" s="119">
        <f>VLOOKUP($B115,'[3]ACT NUM8'!$AB$2:$AN$123,4,FALSE)</f>
        <v>0</v>
      </c>
      <c r="AA115" s="119">
        <f>VLOOKUP($B115,'[3]ACT NUM8'!$AB$2:$AN$123,5,FALSE)</f>
        <v>0</v>
      </c>
      <c r="AB115" s="119">
        <f>VLOOKUP($B115,'[3]ACT NUM8'!$AB$2:$AN$123,6,FALSE)</f>
        <v>1</v>
      </c>
      <c r="AC115" s="119">
        <f>VLOOKUP($B115,'[3]ACT NUM8'!$AB$2:$AN$123,7,FALSE)</f>
        <v>1</v>
      </c>
      <c r="AD115" s="119">
        <f>VLOOKUP($B115,'[3]ACT NUM8'!$AB$2:$AN$123,8,FALSE)</f>
        <v>0</v>
      </c>
      <c r="AE115" s="119">
        <f>VLOOKUP($B115,'[3]ACT NUM8'!$AB$2:$AN$123,9,FALSE)</f>
        <v>0</v>
      </c>
      <c r="AF115" s="119">
        <f>VLOOKUP($B115,'[3]ACT NUM8'!$AB$2:$AN$123,10,FALSE)</f>
        <v>3</v>
      </c>
      <c r="AG115" s="119">
        <f>VLOOKUP($B115,'[3]ACT NUM8'!$AB$2:$AN$123,11,FALSE)</f>
        <v>0</v>
      </c>
      <c r="AH115" s="119">
        <f>VLOOKUP($B115,'[3]ACT NUM8'!$AB$2:$AN$123,12,FALSE)</f>
        <v>0</v>
      </c>
      <c r="AI115" s="119"/>
      <c r="AJ115" s="17">
        <f t="shared" si="28"/>
        <v>5</v>
      </c>
    </row>
    <row r="116" spans="1:39" ht="15" thickBot="1" x14ac:dyDescent="0.25">
      <c r="A116" s="105" t="s">
        <v>172</v>
      </c>
      <c r="B116" s="99" t="s">
        <v>169</v>
      </c>
      <c r="C116" s="63"/>
      <c r="D116" s="63"/>
      <c r="E116" s="17">
        <v>50</v>
      </c>
      <c r="F116" s="49">
        <f t="shared" si="45"/>
        <v>49</v>
      </c>
      <c r="G116" s="173">
        <f>VLOOKUP($B116,[2]NUM8!$G$2:$I$157,2,FALSE)</f>
        <v>49</v>
      </c>
      <c r="H116" s="61">
        <f t="shared" si="46"/>
        <v>48</v>
      </c>
      <c r="I116" s="50">
        <f t="shared" si="47"/>
        <v>47</v>
      </c>
      <c r="J116" s="180">
        <f>VLOOKUP($B116,[1]NUM8!$G$2:$I$158,2,FALSE)</f>
        <v>47</v>
      </c>
      <c r="K116" s="52"/>
      <c r="L116" s="52"/>
      <c r="M116" s="52"/>
      <c r="N116" s="52"/>
      <c r="O116" s="52"/>
      <c r="P116" s="52"/>
      <c r="Q116" s="52"/>
      <c r="R116" s="52"/>
      <c r="S116" s="52"/>
      <c r="T116" s="53"/>
      <c r="U116" s="52"/>
      <c r="V116" s="52"/>
      <c r="W116" s="17">
        <f t="shared" si="31"/>
        <v>0</v>
      </c>
      <c r="X116" s="119">
        <f>VLOOKUP($B116,'[3]ACT NUM8'!$AB$2:$AN$123,2,FALSE)</f>
        <v>1</v>
      </c>
      <c r="Y116" s="119">
        <f>VLOOKUP($B116,'[3]ACT NUM8'!$AB$2:$AN$123,3,FALSE)</f>
        <v>0</v>
      </c>
      <c r="Z116" s="119">
        <f>VLOOKUP($B116,'[3]ACT NUM8'!$AB$2:$AN$123,4,FALSE)</f>
        <v>0</v>
      </c>
      <c r="AA116" s="119">
        <f>VLOOKUP($B116,'[3]ACT NUM8'!$AB$2:$AN$123,5,FALSE)</f>
        <v>0</v>
      </c>
      <c r="AB116" s="119">
        <f>VLOOKUP($B116,'[3]ACT NUM8'!$AB$2:$AN$123,6,FALSE)</f>
        <v>0</v>
      </c>
      <c r="AC116" s="119">
        <f>VLOOKUP($B116,'[3]ACT NUM8'!$AB$2:$AN$123,7,FALSE)</f>
        <v>0</v>
      </c>
      <c r="AD116" s="119">
        <f>VLOOKUP($B116,'[3]ACT NUM8'!$AB$2:$AN$123,8,FALSE)</f>
        <v>1</v>
      </c>
      <c r="AE116" s="119">
        <f>VLOOKUP($B116,'[3]ACT NUM8'!$AB$2:$AN$123,9,FALSE)</f>
        <v>0</v>
      </c>
      <c r="AF116" s="119">
        <f>VLOOKUP($B116,'[3]ACT NUM8'!$AB$2:$AN$123,10,FALSE)</f>
        <v>1</v>
      </c>
      <c r="AG116" s="119">
        <f>VLOOKUP($B116,'[3]ACT NUM8'!$AB$2:$AN$123,11,FALSE)</f>
        <v>0</v>
      </c>
      <c r="AH116" s="119">
        <f>VLOOKUP($B116,'[3]ACT NUM8'!$AB$2:$AN$123,12,FALSE)</f>
        <v>0</v>
      </c>
      <c r="AI116" s="119"/>
      <c r="AJ116" s="17">
        <f t="shared" si="28"/>
        <v>3</v>
      </c>
    </row>
    <row r="117" spans="1:39" ht="15" thickBot="1" x14ac:dyDescent="0.25">
      <c r="A117" s="105" t="s">
        <v>172</v>
      </c>
      <c r="B117" s="99" t="s">
        <v>170</v>
      </c>
      <c r="C117" s="63"/>
      <c r="D117" s="63"/>
      <c r="E117" s="17">
        <v>63</v>
      </c>
      <c r="F117" s="49">
        <f t="shared" si="45"/>
        <v>62</v>
      </c>
      <c r="G117" s="173">
        <f>VLOOKUP($B117,[2]NUM8!$G$2:$I$157,2,FALSE)</f>
        <v>65</v>
      </c>
      <c r="H117" s="61">
        <f t="shared" si="46"/>
        <v>65</v>
      </c>
      <c r="I117" s="50">
        <f t="shared" si="47"/>
        <v>67</v>
      </c>
      <c r="J117" s="180">
        <f>VLOOKUP($B117,[1]NUM8!$G$2:$I$158,2,FALSE)</f>
        <v>68</v>
      </c>
      <c r="K117" s="52">
        <f>VLOOKUP($B117,'[3]ACT NUM8'!$G$2:$S$141,2,FALSE)</f>
        <v>0</v>
      </c>
      <c r="L117" s="52">
        <f>VLOOKUP($B117,'[3]ACT NUM8'!$G$2:$S$141,3,FALSE)</f>
        <v>0</v>
      </c>
      <c r="M117" s="52">
        <f>VLOOKUP($B117,'[3]ACT NUM8'!$G$2:$S$141,4,FALSE)</f>
        <v>0</v>
      </c>
      <c r="N117" s="52">
        <f>VLOOKUP($B117,'[3]ACT NUM8'!$G$2:$S$141,5,FALSE)</f>
        <v>0</v>
      </c>
      <c r="O117" s="52">
        <f>VLOOKUP($B117,'[3]ACT NUM8'!$G$2:$S$141,6,FALSE)</f>
        <v>0</v>
      </c>
      <c r="P117" s="52">
        <f>VLOOKUP($B117,'[3]ACT NUM8'!$G$2:$S$141,7,FALSE)</f>
        <v>0</v>
      </c>
      <c r="Q117" s="52">
        <f>VLOOKUP($B117,'[3]ACT NUM8'!$G$2:$S$141,8,FALSE)</f>
        <v>0</v>
      </c>
      <c r="R117" s="52">
        <f>VLOOKUP($B117,'[3]ACT NUM8'!$G$2:$S$141,9,FALSE)</f>
        <v>0</v>
      </c>
      <c r="S117" s="52">
        <f>VLOOKUP($B117,'[3]ACT NUM8'!$G$2:$S$141,10,FALSE)</f>
        <v>1</v>
      </c>
      <c r="T117" s="53">
        <f>VLOOKUP($B117,'[3]ACT NUM8'!$G$2:$S$141,11,FALSE)</f>
        <v>1</v>
      </c>
      <c r="U117" s="52">
        <f>VLOOKUP($B117,'[3]ACT NUM8'!$G$2:$S$141,12,FALSE)</f>
        <v>1</v>
      </c>
      <c r="V117" s="52"/>
      <c r="W117" s="17">
        <f t="shared" si="31"/>
        <v>3</v>
      </c>
      <c r="X117" s="119">
        <f>VLOOKUP($B117,'[3]ACT NUM8'!$AB$2:$AN$123,2,FALSE)</f>
        <v>0</v>
      </c>
      <c r="Y117" s="119">
        <f>VLOOKUP($B117,'[3]ACT NUM8'!$AB$2:$AN$123,3,FALSE)</f>
        <v>0</v>
      </c>
      <c r="Z117" s="119">
        <f>VLOOKUP($B117,'[3]ACT NUM8'!$AB$2:$AN$123,4,FALSE)</f>
        <v>1</v>
      </c>
      <c r="AA117" s="119">
        <f>VLOOKUP($B117,'[3]ACT NUM8'!$AB$2:$AN$123,5,FALSE)</f>
        <v>0</v>
      </c>
      <c r="AB117" s="119">
        <f>VLOOKUP($B117,'[3]ACT NUM8'!$AB$2:$AN$123,6,FALSE)</f>
        <v>0</v>
      </c>
      <c r="AC117" s="119">
        <f>VLOOKUP($B117,'[3]ACT NUM8'!$AB$2:$AN$123,7,FALSE)</f>
        <v>0</v>
      </c>
      <c r="AD117" s="119">
        <f>VLOOKUP($B117,'[3]ACT NUM8'!$AB$2:$AN$123,8,FALSE)</f>
        <v>0</v>
      </c>
      <c r="AE117" s="119">
        <f>VLOOKUP($B117,'[3]ACT NUM8'!$AB$2:$AN$123,9,FALSE)</f>
        <v>0</v>
      </c>
      <c r="AF117" s="119">
        <f>VLOOKUP($B117,'[3]ACT NUM8'!$AB$2:$AN$123,10,FALSE)</f>
        <v>0</v>
      </c>
      <c r="AG117" s="119">
        <f>VLOOKUP($B117,'[3]ACT NUM8'!$AB$2:$AN$123,11,FALSE)</f>
        <v>0</v>
      </c>
      <c r="AH117" s="119">
        <f>VLOOKUP($B117,'[3]ACT NUM8'!$AB$2:$AN$123,12,FALSE)</f>
        <v>1</v>
      </c>
      <c r="AI117" s="119"/>
      <c r="AJ117" s="17">
        <f t="shared" si="28"/>
        <v>2</v>
      </c>
    </row>
    <row r="118" spans="1:39" ht="15" thickBot="1" x14ac:dyDescent="0.25">
      <c r="A118" s="105" t="s">
        <v>172</v>
      </c>
      <c r="B118" s="99" t="s">
        <v>171</v>
      </c>
      <c r="C118" s="63"/>
      <c r="D118" s="63"/>
      <c r="E118" s="17">
        <v>51</v>
      </c>
      <c r="F118" s="49">
        <f>+E118+(K118+L118+M118)-(X118+Y118+Z118)</f>
        <v>50</v>
      </c>
      <c r="G118" s="173">
        <f>VLOOKUP($B118,[2]NUM8!$G$2:$I$157,2,FALSE)</f>
        <v>50</v>
      </c>
      <c r="H118" s="61">
        <f t="shared" si="46"/>
        <v>49</v>
      </c>
      <c r="I118" s="50">
        <f t="shared" si="47"/>
        <v>49</v>
      </c>
      <c r="J118" s="180">
        <f>VLOOKUP($B118,[1]NUM8!$G$2:$I$158,2,FALSE)</f>
        <v>47</v>
      </c>
      <c r="K118" s="52">
        <f>VLOOKUP($B118,'[3]ACT NUM8'!$G$2:$S$141,2,FALSE)</f>
        <v>0</v>
      </c>
      <c r="L118" s="52">
        <f>VLOOKUP($B118,'[3]ACT NUM8'!$G$2:$S$141,3,FALSE)</f>
        <v>0</v>
      </c>
      <c r="M118" s="52">
        <f>VLOOKUP($B118,'[3]ACT NUM8'!$G$2:$S$141,4,FALSE)</f>
        <v>0</v>
      </c>
      <c r="N118" s="52">
        <f>VLOOKUP($B118,'[3]ACT NUM8'!$G$2:$S$141,5,FALSE)</f>
        <v>0</v>
      </c>
      <c r="O118" s="52">
        <f>VLOOKUP($B118,'[3]ACT NUM8'!$G$2:$S$141,6,FALSE)</f>
        <v>0</v>
      </c>
      <c r="P118" s="52">
        <f>VLOOKUP($B118,'[3]ACT NUM8'!$G$2:$S$141,7,FALSE)</f>
        <v>0</v>
      </c>
      <c r="Q118" s="52">
        <f>VLOOKUP($B118,'[3]ACT NUM8'!$G$2:$S$141,8,FALSE)</f>
        <v>0</v>
      </c>
      <c r="R118" s="52">
        <f>VLOOKUP($B118,'[3]ACT NUM8'!$G$2:$S$141,9,FALSE)</f>
        <v>0</v>
      </c>
      <c r="S118" s="52">
        <f>VLOOKUP($B118,'[3]ACT NUM8'!$G$2:$S$141,10,FALSE)</f>
        <v>1</v>
      </c>
      <c r="T118" s="53">
        <f>VLOOKUP($B118,'[3]ACT NUM8'!$G$2:$S$141,11,FALSE)</f>
        <v>0</v>
      </c>
      <c r="U118" s="52">
        <f>VLOOKUP($B118,'[3]ACT NUM8'!$G$2:$S$141,12,FALSE)</f>
        <v>0</v>
      </c>
      <c r="V118" s="52"/>
      <c r="W118" s="17">
        <f t="shared" si="31"/>
        <v>1</v>
      </c>
      <c r="X118" s="119">
        <f>VLOOKUP($B118,'[3]ACT NUM8'!$AB$2:$AN$123,2,FALSE)</f>
        <v>0</v>
      </c>
      <c r="Y118" s="119">
        <f>VLOOKUP($B118,'[3]ACT NUM8'!$AB$2:$AN$123,3,FALSE)</f>
        <v>1</v>
      </c>
      <c r="Z118" s="119">
        <f>VLOOKUP($B118,'[3]ACT NUM8'!$AB$2:$AN$123,4,FALSE)</f>
        <v>0</v>
      </c>
      <c r="AA118" s="119">
        <f>VLOOKUP($B118,'[3]ACT NUM8'!$AB$2:$AN$123,5,FALSE)</f>
        <v>0</v>
      </c>
      <c r="AB118" s="119">
        <f>VLOOKUP($B118,'[3]ACT NUM8'!$AB$2:$AN$123,6,FALSE)</f>
        <v>0</v>
      </c>
      <c r="AC118" s="119">
        <f>VLOOKUP($B118,'[3]ACT NUM8'!$AB$2:$AN$123,7,FALSE)</f>
        <v>0</v>
      </c>
      <c r="AD118" s="119">
        <f>VLOOKUP($B118,'[3]ACT NUM8'!$AB$2:$AN$123,8,FALSE)</f>
        <v>1</v>
      </c>
      <c r="AE118" s="119">
        <f>VLOOKUP($B118,'[3]ACT NUM8'!$AB$2:$AN$123,9,FALSE)</f>
        <v>0</v>
      </c>
      <c r="AF118" s="119">
        <f>VLOOKUP($B118,'[3]ACT NUM8'!$AB$2:$AN$123,10,FALSE)</f>
        <v>0</v>
      </c>
      <c r="AG118" s="119">
        <f>VLOOKUP($B118,'[3]ACT NUM8'!$AB$2:$AN$123,11,FALSE)</f>
        <v>1</v>
      </c>
      <c r="AH118" s="119">
        <f>VLOOKUP($B118,'[3]ACT NUM8'!$AB$2:$AN$123,12,FALSE)</f>
        <v>0</v>
      </c>
      <c r="AI118" s="119"/>
      <c r="AJ118" s="17">
        <f t="shared" si="28"/>
        <v>3</v>
      </c>
    </row>
    <row r="119" spans="1:39" ht="15" thickBot="1" x14ac:dyDescent="0.25">
      <c r="A119" s="233" t="s">
        <v>207</v>
      </c>
      <c r="B119" s="234"/>
      <c r="C119" s="45">
        <f>+D119/Metas!N107</f>
        <v>0.99921027932406503</v>
      </c>
      <c r="D119" s="19">
        <f>+J119/AK119</f>
        <v>0.77938401787277078</v>
      </c>
      <c r="E119" s="14">
        <f t="shared" ref="E119:K119" si="48">SUM(E107:E118)</f>
        <v>1133</v>
      </c>
      <c r="F119" s="14">
        <f t="shared" si="48"/>
        <v>1119</v>
      </c>
      <c r="G119" s="14">
        <f t="shared" si="48"/>
        <v>1123</v>
      </c>
      <c r="H119" s="14">
        <f t="shared" si="48"/>
        <v>1134</v>
      </c>
      <c r="I119" s="14">
        <f>SUM(I107:I118)</f>
        <v>1146</v>
      </c>
      <c r="J119" s="14">
        <f t="shared" si="48"/>
        <v>1131</v>
      </c>
      <c r="K119" s="14">
        <f t="shared" si="48"/>
        <v>3</v>
      </c>
      <c r="L119" s="14">
        <f t="shared" ref="L119:V119" si="49">SUM(L107:L118)</f>
        <v>2</v>
      </c>
      <c r="M119" s="14">
        <f t="shared" si="49"/>
        <v>2</v>
      </c>
      <c r="N119" s="14">
        <f t="shared" si="49"/>
        <v>4</v>
      </c>
      <c r="O119" s="14">
        <f t="shared" si="49"/>
        <v>1</v>
      </c>
      <c r="P119" s="14">
        <f t="shared" si="49"/>
        <v>3</v>
      </c>
      <c r="Q119" s="14">
        <f t="shared" si="49"/>
        <v>6</v>
      </c>
      <c r="R119" s="14">
        <f t="shared" si="49"/>
        <v>9</v>
      </c>
      <c r="S119" s="14">
        <f t="shared" si="49"/>
        <v>14</v>
      </c>
      <c r="T119" s="14">
        <f t="shared" si="49"/>
        <v>8</v>
      </c>
      <c r="U119" s="14">
        <f t="shared" si="49"/>
        <v>6</v>
      </c>
      <c r="V119" s="14">
        <f t="shared" si="49"/>
        <v>0</v>
      </c>
      <c r="W119" s="14">
        <f t="shared" si="31"/>
        <v>58</v>
      </c>
      <c r="X119" s="14">
        <f t="shared" ref="X119:AI119" si="50">SUM(X107:X118)</f>
        <v>13</v>
      </c>
      <c r="Y119" s="14">
        <f t="shared" si="50"/>
        <v>1</v>
      </c>
      <c r="Z119" s="14">
        <f t="shared" si="50"/>
        <v>7</v>
      </c>
      <c r="AA119" s="14">
        <f t="shared" si="50"/>
        <v>3</v>
      </c>
      <c r="AB119" s="14">
        <f t="shared" si="50"/>
        <v>4</v>
      </c>
      <c r="AC119" s="14">
        <f t="shared" si="50"/>
        <v>1</v>
      </c>
      <c r="AD119" s="14">
        <f t="shared" si="50"/>
        <v>2</v>
      </c>
      <c r="AE119" s="14">
        <f t="shared" si="50"/>
        <v>2</v>
      </c>
      <c r="AF119" s="14">
        <f t="shared" si="50"/>
        <v>5</v>
      </c>
      <c r="AG119" s="14">
        <f t="shared" si="50"/>
        <v>5</v>
      </c>
      <c r="AH119" s="14">
        <f t="shared" si="50"/>
        <v>5</v>
      </c>
      <c r="AI119" s="14">
        <f t="shared" si="50"/>
        <v>0</v>
      </c>
      <c r="AJ119" s="14">
        <f t="shared" si="28"/>
        <v>48</v>
      </c>
      <c r="AK119" s="14">
        <f>+AL119+AM119</f>
        <v>1451.1460000000002</v>
      </c>
      <c r="AL119" s="14">
        <f>4529*0.157</f>
        <v>711.053</v>
      </c>
      <c r="AM119" s="14">
        <f>1151*0.643</f>
        <v>740.09300000000007</v>
      </c>
    </row>
    <row r="120" spans="1:39" ht="15" thickBot="1" x14ac:dyDescent="0.25">
      <c r="A120" s="105" t="s">
        <v>186</v>
      </c>
      <c r="B120" s="99" t="s">
        <v>173</v>
      </c>
      <c r="C120" s="63"/>
      <c r="D120" s="63"/>
      <c r="E120" s="17">
        <v>857</v>
      </c>
      <c r="F120" s="49">
        <f t="shared" ref="F120:F132" si="51">+E120+(K120+L120+M120)-(X120+Y120+Z120)</f>
        <v>864</v>
      </c>
      <c r="G120" s="173">
        <f>VLOOKUP($B120,[2]NUM8!$G$2:$I$157,2,FALSE)</f>
        <v>902</v>
      </c>
      <c r="H120" s="61">
        <f t="shared" ref="H120:H132" si="52">+G120+(Q120+R120)-(AD120+AE120)</f>
        <v>910</v>
      </c>
      <c r="I120" s="50">
        <f t="shared" ref="I120:I132" si="53">+G120+(Q120+R120+S120+T120)-(AD120+AE120+AF120+AG120)</f>
        <v>924</v>
      </c>
      <c r="J120" s="180">
        <f>VLOOKUP($B120,[1]NUM8!$G$2:$I$158,2,FALSE)</f>
        <v>921</v>
      </c>
      <c r="K120" s="52">
        <f>VLOOKUP($B120,'[3]ACT NUM8'!$G$2:$S$141,2,FALSE)</f>
        <v>4</v>
      </c>
      <c r="L120" s="52">
        <f>VLOOKUP($B120,'[3]ACT NUM8'!$G$2:$S$141,3,FALSE)</f>
        <v>6</v>
      </c>
      <c r="M120" s="52">
        <f>VLOOKUP($B120,'[3]ACT NUM8'!$G$2:$S$141,4,FALSE)</f>
        <v>6</v>
      </c>
      <c r="N120" s="52">
        <f>VLOOKUP($B120,'[3]ACT NUM8'!$G$2:$S$141,5,FALSE)</f>
        <v>0</v>
      </c>
      <c r="O120" s="52">
        <f>VLOOKUP($B120,'[3]ACT NUM8'!$G$2:$S$141,6,FALSE)</f>
        <v>2</v>
      </c>
      <c r="P120" s="52">
        <f>VLOOKUP($B120,'[3]ACT NUM8'!$G$2:$S$141,7,FALSE)</f>
        <v>7</v>
      </c>
      <c r="Q120" s="52">
        <f>VLOOKUP($B120,'[3]ACT NUM8'!$G$2:$S$141,8,FALSE)</f>
        <v>4</v>
      </c>
      <c r="R120" s="52">
        <f>VLOOKUP($B120,'[3]ACT NUM8'!$G$2:$S$141,9,FALSE)</f>
        <v>8</v>
      </c>
      <c r="S120" s="52">
        <f>VLOOKUP($B120,'[3]ACT NUM8'!$G$2:$S$141,10,FALSE)</f>
        <v>11</v>
      </c>
      <c r="T120" s="53">
        <f>VLOOKUP($B120,'[3]ACT NUM8'!$G$2:$S$141,11,FALSE)</f>
        <v>6</v>
      </c>
      <c r="U120" s="52">
        <f>VLOOKUP($B120,'[3]ACT NUM8'!$G$2:$S$141,12,FALSE)</f>
        <v>1</v>
      </c>
      <c r="V120" s="52"/>
      <c r="W120" s="17">
        <f t="shared" si="31"/>
        <v>55</v>
      </c>
      <c r="X120" s="119">
        <f>VLOOKUP($B120,'[3]ACT NUM8'!$AB$2:$AN$123,2,FALSE)</f>
        <v>3</v>
      </c>
      <c r="Y120" s="119">
        <f>VLOOKUP($B120,'[3]ACT NUM8'!$AB$2:$AN$123,3,FALSE)</f>
        <v>4</v>
      </c>
      <c r="Z120" s="119">
        <f>VLOOKUP($B120,'[3]ACT NUM8'!$AB$2:$AN$123,4,FALSE)</f>
        <v>2</v>
      </c>
      <c r="AA120" s="119">
        <f>VLOOKUP($B120,'[3]ACT NUM8'!$AB$2:$AN$123,5,FALSE)</f>
        <v>1</v>
      </c>
      <c r="AB120" s="119">
        <f>VLOOKUP($B120,'[3]ACT NUM8'!$AB$2:$AN$123,6,FALSE)</f>
        <v>2</v>
      </c>
      <c r="AC120" s="119">
        <f>VLOOKUP($B120,'[3]ACT NUM8'!$AB$2:$AN$123,7,FALSE)</f>
        <v>2</v>
      </c>
      <c r="AD120" s="119">
        <f>VLOOKUP($B120,'[3]ACT NUM8'!$AB$2:$AN$123,8,FALSE)</f>
        <v>4</v>
      </c>
      <c r="AE120" s="119">
        <f>VLOOKUP($B120,'[3]ACT NUM8'!$AB$2:$AN$123,9,FALSE)</f>
        <v>0</v>
      </c>
      <c r="AF120" s="119">
        <f>VLOOKUP($B120,'[3]ACT NUM8'!$AB$2:$AN$123,10,FALSE)</f>
        <v>0</v>
      </c>
      <c r="AG120" s="119">
        <f>VLOOKUP($B120,'[3]ACT NUM8'!$AB$2:$AN$123,11,FALSE)</f>
        <v>3</v>
      </c>
      <c r="AH120" s="119">
        <f>VLOOKUP($B120,'[3]ACT NUM8'!$AB$2:$AN$123,12,FALSE)</f>
        <v>2</v>
      </c>
      <c r="AI120" s="119"/>
      <c r="AJ120" s="17">
        <f t="shared" si="28"/>
        <v>23</v>
      </c>
    </row>
    <row r="121" spans="1:39" ht="15" thickBot="1" x14ac:dyDescent="0.25">
      <c r="A121" s="105" t="s">
        <v>186</v>
      </c>
      <c r="B121" s="99" t="s">
        <v>174</v>
      </c>
      <c r="C121" s="63"/>
      <c r="D121" s="63"/>
      <c r="E121" s="17">
        <v>455</v>
      </c>
      <c r="F121" s="49">
        <f t="shared" si="51"/>
        <v>452</v>
      </c>
      <c r="G121" s="173">
        <f>VLOOKUP($B121,[2]NUM8!$G$2:$I$157,2,FALSE)</f>
        <v>430</v>
      </c>
      <c r="H121" s="61">
        <f t="shared" si="52"/>
        <v>434</v>
      </c>
      <c r="I121" s="50">
        <f t="shared" si="53"/>
        <v>431</v>
      </c>
      <c r="J121" s="180">
        <f>VLOOKUP($B121,[1]NUM8!$G$2:$I$158,2,FALSE)</f>
        <v>433</v>
      </c>
      <c r="K121" s="52">
        <f>VLOOKUP($B121,'[3]ACT NUM8'!$G$2:$S$141,2,FALSE)</f>
        <v>1</v>
      </c>
      <c r="L121" s="52">
        <f>VLOOKUP($B121,'[3]ACT NUM8'!$G$2:$S$141,3,FALSE)</f>
        <v>0</v>
      </c>
      <c r="M121" s="52">
        <f>VLOOKUP($B121,'[3]ACT NUM8'!$G$2:$S$141,4,FALSE)</f>
        <v>2</v>
      </c>
      <c r="N121" s="52">
        <f>VLOOKUP($B121,'[3]ACT NUM8'!$G$2:$S$141,5,FALSE)</f>
        <v>7</v>
      </c>
      <c r="O121" s="52">
        <f>VLOOKUP($B121,'[3]ACT NUM8'!$G$2:$S$141,6,FALSE)</f>
        <v>7</v>
      </c>
      <c r="P121" s="52">
        <f>VLOOKUP($B121,'[3]ACT NUM8'!$G$2:$S$141,7,FALSE)</f>
        <v>3</v>
      </c>
      <c r="Q121" s="52">
        <f>VLOOKUP($B121,'[3]ACT NUM8'!$G$2:$S$141,8,FALSE)</f>
        <v>3</v>
      </c>
      <c r="R121" s="52">
        <f>VLOOKUP($B121,'[3]ACT NUM8'!$G$2:$S$141,9,FALSE)</f>
        <v>10</v>
      </c>
      <c r="S121" s="52">
        <f>VLOOKUP($B121,'[3]ACT NUM8'!$G$2:$S$141,10,FALSE)</f>
        <v>0</v>
      </c>
      <c r="T121" s="53">
        <f>VLOOKUP($B121,'[3]ACT NUM8'!$G$2:$S$141,11,FALSE)</f>
        <v>0</v>
      </c>
      <c r="U121" s="52">
        <f>VLOOKUP($B121,'[3]ACT NUM8'!$G$2:$S$141,12,FALSE)</f>
        <v>3</v>
      </c>
      <c r="V121" s="52"/>
      <c r="W121" s="17">
        <f t="shared" si="31"/>
        <v>36</v>
      </c>
      <c r="X121" s="119">
        <f>VLOOKUP($B121,'[3]ACT NUM8'!$AB$2:$AN$123,2,FALSE)</f>
        <v>0</v>
      </c>
      <c r="Y121" s="119">
        <f>VLOOKUP($B121,'[3]ACT NUM8'!$AB$2:$AN$123,3,FALSE)</f>
        <v>0</v>
      </c>
      <c r="Z121" s="119">
        <f>VLOOKUP($B121,'[3]ACT NUM8'!$AB$2:$AN$123,4,FALSE)</f>
        <v>6</v>
      </c>
      <c r="AA121" s="119">
        <f>VLOOKUP($B121,'[3]ACT NUM8'!$AB$2:$AN$123,5,FALSE)</f>
        <v>0</v>
      </c>
      <c r="AB121" s="119">
        <f>VLOOKUP($B121,'[3]ACT NUM8'!$AB$2:$AN$123,6,FALSE)</f>
        <v>3</v>
      </c>
      <c r="AC121" s="119">
        <f>VLOOKUP($B121,'[3]ACT NUM8'!$AB$2:$AN$123,7,FALSE)</f>
        <v>0</v>
      </c>
      <c r="AD121" s="119">
        <f>VLOOKUP($B121,'[3]ACT NUM8'!$AB$2:$AN$123,8,FALSE)</f>
        <v>5</v>
      </c>
      <c r="AE121" s="119">
        <f>VLOOKUP($B121,'[3]ACT NUM8'!$AB$2:$AN$123,9,FALSE)</f>
        <v>4</v>
      </c>
      <c r="AF121" s="119">
        <f>VLOOKUP($B121,'[3]ACT NUM8'!$AB$2:$AN$123,10,FALSE)</f>
        <v>1</v>
      </c>
      <c r="AG121" s="119">
        <f>VLOOKUP($B121,'[3]ACT NUM8'!$AB$2:$AN$123,11,FALSE)</f>
        <v>2</v>
      </c>
      <c r="AH121" s="119">
        <f>VLOOKUP($B121,'[3]ACT NUM8'!$AB$2:$AN$123,12,FALSE)</f>
        <v>2</v>
      </c>
      <c r="AI121" s="119"/>
      <c r="AJ121" s="17">
        <f t="shared" si="28"/>
        <v>23</v>
      </c>
    </row>
    <row r="122" spans="1:39" ht="15" thickBot="1" x14ac:dyDescent="0.25">
      <c r="A122" s="105" t="s">
        <v>186</v>
      </c>
      <c r="B122" s="99" t="s">
        <v>175</v>
      </c>
      <c r="C122" s="63"/>
      <c r="D122" s="63"/>
      <c r="E122" s="17">
        <v>391</v>
      </c>
      <c r="F122" s="49">
        <f t="shared" si="51"/>
        <v>393</v>
      </c>
      <c r="G122" s="173">
        <f>VLOOKUP($B122,[2]NUM8!$G$2:$I$157,2,FALSE)</f>
        <v>402</v>
      </c>
      <c r="H122" s="61">
        <f t="shared" si="52"/>
        <v>394</v>
      </c>
      <c r="I122" s="50">
        <f t="shared" si="53"/>
        <v>396</v>
      </c>
      <c r="J122" s="180">
        <f>VLOOKUP($B122,[1]NUM8!$G$2:$I$158,2,FALSE)</f>
        <v>407</v>
      </c>
      <c r="K122" s="52">
        <f>VLOOKUP($B122,'[3]ACT NUM8'!$G$2:$S$141,2,FALSE)</f>
        <v>3</v>
      </c>
      <c r="L122" s="52">
        <f>VLOOKUP($B122,'[3]ACT NUM8'!$G$2:$S$141,3,FALSE)</f>
        <v>1</v>
      </c>
      <c r="M122" s="52">
        <f>VLOOKUP($B122,'[3]ACT NUM8'!$G$2:$S$141,4,FALSE)</f>
        <v>2</v>
      </c>
      <c r="N122" s="52">
        <f>VLOOKUP($B122,'[3]ACT NUM8'!$G$2:$S$141,5,FALSE)</f>
        <v>1</v>
      </c>
      <c r="O122" s="52">
        <f>VLOOKUP($B122,'[3]ACT NUM8'!$G$2:$S$141,6,FALSE)</f>
        <v>0</v>
      </c>
      <c r="P122" s="52">
        <f>VLOOKUP($B122,'[3]ACT NUM8'!$G$2:$S$141,7,FALSE)</f>
        <v>2</v>
      </c>
      <c r="Q122" s="52">
        <f>VLOOKUP($B122,'[3]ACT NUM8'!$G$2:$S$141,8,FALSE)</f>
        <v>3</v>
      </c>
      <c r="R122" s="52">
        <f>VLOOKUP($B122,'[3]ACT NUM8'!$G$2:$S$141,9,FALSE)</f>
        <v>2</v>
      </c>
      <c r="S122" s="52">
        <f>VLOOKUP($B122,'[3]ACT NUM8'!$G$2:$S$141,10,FALSE)</f>
        <v>4</v>
      </c>
      <c r="T122" s="53">
        <f>VLOOKUP($B122,'[3]ACT NUM8'!$G$2:$S$141,11,FALSE)</f>
        <v>0</v>
      </c>
      <c r="U122" s="52">
        <f>VLOOKUP($B122,'[3]ACT NUM8'!$G$2:$S$141,12,FALSE)</f>
        <v>0</v>
      </c>
      <c r="V122" s="52"/>
      <c r="W122" s="17">
        <f t="shared" si="31"/>
        <v>18</v>
      </c>
      <c r="X122" s="119">
        <f>VLOOKUP($B122,'[3]ACT NUM8'!$AB$2:$AN$123,2,FALSE)</f>
        <v>1</v>
      </c>
      <c r="Y122" s="119">
        <f>VLOOKUP($B122,'[3]ACT NUM8'!$AB$2:$AN$123,3,FALSE)</f>
        <v>1</v>
      </c>
      <c r="Z122" s="119">
        <f>VLOOKUP($B122,'[3]ACT NUM8'!$AB$2:$AN$123,4,FALSE)</f>
        <v>2</v>
      </c>
      <c r="AA122" s="119">
        <f>VLOOKUP($B122,'[3]ACT NUM8'!$AB$2:$AN$123,5,FALSE)</f>
        <v>2</v>
      </c>
      <c r="AB122" s="119">
        <f>VLOOKUP($B122,'[3]ACT NUM8'!$AB$2:$AN$123,6,FALSE)</f>
        <v>0</v>
      </c>
      <c r="AC122" s="119">
        <f>VLOOKUP($B122,'[3]ACT NUM8'!$AB$2:$AN$123,7,FALSE)</f>
        <v>0</v>
      </c>
      <c r="AD122" s="119">
        <f>VLOOKUP($B122,'[3]ACT NUM8'!$AB$2:$AN$123,8,FALSE)</f>
        <v>12</v>
      </c>
      <c r="AE122" s="119">
        <f>VLOOKUP($B122,'[3]ACT NUM8'!$AB$2:$AN$123,9,FALSE)</f>
        <v>1</v>
      </c>
      <c r="AF122" s="119">
        <f>VLOOKUP($B122,'[3]ACT NUM8'!$AB$2:$AN$123,10,FALSE)</f>
        <v>2</v>
      </c>
      <c r="AG122" s="119">
        <f>VLOOKUP($B122,'[3]ACT NUM8'!$AB$2:$AN$123,11,FALSE)</f>
        <v>0</v>
      </c>
      <c r="AH122" s="119">
        <f>VLOOKUP($B122,'[3]ACT NUM8'!$AB$2:$AN$123,12,FALSE)</f>
        <v>0</v>
      </c>
      <c r="AI122" s="119"/>
      <c r="AJ122" s="17">
        <f t="shared" si="28"/>
        <v>21</v>
      </c>
    </row>
    <row r="123" spans="1:39" ht="15" thickBot="1" x14ac:dyDescent="0.25">
      <c r="A123" s="105" t="s">
        <v>186</v>
      </c>
      <c r="B123" s="99" t="s">
        <v>176</v>
      </c>
      <c r="C123" s="63"/>
      <c r="D123" s="63"/>
      <c r="E123" s="17">
        <v>958</v>
      </c>
      <c r="F123" s="49">
        <f t="shared" si="51"/>
        <v>953</v>
      </c>
      <c r="G123" s="173">
        <f>VLOOKUP($B123,[2]NUM8!$G$2:$I$157,2,FALSE)</f>
        <v>971</v>
      </c>
      <c r="H123" s="61">
        <f t="shared" si="52"/>
        <v>967</v>
      </c>
      <c r="I123" s="50">
        <f t="shared" si="53"/>
        <v>974</v>
      </c>
      <c r="J123" s="180">
        <f>VLOOKUP($B123,[1]NUM8!$G$2:$I$158,2,FALSE)</f>
        <v>955</v>
      </c>
      <c r="K123" s="52">
        <f>VLOOKUP($B123,'[3]ACT NUM8'!$G$2:$S$141,2,FALSE)</f>
        <v>0</v>
      </c>
      <c r="L123" s="52">
        <f>VLOOKUP($B123,'[3]ACT NUM8'!$G$2:$S$141,3,FALSE)</f>
        <v>1</v>
      </c>
      <c r="M123" s="52">
        <f>VLOOKUP($B123,'[3]ACT NUM8'!$G$2:$S$141,4,FALSE)</f>
        <v>3</v>
      </c>
      <c r="N123" s="52">
        <f>VLOOKUP($B123,'[3]ACT NUM8'!$G$2:$S$141,5,FALSE)</f>
        <v>2</v>
      </c>
      <c r="O123" s="52">
        <f>VLOOKUP($B123,'[3]ACT NUM8'!$G$2:$S$141,6,FALSE)</f>
        <v>3</v>
      </c>
      <c r="P123" s="52">
        <f>VLOOKUP($B123,'[3]ACT NUM8'!$G$2:$S$141,7,FALSE)</f>
        <v>2</v>
      </c>
      <c r="Q123" s="52">
        <f>VLOOKUP($B123,'[3]ACT NUM8'!$G$2:$S$141,8,FALSE)</f>
        <v>1</v>
      </c>
      <c r="R123" s="52">
        <f>VLOOKUP($B123,'[3]ACT NUM8'!$G$2:$S$141,9,FALSE)</f>
        <v>2</v>
      </c>
      <c r="S123" s="52">
        <f>VLOOKUP($B123,'[3]ACT NUM8'!$G$2:$S$141,10,FALSE)</f>
        <v>5</v>
      </c>
      <c r="T123" s="53">
        <f>VLOOKUP($B123,'[3]ACT NUM8'!$G$2:$S$141,11,FALSE)</f>
        <v>3</v>
      </c>
      <c r="U123" s="52">
        <f>VLOOKUP($B123,'[3]ACT NUM8'!$G$2:$S$141,12,FALSE)</f>
        <v>0</v>
      </c>
      <c r="V123" s="52"/>
      <c r="W123" s="17">
        <f t="shared" si="31"/>
        <v>22</v>
      </c>
      <c r="X123" s="119">
        <f>VLOOKUP($B123,'[3]ACT NUM8'!$AB$2:$AN$123,2,FALSE)</f>
        <v>5</v>
      </c>
      <c r="Y123" s="119">
        <f>VLOOKUP($B123,'[3]ACT NUM8'!$AB$2:$AN$123,3,FALSE)</f>
        <v>1</v>
      </c>
      <c r="Z123" s="119">
        <f>VLOOKUP($B123,'[3]ACT NUM8'!$AB$2:$AN$123,4,FALSE)</f>
        <v>3</v>
      </c>
      <c r="AA123" s="119">
        <f>VLOOKUP($B123,'[3]ACT NUM8'!$AB$2:$AN$123,5,FALSE)</f>
        <v>14</v>
      </c>
      <c r="AB123" s="119">
        <f>VLOOKUP($B123,'[3]ACT NUM8'!$AB$2:$AN$123,6,FALSE)</f>
        <v>0</v>
      </c>
      <c r="AC123" s="119">
        <f>VLOOKUP($B123,'[3]ACT NUM8'!$AB$2:$AN$123,7,FALSE)</f>
        <v>3</v>
      </c>
      <c r="AD123" s="119">
        <f>VLOOKUP($B123,'[3]ACT NUM8'!$AB$2:$AN$123,8,FALSE)</f>
        <v>4</v>
      </c>
      <c r="AE123" s="119">
        <f>VLOOKUP($B123,'[3]ACT NUM8'!$AB$2:$AN$123,9,FALSE)</f>
        <v>3</v>
      </c>
      <c r="AF123" s="119">
        <f>VLOOKUP($B123,'[3]ACT NUM8'!$AB$2:$AN$123,10,FALSE)</f>
        <v>1</v>
      </c>
      <c r="AG123" s="119">
        <f>VLOOKUP($B123,'[3]ACT NUM8'!$AB$2:$AN$123,11,FALSE)</f>
        <v>0</v>
      </c>
      <c r="AH123" s="119">
        <f>VLOOKUP($B123,'[3]ACT NUM8'!$AB$2:$AN$123,12,FALSE)</f>
        <v>0</v>
      </c>
      <c r="AI123" s="119"/>
      <c r="AJ123" s="17">
        <f t="shared" si="28"/>
        <v>34</v>
      </c>
    </row>
    <row r="124" spans="1:39" ht="15" thickBot="1" x14ac:dyDescent="0.25">
      <c r="A124" s="105" t="s">
        <v>186</v>
      </c>
      <c r="B124" s="99" t="s">
        <v>177</v>
      </c>
      <c r="C124" s="63"/>
      <c r="D124" s="63"/>
      <c r="E124" s="17">
        <v>98</v>
      </c>
      <c r="F124" s="49">
        <f t="shared" si="51"/>
        <v>99</v>
      </c>
      <c r="G124" s="173">
        <f>VLOOKUP($B124,[2]NUM8!$G$2:$I$157,2,FALSE)</f>
        <v>81</v>
      </c>
      <c r="H124" s="61">
        <f t="shared" si="52"/>
        <v>81</v>
      </c>
      <c r="I124" s="50">
        <f t="shared" si="53"/>
        <v>81</v>
      </c>
      <c r="J124" s="180">
        <f>VLOOKUP($B124,[1]NUM8!$G$2:$I$158,2,FALSE)</f>
        <v>88</v>
      </c>
      <c r="K124" s="52">
        <f>VLOOKUP($B124,'[3]ACT NUM8'!$G$2:$S$141,2,FALSE)</f>
        <v>0</v>
      </c>
      <c r="L124" s="52">
        <f>VLOOKUP($B124,'[3]ACT NUM8'!$G$2:$S$141,3,FALSE)</f>
        <v>0</v>
      </c>
      <c r="M124" s="52">
        <f>VLOOKUP($B124,'[3]ACT NUM8'!$G$2:$S$141,4,FALSE)</f>
        <v>1</v>
      </c>
      <c r="N124" s="52">
        <f>VLOOKUP($B124,'[3]ACT NUM8'!$G$2:$S$141,5,FALSE)</f>
        <v>1</v>
      </c>
      <c r="O124" s="52">
        <f>VLOOKUP($B124,'[3]ACT NUM8'!$G$2:$S$141,6,FALSE)</f>
        <v>0</v>
      </c>
      <c r="P124" s="52">
        <f>VLOOKUP($B124,'[3]ACT NUM8'!$G$2:$S$141,7,FALSE)</f>
        <v>0</v>
      </c>
      <c r="Q124" s="52">
        <f>VLOOKUP($B124,'[3]ACT NUM8'!$G$2:$S$141,8,FALSE)</f>
        <v>0</v>
      </c>
      <c r="R124" s="52">
        <f>VLOOKUP($B124,'[3]ACT NUM8'!$G$2:$S$141,9,FALSE)</f>
        <v>0</v>
      </c>
      <c r="S124" s="52">
        <f>VLOOKUP($B124,'[3]ACT NUM8'!$G$2:$S$141,10,FALSE)</f>
        <v>0</v>
      </c>
      <c r="T124" s="53">
        <f>VLOOKUP($B124,'[3]ACT NUM8'!$G$2:$S$141,11,FALSE)</f>
        <v>0</v>
      </c>
      <c r="U124" s="52">
        <f>VLOOKUP($B124,'[3]ACT NUM8'!$G$2:$S$141,12,FALSE)</f>
        <v>0</v>
      </c>
      <c r="V124" s="52"/>
      <c r="W124" s="17">
        <f t="shared" si="31"/>
        <v>2</v>
      </c>
      <c r="X124" s="119"/>
      <c r="Y124" s="119"/>
      <c r="Z124" s="119"/>
      <c r="AA124" s="119"/>
      <c r="AB124" s="119"/>
      <c r="AC124" s="119"/>
      <c r="AD124" s="119"/>
      <c r="AE124" s="119"/>
      <c r="AF124" s="119"/>
      <c r="AG124" s="119"/>
      <c r="AH124" s="119"/>
      <c r="AI124" s="119"/>
      <c r="AJ124" s="17">
        <f t="shared" si="28"/>
        <v>0</v>
      </c>
    </row>
    <row r="125" spans="1:39" ht="15" thickBot="1" x14ac:dyDescent="0.25">
      <c r="A125" s="105" t="s">
        <v>186</v>
      </c>
      <c r="B125" s="99" t="s">
        <v>178</v>
      </c>
      <c r="C125" s="63"/>
      <c r="D125" s="63"/>
      <c r="E125" s="17">
        <v>98</v>
      </c>
      <c r="F125" s="49">
        <f t="shared" si="51"/>
        <v>98</v>
      </c>
      <c r="G125" s="173">
        <f>VLOOKUP($B125,[2]NUM8!$G$2:$I$157,2,FALSE)</f>
        <v>96</v>
      </c>
      <c r="H125" s="61">
        <f t="shared" si="52"/>
        <v>96</v>
      </c>
      <c r="I125" s="50">
        <f t="shared" si="53"/>
        <v>99</v>
      </c>
      <c r="J125" s="180">
        <f>VLOOKUP($B125,[1]NUM8!$G$2:$I$158,2,FALSE)</f>
        <v>88</v>
      </c>
      <c r="K125" s="52">
        <f>VLOOKUP($B125,'[3]ACT NUM8'!$G$2:$S$141,2,FALSE)</f>
        <v>0</v>
      </c>
      <c r="L125" s="52">
        <f>VLOOKUP($B125,'[3]ACT NUM8'!$G$2:$S$141,3,FALSE)</f>
        <v>0</v>
      </c>
      <c r="M125" s="52">
        <f>VLOOKUP($B125,'[3]ACT NUM8'!$G$2:$S$141,4,FALSE)</f>
        <v>0</v>
      </c>
      <c r="N125" s="52">
        <f>VLOOKUP($B125,'[3]ACT NUM8'!$G$2:$S$141,5,FALSE)</f>
        <v>0</v>
      </c>
      <c r="O125" s="52">
        <f>VLOOKUP($B125,'[3]ACT NUM8'!$G$2:$S$141,6,FALSE)</f>
        <v>0</v>
      </c>
      <c r="P125" s="52">
        <f>VLOOKUP($B125,'[3]ACT NUM8'!$G$2:$S$141,7,FALSE)</f>
        <v>0</v>
      </c>
      <c r="Q125" s="52">
        <f>VLOOKUP($B125,'[3]ACT NUM8'!$G$2:$S$141,8,FALSE)</f>
        <v>0</v>
      </c>
      <c r="R125" s="52">
        <f>VLOOKUP($B125,'[3]ACT NUM8'!$G$2:$S$141,9,FALSE)</f>
        <v>0</v>
      </c>
      <c r="S125" s="52">
        <f>VLOOKUP($B125,'[3]ACT NUM8'!$G$2:$S$141,10,FALSE)</f>
        <v>3</v>
      </c>
      <c r="T125" s="53">
        <f>VLOOKUP($B125,'[3]ACT NUM8'!$G$2:$S$141,11,FALSE)</f>
        <v>0</v>
      </c>
      <c r="U125" s="52">
        <f>VLOOKUP($B125,'[3]ACT NUM8'!$G$2:$S$141,12,FALSE)</f>
        <v>0</v>
      </c>
      <c r="V125" s="52"/>
      <c r="W125" s="17">
        <f t="shared" si="31"/>
        <v>3</v>
      </c>
      <c r="X125" s="119">
        <f>VLOOKUP($B125,'[3]ACT NUM8'!$AB$2:$AN$123,2,FALSE)</f>
        <v>0</v>
      </c>
      <c r="Y125" s="119">
        <f>VLOOKUP($B125,'[3]ACT NUM8'!$AB$2:$AN$123,3,FALSE)</f>
        <v>0</v>
      </c>
      <c r="Z125" s="119">
        <f>VLOOKUP($B125,'[3]ACT NUM8'!$AB$2:$AN$123,4,FALSE)</f>
        <v>0</v>
      </c>
      <c r="AA125" s="119">
        <f>VLOOKUP($B125,'[3]ACT NUM8'!$AB$2:$AN$123,5,FALSE)</f>
        <v>0</v>
      </c>
      <c r="AB125" s="119">
        <f>VLOOKUP($B125,'[3]ACT NUM8'!$AB$2:$AN$123,6,FALSE)</f>
        <v>1</v>
      </c>
      <c r="AC125" s="119">
        <f>VLOOKUP($B125,'[3]ACT NUM8'!$AB$2:$AN$123,7,FALSE)</f>
        <v>1</v>
      </c>
      <c r="AD125" s="119">
        <f>VLOOKUP($B125,'[3]ACT NUM8'!$AB$2:$AN$123,8,FALSE)</f>
        <v>0</v>
      </c>
      <c r="AE125" s="119">
        <f>VLOOKUP($B125,'[3]ACT NUM8'!$AB$2:$AN$123,9,FALSE)</f>
        <v>0</v>
      </c>
      <c r="AF125" s="119">
        <f>VLOOKUP($B125,'[3]ACT NUM8'!$AB$2:$AN$123,10,FALSE)</f>
        <v>0</v>
      </c>
      <c r="AG125" s="119">
        <f>VLOOKUP($B125,'[3]ACT NUM8'!$AB$2:$AN$123,11,FALSE)</f>
        <v>0</v>
      </c>
      <c r="AH125" s="119">
        <f>VLOOKUP($B125,'[3]ACT NUM8'!$AB$2:$AN$123,12,FALSE)</f>
        <v>0</v>
      </c>
      <c r="AI125" s="119"/>
      <c r="AJ125" s="17">
        <f t="shared" si="28"/>
        <v>2</v>
      </c>
    </row>
    <row r="126" spans="1:39" ht="15" thickBot="1" x14ac:dyDescent="0.25">
      <c r="A126" s="105" t="s">
        <v>186</v>
      </c>
      <c r="B126" s="99" t="s">
        <v>179</v>
      </c>
      <c r="C126" s="63"/>
      <c r="D126" s="63"/>
      <c r="E126" s="17">
        <v>98</v>
      </c>
      <c r="F126" s="49">
        <f t="shared" si="51"/>
        <v>98</v>
      </c>
      <c r="G126" s="173">
        <f>VLOOKUP($B126,[2]NUM8!$G$2:$I$157,2,FALSE)</f>
        <v>115</v>
      </c>
      <c r="H126" s="61">
        <f t="shared" si="52"/>
        <v>115</v>
      </c>
      <c r="I126" s="50">
        <f t="shared" si="53"/>
        <v>115</v>
      </c>
      <c r="J126" s="180">
        <f>VLOOKUP($B126,[1]NUM8!$G$2:$I$158,2,FALSE)</f>
        <v>107</v>
      </c>
      <c r="K126" s="75">
        <f>VLOOKUP($B126,'[3]ACT NUM8'!$G$2:$S$141,2,FALSE)</f>
        <v>0</v>
      </c>
      <c r="L126" s="75">
        <f>VLOOKUP($B126,'[3]ACT NUM8'!$G$2:$S$141,3,FALSE)</f>
        <v>0</v>
      </c>
      <c r="M126" s="75">
        <f>VLOOKUP($B126,'[3]ACT NUM8'!$G$2:$S$141,4,FALSE)</f>
        <v>0</v>
      </c>
      <c r="N126" s="75">
        <f>VLOOKUP($B126,'[3]ACT NUM8'!$G$2:$S$141,5,FALSE)</f>
        <v>0</v>
      </c>
      <c r="O126" s="75">
        <f>VLOOKUP($B126,'[3]ACT NUM8'!$G$2:$S$141,6,FALSE)</f>
        <v>1</v>
      </c>
      <c r="P126" s="75">
        <f>VLOOKUP($B126,'[3]ACT NUM8'!$G$2:$S$141,7,FALSE)</f>
        <v>0</v>
      </c>
      <c r="Q126" s="75">
        <f>VLOOKUP($B126,'[3]ACT NUM8'!$G$2:$S$141,8,FALSE)</f>
        <v>0</v>
      </c>
      <c r="R126" s="75">
        <f>VLOOKUP($B126,'[3]ACT NUM8'!$G$2:$S$141,9,FALSE)</f>
        <v>0</v>
      </c>
      <c r="S126" s="75">
        <f>VLOOKUP($B126,'[3]ACT NUM8'!$G$2:$S$141,10,FALSE)</f>
        <v>0</v>
      </c>
      <c r="T126" s="53">
        <f>VLOOKUP($B126,'[3]ACT NUM8'!$G$2:$S$141,11,FALSE)</f>
        <v>0</v>
      </c>
      <c r="U126" s="52">
        <f>VLOOKUP($B126,'[3]ACT NUM8'!$G$2:$S$141,12,FALSE)</f>
        <v>0</v>
      </c>
      <c r="V126" s="52"/>
      <c r="W126" s="17">
        <f t="shared" si="31"/>
        <v>1</v>
      </c>
      <c r="X126" s="119">
        <f>VLOOKUP($B126,'[3]ACT NUM8'!$AB$2:$AN$123,2,FALSE)</f>
        <v>0</v>
      </c>
      <c r="Y126" s="119">
        <f>VLOOKUP($B126,'[3]ACT NUM8'!$AB$2:$AN$123,3,FALSE)</f>
        <v>0</v>
      </c>
      <c r="Z126" s="119">
        <f>VLOOKUP($B126,'[3]ACT NUM8'!$AB$2:$AN$123,4,FALSE)</f>
        <v>0</v>
      </c>
      <c r="AA126" s="119">
        <f>VLOOKUP($B126,'[3]ACT NUM8'!$AB$2:$AN$123,5,FALSE)</f>
        <v>0</v>
      </c>
      <c r="AB126" s="119">
        <f>VLOOKUP($B126,'[3]ACT NUM8'!$AB$2:$AN$123,6,FALSE)</f>
        <v>0</v>
      </c>
      <c r="AC126" s="119">
        <f>VLOOKUP($B126,'[3]ACT NUM8'!$AB$2:$AN$123,7,FALSE)</f>
        <v>0</v>
      </c>
      <c r="AD126" s="119">
        <f>VLOOKUP($B126,'[3]ACT NUM8'!$AB$2:$AN$123,8,FALSE)</f>
        <v>0</v>
      </c>
      <c r="AE126" s="119">
        <f>VLOOKUP($B126,'[3]ACT NUM8'!$AB$2:$AN$123,9,FALSE)</f>
        <v>0</v>
      </c>
      <c r="AF126" s="119">
        <f>VLOOKUP($B126,'[3]ACT NUM8'!$AB$2:$AN$123,10,FALSE)</f>
        <v>0</v>
      </c>
      <c r="AG126" s="119">
        <f>VLOOKUP($B126,'[3]ACT NUM8'!$AB$2:$AN$123,11,FALSE)</f>
        <v>0</v>
      </c>
      <c r="AH126" s="119">
        <f>VLOOKUP($B126,'[3]ACT NUM8'!$AB$2:$AN$123,12,FALSE)</f>
        <v>1</v>
      </c>
      <c r="AI126" s="119"/>
      <c r="AJ126" s="17">
        <f t="shared" si="28"/>
        <v>1</v>
      </c>
    </row>
    <row r="127" spans="1:39" ht="15" thickBot="1" x14ac:dyDescent="0.25">
      <c r="A127" s="105" t="s">
        <v>186</v>
      </c>
      <c r="B127" s="99" t="s">
        <v>180</v>
      </c>
      <c r="C127" s="63"/>
      <c r="D127" s="63"/>
      <c r="E127" s="17">
        <v>47</v>
      </c>
      <c r="F127" s="49">
        <f t="shared" si="51"/>
        <v>46</v>
      </c>
      <c r="G127" s="173">
        <f>VLOOKUP($B127,[2]NUM8!$G$2:$I$157,2,FALSE)</f>
        <v>42</v>
      </c>
      <c r="H127" s="61">
        <f t="shared" si="52"/>
        <v>43</v>
      </c>
      <c r="I127" s="50">
        <f t="shared" si="53"/>
        <v>43</v>
      </c>
      <c r="J127" s="180">
        <f>VLOOKUP($B127,[1]NUM8!$G$2:$I$158,2,FALSE)</f>
        <v>45</v>
      </c>
      <c r="K127" s="52">
        <f>VLOOKUP($B127,'[3]ACT NUM8'!$G$2:$S$141,2,FALSE)</f>
        <v>0</v>
      </c>
      <c r="L127" s="52">
        <f>VLOOKUP($B127,'[3]ACT NUM8'!$G$2:$S$141,3,FALSE)</f>
        <v>1</v>
      </c>
      <c r="M127" s="52">
        <f>VLOOKUP($B127,'[3]ACT NUM8'!$G$2:$S$141,4,FALSE)</f>
        <v>0</v>
      </c>
      <c r="N127" s="52">
        <f>VLOOKUP($B127,'[3]ACT NUM8'!$G$2:$S$141,5,FALSE)</f>
        <v>0</v>
      </c>
      <c r="O127" s="52">
        <f>VLOOKUP($B127,'[3]ACT NUM8'!$G$2:$S$141,6,FALSE)</f>
        <v>0</v>
      </c>
      <c r="P127" s="52">
        <f>VLOOKUP($B127,'[3]ACT NUM8'!$G$2:$S$141,7,FALSE)</f>
        <v>0</v>
      </c>
      <c r="Q127" s="52">
        <f>VLOOKUP($B127,'[3]ACT NUM8'!$G$2:$S$141,8,FALSE)</f>
        <v>1</v>
      </c>
      <c r="R127" s="52">
        <f>VLOOKUP($B127,'[3]ACT NUM8'!$G$2:$S$141,9,FALSE)</f>
        <v>0</v>
      </c>
      <c r="S127" s="52">
        <f>VLOOKUP($B127,'[3]ACT NUM8'!$G$2:$S$141,10,FALSE)</f>
        <v>0</v>
      </c>
      <c r="T127" s="53">
        <f>VLOOKUP($B127,'[3]ACT NUM8'!$G$2:$S$141,11,FALSE)</f>
        <v>0</v>
      </c>
      <c r="U127" s="52">
        <f>VLOOKUP($B127,'[3]ACT NUM8'!$G$2:$S$141,12,FALSE)</f>
        <v>0</v>
      </c>
      <c r="V127" s="52"/>
      <c r="W127" s="17">
        <f t="shared" si="31"/>
        <v>2</v>
      </c>
      <c r="X127" s="114">
        <f>VLOOKUP($B127,'[3]ACT NUM8'!$AB$2:$AN$123,2,FALSE)</f>
        <v>1</v>
      </c>
      <c r="Y127" s="114">
        <f>VLOOKUP($B127,'[3]ACT NUM8'!$AB$2:$AN$123,3,FALSE)</f>
        <v>0</v>
      </c>
      <c r="Z127" s="114">
        <f>VLOOKUP($B127,'[3]ACT NUM8'!$AB$2:$AN$123,4,FALSE)</f>
        <v>1</v>
      </c>
      <c r="AA127" s="114">
        <f>VLOOKUP($B127,'[3]ACT NUM8'!$AB$2:$AN$123,5,FALSE)</f>
        <v>0</v>
      </c>
      <c r="AB127" s="114">
        <f>VLOOKUP($B127,'[3]ACT NUM8'!$AB$2:$AN$123,6,FALSE)</f>
        <v>0</v>
      </c>
      <c r="AC127" s="114">
        <f>VLOOKUP($B127,'[3]ACT NUM8'!$AB$2:$AN$123,7,FALSE)</f>
        <v>0</v>
      </c>
      <c r="AD127" s="114">
        <f>VLOOKUP($B127,'[3]ACT NUM8'!$AB$2:$AN$123,8,FALSE)</f>
        <v>0</v>
      </c>
      <c r="AE127" s="114">
        <f>VLOOKUP($B127,'[3]ACT NUM8'!$AB$2:$AN$123,9,FALSE)</f>
        <v>0</v>
      </c>
      <c r="AF127" s="114">
        <f>VLOOKUP($B127,'[3]ACT NUM8'!$AB$2:$AN$123,10,FALSE)</f>
        <v>0</v>
      </c>
      <c r="AG127" s="119">
        <f>VLOOKUP($B127,'[3]ACT NUM8'!$AB$2:$AN$123,11,FALSE)</f>
        <v>0</v>
      </c>
      <c r="AH127" s="119">
        <f>VLOOKUP($B127,'[3]ACT NUM8'!$AB$2:$AN$123,12,FALSE)</f>
        <v>0</v>
      </c>
      <c r="AI127" s="119"/>
      <c r="AJ127" s="17">
        <f t="shared" si="28"/>
        <v>2</v>
      </c>
    </row>
    <row r="128" spans="1:39" ht="15" thickBot="1" x14ac:dyDescent="0.25">
      <c r="A128" s="105" t="s">
        <v>186</v>
      </c>
      <c r="B128" s="99" t="s">
        <v>181</v>
      </c>
      <c r="C128" s="63"/>
      <c r="D128" s="63"/>
      <c r="E128" s="17">
        <v>117</v>
      </c>
      <c r="F128" s="49">
        <f t="shared" si="51"/>
        <v>118</v>
      </c>
      <c r="G128" s="173">
        <f>VLOOKUP($B128,[2]NUM8!$G$2:$I$157,2,FALSE)</f>
        <v>113</v>
      </c>
      <c r="H128" s="61">
        <f t="shared" si="52"/>
        <v>115</v>
      </c>
      <c r="I128" s="50">
        <f t="shared" si="53"/>
        <v>115</v>
      </c>
      <c r="J128" s="180">
        <f>VLOOKUP($B128,[1]NUM8!$G$2:$I$158,2,FALSE)</f>
        <v>116</v>
      </c>
      <c r="K128" s="52">
        <f>VLOOKUP($B128,'[3]ACT NUM8'!$G$2:$S$141,2,FALSE)</f>
        <v>1</v>
      </c>
      <c r="L128" s="52">
        <f>VLOOKUP($B128,'[3]ACT NUM8'!$G$2:$S$141,3,FALSE)</f>
        <v>0</v>
      </c>
      <c r="M128" s="52">
        <f>VLOOKUP($B128,'[3]ACT NUM8'!$G$2:$S$141,4,FALSE)</f>
        <v>2</v>
      </c>
      <c r="N128" s="52">
        <f>VLOOKUP($B128,'[3]ACT NUM8'!$G$2:$S$141,5,FALSE)</f>
        <v>0</v>
      </c>
      <c r="O128" s="52">
        <f>VLOOKUP($B128,'[3]ACT NUM8'!$G$2:$S$141,6,FALSE)</f>
        <v>0</v>
      </c>
      <c r="P128" s="52">
        <f>VLOOKUP($B128,'[3]ACT NUM8'!$G$2:$S$141,7,FALSE)</f>
        <v>1</v>
      </c>
      <c r="Q128" s="52">
        <f>VLOOKUP($B128,'[3]ACT NUM8'!$G$2:$S$141,8,FALSE)</f>
        <v>1</v>
      </c>
      <c r="R128" s="52">
        <f>VLOOKUP($B128,'[3]ACT NUM8'!$G$2:$S$141,9,FALSE)</f>
        <v>1</v>
      </c>
      <c r="S128" s="52">
        <f>VLOOKUP($B128,'[3]ACT NUM8'!$G$2:$S$141,10,FALSE)</f>
        <v>1</v>
      </c>
      <c r="T128" s="53">
        <f>VLOOKUP($B128,'[3]ACT NUM8'!$G$2:$S$141,11,FALSE)</f>
        <v>0</v>
      </c>
      <c r="U128" s="52">
        <f>VLOOKUP($B128,'[3]ACT NUM8'!$G$2:$S$141,12,FALSE)</f>
        <v>0</v>
      </c>
      <c r="V128" s="52"/>
      <c r="W128" s="17">
        <f t="shared" si="31"/>
        <v>7</v>
      </c>
      <c r="X128" s="119">
        <f>VLOOKUP($B128,'[3]ACT NUM8'!$AB$2:$AN$123,2,FALSE)</f>
        <v>1</v>
      </c>
      <c r="Y128" s="119">
        <f>VLOOKUP($B128,'[3]ACT NUM8'!$AB$2:$AN$123,3,FALSE)</f>
        <v>1</v>
      </c>
      <c r="Z128" s="119">
        <f>VLOOKUP($B128,'[3]ACT NUM8'!$AB$2:$AN$123,4,FALSE)</f>
        <v>0</v>
      </c>
      <c r="AA128" s="119">
        <f>VLOOKUP($B128,'[3]ACT NUM8'!$AB$2:$AN$123,5,FALSE)</f>
        <v>0</v>
      </c>
      <c r="AB128" s="119">
        <f>VLOOKUP($B128,'[3]ACT NUM8'!$AB$2:$AN$123,6,FALSE)</f>
        <v>0</v>
      </c>
      <c r="AC128" s="119">
        <f>VLOOKUP($B128,'[3]ACT NUM8'!$AB$2:$AN$123,7,FALSE)</f>
        <v>0</v>
      </c>
      <c r="AD128" s="119">
        <f>VLOOKUP($B128,'[3]ACT NUM8'!$AB$2:$AN$123,8,FALSE)</f>
        <v>0</v>
      </c>
      <c r="AE128" s="119">
        <f>VLOOKUP($B128,'[3]ACT NUM8'!$AB$2:$AN$123,9,FALSE)</f>
        <v>0</v>
      </c>
      <c r="AF128" s="119">
        <f>VLOOKUP($B128,'[3]ACT NUM8'!$AB$2:$AN$123,10,FALSE)</f>
        <v>1</v>
      </c>
      <c r="AG128" s="119">
        <f>VLOOKUP($B128,'[3]ACT NUM8'!$AB$2:$AN$123,11,FALSE)</f>
        <v>0</v>
      </c>
      <c r="AH128" s="119">
        <f>VLOOKUP($B128,'[3]ACT NUM8'!$AB$2:$AN$123,12,FALSE)</f>
        <v>0</v>
      </c>
      <c r="AI128" s="119"/>
      <c r="AJ128" s="17">
        <f t="shared" si="28"/>
        <v>3</v>
      </c>
    </row>
    <row r="129" spans="1:39" ht="15" thickBot="1" x14ac:dyDescent="0.25">
      <c r="A129" s="105" t="s">
        <v>186</v>
      </c>
      <c r="B129" s="99" t="s">
        <v>182</v>
      </c>
      <c r="C129" s="63"/>
      <c r="D129" s="63"/>
      <c r="E129" s="17">
        <v>132</v>
      </c>
      <c r="F129" s="49">
        <f t="shared" si="51"/>
        <v>131</v>
      </c>
      <c r="G129" s="173">
        <f>VLOOKUP($B129,[2]NUM8!$G$2:$I$157,2,FALSE)</f>
        <v>146</v>
      </c>
      <c r="H129" s="61">
        <f t="shared" si="52"/>
        <v>146</v>
      </c>
      <c r="I129" s="50">
        <f t="shared" si="53"/>
        <v>149</v>
      </c>
      <c r="J129" s="180">
        <f>VLOOKUP($B129,[1]NUM8!$G$2:$I$158,2,FALSE)</f>
        <v>129</v>
      </c>
      <c r="K129" s="52">
        <f>VLOOKUP($B129,'[3]ACT NUM8'!$G$2:$S$141,2,FALSE)</f>
        <v>0</v>
      </c>
      <c r="L129" s="52">
        <f>VLOOKUP($B129,'[3]ACT NUM8'!$G$2:$S$141,3,FALSE)</f>
        <v>0</v>
      </c>
      <c r="M129" s="52">
        <f>VLOOKUP($B129,'[3]ACT NUM8'!$G$2:$S$141,4,FALSE)</f>
        <v>0</v>
      </c>
      <c r="N129" s="52">
        <f>VLOOKUP($B129,'[3]ACT NUM8'!$G$2:$S$141,5,FALSE)</f>
        <v>0</v>
      </c>
      <c r="O129" s="52">
        <f>VLOOKUP($B129,'[3]ACT NUM8'!$G$2:$S$141,6,FALSE)</f>
        <v>0</v>
      </c>
      <c r="P129" s="52">
        <f>VLOOKUP($B129,'[3]ACT NUM8'!$G$2:$S$141,7,FALSE)</f>
        <v>1</v>
      </c>
      <c r="Q129" s="52">
        <f>VLOOKUP($B129,'[3]ACT NUM8'!$G$2:$S$141,8,FALSE)</f>
        <v>0</v>
      </c>
      <c r="R129" s="52">
        <f>VLOOKUP($B129,'[3]ACT NUM8'!$G$2:$S$141,9,FALSE)</f>
        <v>0</v>
      </c>
      <c r="S129" s="52">
        <f>VLOOKUP($B129,'[3]ACT NUM8'!$G$2:$S$141,10,FALSE)</f>
        <v>2</v>
      </c>
      <c r="T129" s="53">
        <f>VLOOKUP($B129,'[3]ACT NUM8'!$G$2:$S$141,11,FALSE)</f>
        <v>1</v>
      </c>
      <c r="U129" s="52">
        <f>VLOOKUP($B129,'[3]ACT NUM8'!$G$2:$S$141,12,FALSE)</f>
        <v>0</v>
      </c>
      <c r="V129" s="52"/>
      <c r="W129" s="17">
        <f t="shared" si="31"/>
        <v>4</v>
      </c>
      <c r="X129" s="119">
        <f>VLOOKUP($B129,'[3]ACT NUM8'!$AB$2:$AN$123,2,FALSE)</f>
        <v>0</v>
      </c>
      <c r="Y129" s="119">
        <f>VLOOKUP($B129,'[3]ACT NUM8'!$AB$2:$AN$123,3,FALSE)</f>
        <v>0</v>
      </c>
      <c r="Z129" s="119">
        <f>VLOOKUP($B129,'[3]ACT NUM8'!$AB$2:$AN$123,4,FALSE)</f>
        <v>1</v>
      </c>
      <c r="AA129" s="119">
        <f>VLOOKUP($B129,'[3]ACT NUM8'!$AB$2:$AN$123,5,FALSE)</f>
        <v>0</v>
      </c>
      <c r="AB129" s="119">
        <f>VLOOKUP($B129,'[3]ACT NUM8'!$AB$2:$AN$123,6,FALSE)</f>
        <v>0</v>
      </c>
      <c r="AC129" s="119">
        <f>VLOOKUP($B129,'[3]ACT NUM8'!$AB$2:$AN$123,7,FALSE)</f>
        <v>0</v>
      </c>
      <c r="AD129" s="119">
        <f>VLOOKUP($B129,'[3]ACT NUM8'!$AB$2:$AN$123,8,FALSE)</f>
        <v>0</v>
      </c>
      <c r="AE129" s="119">
        <f>VLOOKUP($B129,'[3]ACT NUM8'!$AB$2:$AN$123,9,FALSE)</f>
        <v>0</v>
      </c>
      <c r="AF129" s="119">
        <f>VLOOKUP($B129,'[3]ACT NUM8'!$AB$2:$AN$123,10,FALSE)</f>
        <v>0</v>
      </c>
      <c r="AG129" s="119">
        <f>VLOOKUP($B129,'[3]ACT NUM8'!$AB$2:$AN$123,11,FALSE)</f>
        <v>0</v>
      </c>
      <c r="AH129" s="119">
        <f>VLOOKUP($B129,'[3]ACT NUM8'!$AB$2:$AN$123,12,FALSE)</f>
        <v>0</v>
      </c>
      <c r="AI129" s="119"/>
      <c r="AJ129" s="17">
        <f t="shared" si="28"/>
        <v>1</v>
      </c>
    </row>
    <row r="130" spans="1:39" ht="15" thickBot="1" x14ac:dyDescent="0.25">
      <c r="A130" s="105" t="s">
        <v>186</v>
      </c>
      <c r="B130" s="99" t="s">
        <v>183</v>
      </c>
      <c r="C130" s="63"/>
      <c r="D130" s="63"/>
      <c r="E130" s="17">
        <v>136</v>
      </c>
      <c r="F130" s="49">
        <f t="shared" si="51"/>
        <v>139</v>
      </c>
      <c r="G130" s="173">
        <f>VLOOKUP($B130,[2]NUM8!$G$2:$I$157,2,FALSE)</f>
        <v>148</v>
      </c>
      <c r="H130" s="61">
        <f t="shared" si="52"/>
        <v>146</v>
      </c>
      <c r="I130" s="50">
        <f t="shared" si="53"/>
        <v>150</v>
      </c>
      <c r="J130" s="180">
        <f>VLOOKUP($B130,[1]NUM8!$G$2:$I$158,2,FALSE)</f>
        <v>150</v>
      </c>
      <c r="K130" s="85">
        <f>VLOOKUP($B130,'[3]ACT NUM8'!$G$2:$S$141,2,FALSE)</f>
        <v>0</v>
      </c>
      <c r="L130" s="85">
        <f>VLOOKUP($B130,'[3]ACT NUM8'!$G$2:$S$141,3,FALSE)</f>
        <v>3</v>
      </c>
      <c r="M130" s="85">
        <f>VLOOKUP($B130,'[3]ACT NUM8'!$G$2:$S$141,4,FALSE)</f>
        <v>0</v>
      </c>
      <c r="N130" s="85">
        <f>VLOOKUP($B130,'[3]ACT NUM8'!$G$2:$S$141,5,FALSE)</f>
        <v>0</v>
      </c>
      <c r="O130" s="85">
        <f>VLOOKUP($B130,'[3]ACT NUM8'!$G$2:$S$141,6,FALSE)</f>
        <v>0</v>
      </c>
      <c r="P130" s="85">
        <f>VLOOKUP($B130,'[3]ACT NUM8'!$G$2:$S$141,7,FALSE)</f>
        <v>0</v>
      </c>
      <c r="Q130" s="85">
        <f>VLOOKUP($B130,'[3]ACT NUM8'!$G$2:$S$141,8,FALSE)</f>
        <v>1</v>
      </c>
      <c r="R130" s="85">
        <f>VLOOKUP($B130,'[3]ACT NUM8'!$G$2:$S$141,9,FALSE)</f>
        <v>0</v>
      </c>
      <c r="S130" s="85">
        <f>VLOOKUP($B130,'[3]ACT NUM8'!$G$2:$S$141,10,FALSE)</f>
        <v>2</v>
      </c>
      <c r="T130" s="53">
        <f>VLOOKUP($B130,'[3]ACT NUM8'!$G$2:$S$141,11,FALSE)</f>
        <v>3</v>
      </c>
      <c r="U130" s="85">
        <f>VLOOKUP($B130,'[3]ACT NUM8'!$G$2:$S$141,12,FALSE)</f>
        <v>2</v>
      </c>
      <c r="V130" s="85"/>
      <c r="W130" s="17">
        <f t="shared" si="31"/>
        <v>11</v>
      </c>
      <c r="X130" s="119">
        <f>VLOOKUP($B130,'[3]ACT NUM8'!$AB$2:$AN$123,2,FALSE)</f>
        <v>0</v>
      </c>
      <c r="Y130" s="119">
        <f>VLOOKUP($B130,'[3]ACT NUM8'!$AB$2:$AN$123,3,FALSE)</f>
        <v>0</v>
      </c>
      <c r="Z130" s="119">
        <f>VLOOKUP($B130,'[3]ACT NUM8'!$AB$2:$AN$123,4,FALSE)</f>
        <v>0</v>
      </c>
      <c r="AA130" s="119">
        <f>VLOOKUP($B130,'[3]ACT NUM8'!$AB$2:$AN$123,5,FALSE)</f>
        <v>1</v>
      </c>
      <c r="AB130" s="119">
        <f>VLOOKUP($B130,'[3]ACT NUM8'!$AB$2:$AN$123,6,FALSE)</f>
        <v>1</v>
      </c>
      <c r="AC130" s="119">
        <f>VLOOKUP($B130,'[3]ACT NUM8'!$AB$2:$AN$123,7,FALSE)</f>
        <v>0</v>
      </c>
      <c r="AD130" s="119">
        <f>VLOOKUP($B130,'[3]ACT NUM8'!$AB$2:$AN$123,8,FALSE)</f>
        <v>1</v>
      </c>
      <c r="AE130" s="119">
        <f>VLOOKUP($B130,'[3]ACT NUM8'!$AB$2:$AN$123,9,FALSE)</f>
        <v>2</v>
      </c>
      <c r="AF130" s="119">
        <f>VLOOKUP($B130,'[3]ACT NUM8'!$AB$2:$AN$123,10,FALSE)</f>
        <v>1</v>
      </c>
      <c r="AG130" s="121">
        <f>VLOOKUP($B130,'[3]ACT NUM8'!$AB$2:$AN$123,11,FALSE)</f>
        <v>0</v>
      </c>
      <c r="AH130" s="121">
        <f>VLOOKUP($B130,'[3]ACT NUM8'!$AB$2:$AN$123,12,FALSE)</f>
        <v>0</v>
      </c>
      <c r="AI130" s="121"/>
      <c r="AJ130" s="17">
        <f>SUM(X130:AI130)</f>
        <v>6</v>
      </c>
    </row>
    <row r="131" spans="1:39" ht="15" thickBot="1" x14ac:dyDescent="0.25">
      <c r="A131" s="105" t="s">
        <v>186</v>
      </c>
      <c r="B131" s="99" t="s">
        <v>184</v>
      </c>
      <c r="C131" s="63"/>
      <c r="D131" s="63"/>
      <c r="E131" s="17">
        <v>59</v>
      </c>
      <c r="F131" s="49">
        <f t="shared" si="51"/>
        <v>59</v>
      </c>
      <c r="G131" s="173">
        <f>VLOOKUP($B131,[2]NUM8!$G$2:$I$157,2,FALSE)</f>
        <v>60</v>
      </c>
      <c r="H131" s="61">
        <f t="shared" si="52"/>
        <v>61</v>
      </c>
      <c r="I131" s="50">
        <f t="shared" si="53"/>
        <v>61</v>
      </c>
      <c r="J131" s="180">
        <f>VLOOKUP($B131,[1]NUM8!$G$2:$I$158,2,FALSE)</f>
        <v>63</v>
      </c>
      <c r="K131" s="85">
        <f>VLOOKUP($B131,'[3]ACT NUM8'!$G$2:$S$141,2,FALSE)</f>
        <v>0</v>
      </c>
      <c r="L131" s="85">
        <f>VLOOKUP($B131,'[3]ACT NUM8'!$G$2:$S$141,3,FALSE)</f>
        <v>0</v>
      </c>
      <c r="M131" s="85">
        <f>VLOOKUP($B131,'[3]ACT NUM8'!$G$2:$S$141,4,FALSE)</f>
        <v>1</v>
      </c>
      <c r="N131" s="85">
        <f>VLOOKUP($B131,'[3]ACT NUM8'!$G$2:$S$141,5,FALSE)</f>
        <v>0</v>
      </c>
      <c r="O131" s="85">
        <f>VLOOKUP($B131,'[3]ACT NUM8'!$G$2:$S$141,6,FALSE)</f>
        <v>0</v>
      </c>
      <c r="P131" s="85">
        <f>VLOOKUP($B131,'[3]ACT NUM8'!$G$2:$S$141,7,FALSE)</f>
        <v>1</v>
      </c>
      <c r="Q131" s="85">
        <f>VLOOKUP($B131,'[3]ACT NUM8'!$G$2:$S$141,8,FALSE)</f>
        <v>0</v>
      </c>
      <c r="R131" s="85">
        <f>VLOOKUP($B131,'[3]ACT NUM8'!$G$2:$S$141,9,FALSE)</f>
        <v>2</v>
      </c>
      <c r="S131" s="85">
        <f>VLOOKUP($B131,'[3]ACT NUM8'!$G$2:$S$141,10,FALSE)</f>
        <v>0</v>
      </c>
      <c r="T131" s="53">
        <f>VLOOKUP($B131,'[3]ACT NUM8'!$G$2:$S$141,11,FALSE)</f>
        <v>0</v>
      </c>
      <c r="U131" s="85">
        <f>VLOOKUP($B131,'[3]ACT NUM8'!$G$2:$S$141,12,FALSE)</f>
        <v>0</v>
      </c>
      <c r="V131" s="85"/>
      <c r="W131" s="17">
        <f t="shared" si="31"/>
        <v>4</v>
      </c>
      <c r="X131" s="121">
        <f>VLOOKUP($B131,'[3]ACT NUM8'!$AB$2:$AN$123,2,FALSE)</f>
        <v>0</v>
      </c>
      <c r="Y131" s="121">
        <f>VLOOKUP($B131,'[3]ACT NUM8'!$AB$2:$AN$123,3,FALSE)</f>
        <v>1</v>
      </c>
      <c r="Z131" s="121">
        <f>VLOOKUP($B131,'[3]ACT NUM8'!$AB$2:$AN$123,4,FALSE)</f>
        <v>0</v>
      </c>
      <c r="AA131" s="121">
        <f>VLOOKUP($B131,'[3]ACT NUM8'!$AB$2:$AN$123,5,FALSE)</f>
        <v>0</v>
      </c>
      <c r="AB131" s="121">
        <f>VLOOKUP($B131,'[3]ACT NUM8'!$AB$2:$AN$123,6,FALSE)</f>
        <v>1</v>
      </c>
      <c r="AC131" s="121">
        <f>VLOOKUP($B131,'[3]ACT NUM8'!$AB$2:$AN$123,7,FALSE)</f>
        <v>1</v>
      </c>
      <c r="AD131" s="121">
        <f>VLOOKUP($B131,'[3]ACT NUM8'!$AB$2:$AN$123,8,FALSE)</f>
        <v>0</v>
      </c>
      <c r="AE131" s="121">
        <f>VLOOKUP($B131,'[3]ACT NUM8'!$AB$2:$AN$123,9,FALSE)</f>
        <v>1</v>
      </c>
      <c r="AF131" s="121">
        <f>VLOOKUP($B131,'[3]ACT NUM8'!$AB$2:$AN$123,10,FALSE)</f>
        <v>0</v>
      </c>
      <c r="AG131" s="121">
        <f>VLOOKUP($B131,'[3]ACT NUM8'!$AB$2:$AN$123,11,FALSE)</f>
        <v>0</v>
      </c>
      <c r="AH131" s="121">
        <f>VLOOKUP($B131,'[3]ACT NUM8'!$AB$2:$AN$123,12,FALSE)</f>
        <v>0</v>
      </c>
      <c r="AI131" s="121"/>
      <c r="AJ131" s="17">
        <f t="shared" si="28"/>
        <v>4</v>
      </c>
    </row>
    <row r="132" spans="1:39" ht="15" thickBot="1" x14ac:dyDescent="0.25">
      <c r="A132" s="105" t="s">
        <v>186</v>
      </c>
      <c r="B132" s="99" t="s">
        <v>185</v>
      </c>
      <c r="C132" s="63"/>
      <c r="D132" s="63"/>
      <c r="E132" s="17">
        <v>44</v>
      </c>
      <c r="F132" s="49">
        <f t="shared" si="51"/>
        <v>44</v>
      </c>
      <c r="G132" s="173">
        <f>VLOOKUP($B132,[2]NUM8!$G$2:$I$157,2,FALSE)</f>
        <v>39</v>
      </c>
      <c r="H132" s="61">
        <f t="shared" si="52"/>
        <v>37</v>
      </c>
      <c r="I132" s="50">
        <f t="shared" si="53"/>
        <v>36</v>
      </c>
      <c r="J132" s="180">
        <f>VLOOKUP($B132,[1]NUM8!$G$2:$I$158,2,FALSE)</f>
        <v>49</v>
      </c>
      <c r="K132" s="85"/>
      <c r="L132" s="85"/>
      <c r="M132" s="85"/>
      <c r="N132" s="85"/>
      <c r="O132" s="85"/>
      <c r="P132" s="85"/>
      <c r="Q132" s="85"/>
      <c r="R132" s="85"/>
      <c r="S132" s="85"/>
      <c r="T132" s="53"/>
      <c r="U132" s="85"/>
      <c r="V132" s="85"/>
      <c r="W132" s="17">
        <f t="shared" si="31"/>
        <v>0</v>
      </c>
      <c r="X132" s="121">
        <f>VLOOKUP($B132,'[3]ACT NUM8'!$AB$2:$AN$123,2,FALSE)</f>
        <v>0</v>
      </c>
      <c r="Y132" s="121">
        <f>VLOOKUP($B132,'[3]ACT NUM8'!$AB$2:$AN$123,3,FALSE)</f>
        <v>0</v>
      </c>
      <c r="Z132" s="121">
        <f>VLOOKUP($B132,'[3]ACT NUM8'!$AB$2:$AN$123,4,FALSE)</f>
        <v>0</v>
      </c>
      <c r="AA132" s="121">
        <f>VLOOKUP($B132,'[3]ACT NUM8'!$AB$2:$AN$123,5,FALSE)</f>
        <v>0</v>
      </c>
      <c r="AB132" s="121">
        <f>VLOOKUP($B132,'[3]ACT NUM8'!$AB$2:$AN$123,6,FALSE)</f>
        <v>0</v>
      </c>
      <c r="AC132" s="121">
        <f>VLOOKUP($B132,'[3]ACT NUM8'!$AB$2:$AN$123,7,FALSE)</f>
        <v>0</v>
      </c>
      <c r="AD132" s="121">
        <f>VLOOKUP($B132,'[3]ACT NUM8'!$AB$2:$AN$123,8,FALSE)</f>
        <v>0</v>
      </c>
      <c r="AE132" s="121">
        <f>VLOOKUP($B132,'[3]ACT NUM8'!$AB$2:$AN$123,9,FALSE)</f>
        <v>2</v>
      </c>
      <c r="AF132" s="121">
        <f>VLOOKUP($B132,'[3]ACT NUM8'!$AB$2:$AN$123,10,FALSE)</f>
        <v>1</v>
      </c>
      <c r="AG132" s="121">
        <f>VLOOKUP($B132,'[3]ACT NUM8'!$AB$2:$AN$123,11,FALSE)</f>
        <v>0</v>
      </c>
      <c r="AH132" s="121">
        <f>VLOOKUP($B132,'[3]ACT NUM8'!$AB$2:$AN$123,12,FALSE)</f>
        <v>0</v>
      </c>
      <c r="AI132" s="121"/>
      <c r="AJ132" s="17">
        <f t="shared" si="28"/>
        <v>3</v>
      </c>
    </row>
    <row r="133" spans="1:39" ht="15" thickBot="1" x14ac:dyDescent="0.25">
      <c r="A133" s="233" t="s">
        <v>208</v>
      </c>
      <c r="B133" s="234"/>
      <c r="C133" s="45">
        <f>+D133/Metas!N112</f>
        <v>0.99065212729697372</v>
      </c>
      <c r="D133" s="19">
        <f>+J133/AK133</f>
        <v>0.65383040401600268</v>
      </c>
      <c r="E133" s="14">
        <f t="shared" ref="E133:K133" si="54">SUM(E120:E132)</f>
        <v>3490</v>
      </c>
      <c r="F133" s="14">
        <f t="shared" si="54"/>
        <v>3494</v>
      </c>
      <c r="G133" s="14">
        <f t="shared" si="54"/>
        <v>3545</v>
      </c>
      <c r="H133" s="14">
        <f t="shared" si="54"/>
        <v>3545</v>
      </c>
      <c r="I133" s="14">
        <f>SUM(I120:I132)</f>
        <v>3574</v>
      </c>
      <c r="J133" s="14">
        <f t="shared" si="54"/>
        <v>3551</v>
      </c>
      <c r="K133" s="14">
        <f t="shared" si="54"/>
        <v>9</v>
      </c>
      <c r="L133" s="14">
        <f t="shared" ref="L133:V133" si="55">SUM(L120:L132)</f>
        <v>12</v>
      </c>
      <c r="M133" s="14">
        <f t="shared" si="55"/>
        <v>17</v>
      </c>
      <c r="N133" s="14">
        <f t="shared" si="55"/>
        <v>11</v>
      </c>
      <c r="O133" s="14">
        <f t="shared" si="55"/>
        <v>13</v>
      </c>
      <c r="P133" s="14">
        <f t="shared" si="55"/>
        <v>17</v>
      </c>
      <c r="Q133" s="14">
        <f t="shared" si="55"/>
        <v>14</v>
      </c>
      <c r="R133" s="14">
        <f t="shared" si="55"/>
        <v>25</v>
      </c>
      <c r="S133" s="14">
        <f t="shared" si="55"/>
        <v>28</v>
      </c>
      <c r="T133" s="14">
        <f t="shared" si="55"/>
        <v>13</v>
      </c>
      <c r="U133" s="14">
        <f t="shared" si="55"/>
        <v>6</v>
      </c>
      <c r="V133" s="14">
        <f t="shared" si="55"/>
        <v>0</v>
      </c>
      <c r="W133" s="14">
        <f t="shared" si="31"/>
        <v>165</v>
      </c>
      <c r="X133" s="14">
        <f t="shared" ref="X133:AI133" si="56">SUM(X120:X132)</f>
        <v>11</v>
      </c>
      <c r="Y133" s="14">
        <f t="shared" si="56"/>
        <v>8</v>
      </c>
      <c r="Z133" s="14">
        <f t="shared" si="56"/>
        <v>15</v>
      </c>
      <c r="AA133" s="14">
        <f t="shared" si="56"/>
        <v>18</v>
      </c>
      <c r="AB133" s="14">
        <f t="shared" si="56"/>
        <v>8</v>
      </c>
      <c r="AC133" s="14">
        <f t="shared" si="56"/>
        <v>7</v>
      </c>
      <c r="AD133" s="14">
        <f t="shared" si="56"/>
        <v>26</v>
      </c>
      <c r="AE133" s="14">
        <f t="shared" si="56"/>
        <v>13</v>
      </c>
      <c r="AF133" s="14">
        <f t="shared" si="56"/>
        <v>7</v>
      </c>
      <c r="AG133" s="14">
        <f t="shared" si="56"/>
        <v>5</v>
      </c>
      <c r="AH133" s="14">
        <f t="shared" si="56"/>
        <v>5</v>
      </c>
      <c r="AI133" s="14">
        <f t="shared" si="56"/>
        <v>0</v>
      </c>
      <c r="AJ133" s="14">
        <f t="shared" si="28"/>
        <v>123</v>
      </c>
      <c r="AK133" s="14">
        <f>+AL133+AM133</f>
        <v>5431.0720000000001</v>
      </c>
      <c r="AL133" s="14">
        <f>20369*0.157</f>
        <v>3197.933</v>
      </c>
      <c r="AM133" s="14">
        <f>3473*0.643</f>
        <v>2233.1390000000001</v>
      </c>
    </row>
    <row r="134" spans="1:39" ht="15" thickBot="1" x14ac:dyDescent="0.25">
      <c r="A134" s="105" t="s">
        <v>191</v>
      </c>
      <c r="B134" s="99" t="s">
        <v>187</v>
      </c>
      <c r="C134" s="63"/>
      <c r="D134" s="63"/>
      <c r="E134" s="17">
        <v>1279</v>
      </c>
      <c r="F134" s="49">
        <f>+E134+(K134+L134+M134)-(X134+Y134+Z134)</f>
        <v>1301</v>
      </c>
      <c r="G134" s="17">
        <f>VLOOKUP($B134,[2]NUM8!$G$2:$I$157,2,FALSE)</f>
        <v>1325</v>
      </c>
      <c r="H134" s="61">
        <f>+G134+(Q134+R134)-(AD134+AE134)</f>
        <v>1343</v>
      </c>
      <c r="I134" s="50">
        <f>+G134+(Q134+R134+S134+T134)-(AD134+AE134+AF134+AG134)</f>
        <v>1346</v>
      </c>
      <c r="J134" s="180">
        <f>VLOOKUP($B134,[1]NUM8!$G$2:$I$158,2,FALSE)</f>
        <v>1383</v>
      </c>
      <c r="K134" s="75">
        <f>VLOOKUP($B134,'[3]ACT NUM8'!$G$2:$S$141,2,FALSE)</f>
        <v>5</v>
      </c>
      <c r="L134" s="75">
        <f>VLOOKUP($B134,'[3]ACT NUM8'!$G$2:$S$141,3,FALSE)</f>
        <v>2</v>
      </c>
      <c r="M134" s="75">
        <f>VLOOKUP($B134,'[3]ACT NUM8'!$G$2:$S$141,4,FALSE)</f>
        <v>18</v>
      </c>
      <c r="N134" s="75">
        <f>VLOOKUP($B134,'[3]ACT NUM8'!$G$2:$S$141,5,FALSE)</f>
        <v>8</v>
      </c>
      <c r="O134" s="75">
        <f>VLOOKUP($B134,'[3]ACT NUM8'!$G$2:$S$141,6,FALSE)</f>
        <v>10</v>
      </c>
      <c r="P134" s="75">
        <f>VLOOKUP($B134,'[3]ACT NUM8'!$G$2:$S$141,7,FALSE)</f>
        <v>20</v>
      </c>
      <c r="Q134" s="75">
        <f>VLOOKUP($B134,'[3]ACT NUM8'!$G$2:$S$141,8,FALSE)</f>
        <v>0</v>
      </c>
      <c r="R134" s="75">
        <f>VLOOKUP($B134,'[3]ACT NUM8'!$G$2:$S$141,9,FALSE)</f>
        <v>18</v>
      </c>
      <c r="S134" s="75">
        <f>VLOOKUP($B134,'[3]ACT NUM8'!$G$2:$S$141,10,FALSE)</f>
        <v>3</v>
      </c>
      <c r="T134" s="75">
        <f>VLOOKUP($B134,'[3]ACT NUM8'!$G$2:$S$141,11,FALSE)</f>
        <v>0</v>
      </c>
      <c r="U134" s="75">
        <f>VLOOKUP($B134,'[3]ACT NUM8'!$G$2:$S$141,12,FALSE)</f>
        <v>9</v>
      </c>
      <c r="W134" s="17">
        <f t="shared" si="31"/>
        <v>93</v>
      </c>
      <c r="X134" s="114">
        <f>VLOOKUP($B134,'[3]ACT NUM8'!$AB$2:$AN$123,2,FALSE)</f>
        <v>0</v>
      </c>
      <c r="Y134" s="114">
        <f>VLOOKUP($B134,'[3]ACT NUM8'!$AB$2:$AN$123,3,FALSE)</f>
        <v>3</v>
      </c>
      <c r="Z134" s="114">
        <f>VLOOKUP($B134,'[3]ACT NUM8'!$AB$2:$AN$123,4,FALSE)</f>
        <v>0</v>
      </c>
      <c r="AA134" s="114">
        <f>VLOOKUP($B134,'[3]ACT NUM8'!$AB$2:$AN$123,5,FALSE)</f>
        <v>2</v>
      </c>
      <c r="AB134" s="114">
        <f>VLOOKUP($B134,'[3]ACT NUM8'!$AB$2:$AN$123,6,FALSE)</f>
        <v>0</v>
      </c>
      <c r="AC134" s="114">
        <f>VLOOKUP($B134,'[3]ACT NUM8'!$AB$2:$AN$123,7,FALSE)</f>
        <v>5</v>
      </c>
      <c r="AD134" s="114">
        <f>VLOOKUP($B134,'[3]ACT NUM8'!$AB$2:$AN$123,8,FALSE)</f>
        <v>0</v>
      </c>
      <c r="AE134" s="114">
        <f>VLOOKUP($B134,'[3]ACT NUM8'!$AB$2:$AN$123,9,FALSE)</f>
        <v>0</v>
      </c>
      <c r="AF134" s="114">
        <f>VLOOKUP($B134,'[3]ACT NUM8'!$AB$2:$AN$123,10,FALSE)</f>
        <v>0</v>
      </c>
      <c r="AG134" s="114">
        <f>VLOOKUP($B134,'[3]ACT NUM8'!$AB$2:$AN$123,11,FALSE)</f>
        <v>0</v>
      </c>
      <c r="AH134" s="114">
        <f>VLOOKUP($B134,'[3]ACT NUM8'!$AB$2:$AN$123,12,FALSE)</f>
        <v>0</v>
      </c>
      <c r="AI134" s="122"/>
      <c r="AJ134" s="17">
        <f t="shared" si="28"/>
        <v>10</v>
      </c>
    </row>
    <row r="135" spans="1:39" ht="15" thickBot="1" x14ac:dyDescent="0.25">
      <c r="A135" s="105" t="s">
        <v>191</v>
      </c>
      <c r="B135" s="99" t="s">
        <v>188</v>
      </c>
      <c r="C135" s="63"/>
      <c r="D135" s="63"/>
      <c r="E135" s="51">
        <v>267</v>
      </c>
      <c r="F135" s="49">
        <f>+E135+(K135+L135+M135)-(X135+Y135+Z135)</f>
        <v>269</v>
      </c>
      <c r="G135" s="17">
        <f>VLOOKUP($B135,[2]NUM8!$G$2:$I$157,2,FALSE)</f>
        <v>52</v>
      </c>
      <c r="H135" s="61">
        <f>+G135+(Q135+R135)-(AD135+AE135)</f>
        <v>49</v>
      </c>
      <c r="I135" s="50">
        <f>+G135+(Q135+R135+S135+T135)-(AD135+AE135+AF135+AG135)</f>
        <v>51</v>
      </c>
      <c r="J135" s="180">
        <f>VLOOKUP($B135,[1]NUM8!$G$2:$I$158,2,FALSE)</f>
        <v>251</v>
      </c>
      <c r="K135" s="75">
        <f>VLOOKUP($B135,'[3]ACT NUM8'!$G$2:$S$141,2,FALSE)</f>
        <v>0</v>
      </c>
      <c r="L135" s="75">
        <f>VLOOKUP($B135,'[3]ACT NUM8'!$G$2:$S$141,3,FALSE)</f>
        <v>4</v>
      </c>
      <c r="M135" s="75">
        <f>VLOOKUP($B135,'[3]ACT NUM8'!$G$2:$S$141,4,FALSE)</f>
        <v>0</v>
      </c>
      <c r="N135" s="75">
        <f>VLOOKUP($B135,'[3]ACT NUM8'!$G$2:$S$141,5,FALSE)</f>
        <v>0</v>
      </c>
      <c r="O135" s="75">
        <f>VLOOKUP($B135,'[3]ACT NUM8'!$G$2:$S$141,6,FALSE)</f>
        <v>1</v>
      </c>
      <c r="P135" s="75">
        <f>VLOOKUP($B135,'[3]ACT NUM8'!$G$2:$S$141,7,FALSE)</f>
        <v>1</v>
      </c>
      <c r="Q135" s="75">
        <f>VLOOKUP($B135,'[3]ACT NUM8'!$G$2:$S$141,8,FALSE)</f>
        <v>0</v>
      </c>
      <c r="R135" s="75">
        <f>VLOOKUP($B135,'[3]ACT NUM8'!$G$2:$S$141,9,FALSE)</f>
        <v>1</v>
      </c>
      <c r="S135" s="75">
        <f>VLOOKUP($B135,'[3]ACT NUM8'!$G$2:$S$141,10,FALSE)</f>
        <v>2</v>
      </c>
      <c r="T135" s="75">
        <f>VLOOKUP($B135,'[3]ACT NUM8'!$G$2:$S$141,11,FALSE)</f>
        <v>1</v>
      </c>
      <c r="U135" s="75">
        <f>VLOOKUP($B135,'[3]ACT NUM8'!$G$2:$S$141,12,FALSE)</f>
        <v>0</v>
      </c>
      <c r="W135" s="17">
        <f>SUM(K135:V135)</f>
        <v>10</v>
      </c>
      <c r="X135" s="114">
        <f>VLOOKUP($B135,'[3]ACT NUM8'!$AB$2:$AN$123,2,FALSE)</f>
        <v>0</v>
      </c>
      <c r="Y135" s="114">
        <f>VLOOKUP($B135,'[3]ACT NUM8'!$AB$2:$AN$123,3,FALSE)</f>
        <v>2</v>
      </c>
      <c r="Z135" s="114">
        <f>VLOOKUP($B135,'[3]ACT NUM8'!$AB$2:$AN$123,4,FALSE)</f>
        <v>0</v>
      </c>
      <c r="AA135" s="114">
        <f>VLOOKUP($B135,'[3]ACT NUM8'!$AB$2:$AN$123,5,FALSE)</f>
        <v>2</v>
      </c>
      <c r="AB135" s="114">
        <f>VLOOKUP($B135,'[3]ACT NUM8'!$AB$2:$AN$123,6,FALSE)</f>
        <v>2</v>
      </c>
      <c r="AC135" s="114">
        <f>VLOOKUP($B135,'[3]ACT NUM8'!$AB$2:$AN$123,7,FALSE)</f>
        <v>2</v>
      </c>
      <c r="AD135" s="114">
        <f>VLOOKUP($B135,'[3]ACT NUM8'!$AB$2:$AN$123,8,FALSE)</f>
        <v>2</v>
      </c>
      <c r="AE135" s="114">
        <f>VLOOKUP($B135,'[3]ACT NUM8'!$AB$2:$AN$123,9,FALSE)</f>
        <v>2</v>
      </c>
      <c r="AF135" s="114">
        <f>VLOOKUP($B135,'[3]ACT NUM8'!$AB$2:$AN$123,10,FALSE)</f>
        <v>1</v>
      </c>
      <c r="AG135" s="114">
        <f>VLOOKUP($B135,'[3]ACT NUM8'!$AB$2:$AN$123,11,FALSE)</f>
        <v>0</v>
      </c>
      <c r="AH135" s="114">
        <f>VLOOKUP($B135,'[3]ACT NUM8'!$AB$2:$AN$123,12,FALSE)</f>
        <v>0</v>
      </c>
      <c r="AI135" s="114"/>
      <c r="AJ135" s="17">
        <f t="shared" si="28"/>
        <v>13</v>
      </c>
    </row>
    <row r="136" spans="1:39" ht="15" thickBot="1" x14ac:dyDescent="0.25">
      <c r="A136" s="105" t="s">
        <v>191</v>
      </c>
      <c r="B136" s="99" t="s">
        <v>189</v>
      </c>
      <c r="C136" s="63"/>
      <c r="D136" s="63"/>
      <c r="E136" s="51">
        <v>21</v>
      </c>
      <c r="F136" s="49">
        <f>+E136+(K136+L136+M136)-(X136+Y136+Z136)</f>
        <v>21</v>
      </c>
      <c r="G136" s="17">
        <f>VLOOKUP($B136,[2]NUM8!$G$2:$I$157,2,FALSE)</f>
        <v>21</v>
      </c>
      <c r="H136" s="61">
        <f>+G136+(Q136+R136)-(AD136+AE136)</f>
        <v>21</v>
      </c>
      <c r="I136" s="50">
        <f>+G136+(Q136+R136+S136+T136)-(AD136+AE136+AF136+AG136)</f>
        <v>21</v>
      </c>
      <c r="J136" s="180">
        <f>VLOOKUP($B136,[1]NUM8!$G$2:$I$158,2,FALSE)</f>
        <v>21</v>
      </c>
      <c r="W136" s="17">
        <f t="shared" si="31"/>
        <v>0</v>
      </c>
      <c r="X136" s="114"/>
      <c r="Y136" s="114"/>
      <c r="Z136" s="114"/>
      <c r="AA136" s="114"/>
      <c r="AB136" s="114"/>
      <c r="AC136" s="114"/>
      <c r="AD136" s="114"/>
      <c r="AE136" s="114"/>
      <c r="AF136" s="114"/>
      <c r="AG136" s="114"/>
      <c r="AH136" s="114"/>
      <c r="AI136" s="114"/>
      <c r="AJ136" s="17">
        <f t="shared" si="28"/>
        <v>0</v>
      </c>
    </row>
    <row r="137" spans="1:39" ht="15" thickBot="1" x14ac:dyDescent="0.25">
      <c r="A137" s="105" t="s">
        <v>191</v>
      </c>
      <c r="B137" s="99" t="s">
        <v>190</v>
      </c>
      <c r="C137" s="63"/>
      <c r="D137" s="63"/>
      <c r="E137" s="51">
        <v>19</v>
      </c>
      <c r="F137" s="49">
        <f>+E137+(K137+L137+M137)-(X137+Y137+Z137)</f>
        <v>19</v>
      </c>
      <c r="G137" s="17">
        <f>VLOOKUP($B137,[2]NUM8!$G$2:$I$157,2,FALSE)</f>
        <v>214</v>
      </c>
      <c r="H137" s="61">
        <f>+G137+(Q137+R137)-(AD137+AE137)</f>
        <v>214</v>
      </c>
      <c r="I137" s="50">
        <f>+G137+(Q137+R137+S137+T137)-(AD137+AE137+AF137+AG137)</f>
        <v>214</v>
      </c>
      <c r="J137" s="180">
        <f>VLOOKUP($B137,[1]NUM8!$G$2:$I$158,2,FALSE)</f>
        <v>19</v>
      </c>
      <c r="W137" s="17">
        <f t="shared" si="31"/>
        <v>0</v>
      </c>
      <c r="X137" s="114"/>
      <c r="Y137" s="114"/>
      <c r="Z137" s="114"/>
      <c r="AA137" s="114"/>
      <c r="AB137" s="114"/>
      <c r="AC137" s="114"/>
      <c r="AD137" s="114"/>
      <c r="AE137" s="114"/>
      <c r="AF137" s="114"/>
      <c r="AG137" s="114"/>
      <c r="AH137" s="114"/>
      <c r="AI137" s="114"/>
      <c r="AJ137" s="17">
        <f t="shared" si="28"/>
        <v>0</v>
      </c>
    </row>
    <row r="138" spans="1:39" ht="15" thickBot="1" x14ac:dyDescent="0.25">
      <c r="A138" s="233" t="s">
        <v>209</v>
      </c>
      <c r="B138" s="234"/>
      <c r="C138" s="45">
        <f>+D138/Metas!N114</f>
        <v>1.0552715161919246</v>
      </c>
      <c r="D138" s="19">
        <f>+J138/AK138</f>
        <v>0.8442172129535398</v>
      </c>
      <c r="E138" s="14">
        <f t="shared" ref="E138:K138" si="57">SUM(E134:E137)</f>
        <v>1586</v>
      </c>
      <c r="F138" s="14">
        <f t="shared" si="57"/>
        <v>1610</v>
      </c>
      <c r="G138" s="14">
        <f t="shared" si="57"/>
        <v>1612</v>
      </c>
      <c r="H138" s="14">
        <f t="shared" si="57"/>
        <v>1627</v>
      </c>
      <c r="I138" s="14">
        <f>SUM(I134:I137)</f>
        <v>1632</v>
      </c>
      <c r="J138" s="14">
        <f t="shared" si="57"/>
        <v>1674</v>
      </c>
      <c r="K138" s="14">
        <f t="shared" si="57"/>
        <v>5</v>
      </c>
      <c r="L138" s="14">
        <f t="shared" ref="L138:V138" si="58">SUM(L134:L137)</f>
        <v>6</v>
      </c>
      <c r="M138" s="14">
        <f t="shared" si="58"/>
        <v>18</v>
      </c>
      <c r="N138" s="14">
        <f t="shared" si="58"/>
        <v>8</v>
      </c>
      <c r="O138" s="14">
        <f t="shared" si="58"/>
        <v>11</v>
      </c>
      <c r="P138" s="14">
        <f t="shared" si="58"/>
        <v>21</v>
      </c>
      <c r="Q138" s="14">
        <f t="shared" si="58"/>
        <v>0</v>
      </c>
      <c r="R138" s="14">
        <f t="shared" si="58"/>
        <v>19</v>
      </c>
      <c r="S138" s="14">
        <f t="shared" si="58"/>
        <v>5</v>
      </c>
      <c r="T138" s="14">
        <f t="shared" si="58"/>
        <v>1</v>
      </c>
      <c r="U138" s="14">
        <f t="shared" si="58"/>
        <v>9</v>
      </c>
      <c r="V138" s="14">
        <f t="shared" si="58"/>
        <v>0</v>
      </c>
      <c r="W138" s="14">
        <f t="shared" si="31"/>
        <v>103</v>
      </c>
      <c r="X138" s="14">
        <f t="shared" ref="X138:AI138" si="59">SUM(X134:X137)</f>
        <v>0</v>
      </c>
      <c r="Y138" s="14">
        <f t="shared" si="59"/>
        <v>5</v>
      </c>
      <c r="Z138" s="14">
        <f t="shared" si="59"/>
        <v>0</v>
      </c>
      <c r="AA138" s="14">
        <f t="shared" si="59"/>
        <v>4</v>
      </c>
      <c r="AB138" s="14">
        <f t="shared" si="59"/>
        <v>2</v>
      </c>
      <c r="AC138" s="14">
        <f t="shared" si="59"/>
        <v>7</v>
      </c>
      <c r="AD138" s="14">
        <f t="shared" si="59"/>
        <v>2</v>
      </c>
      <c r="AE138" s="14">
        <f t="shared" si="59"/>
        <v>2</v>
      </c>
      <c r="AF138" s="14">
        <f t="shared" si="59"/>
        <v>1</v>
      </c>
      <c r="AG138" s="14">
        <f t="shared" si="59"/>
        <v>0</v>
      </c>
      <c r="AH138" s="14">
        <f t="shared" si="59"/>
        <v>0</v>
      </c>
      <c r="AI138" s="14">
        <f t="shared" si="59"/>
        <v>0</v>
      </c>
      <c r="AJ138" s="14">
        <f t="shared" si="28"/>
        <v>23</v>
      </c>
      <c r="AK138" s="14">
        <f>+AL138+AM138</f>
        <v>1982.902</v>
      </c>
      <c r="AL138" s="14">
        <f>6888*0.157</f>
        <v>1081.4159999999999</v>
      </c>
      <c r="AM138" s="14">
        <f>1402*0.643</f>
        <v>901.48599999999999</v>
      </c>
    </row>
    <row r="139" spans="1:39" ht="15" thickBot="1" x14ac:dyDescent="0.25">
      <c r="A139" s="105" t="s">
        <v>199</v>
      </c>
      <c r="B139" s="99" t="s">
        <v>192</v>
      </c>
      <c r="C139" s="63"/>
      <c r="D139" s="63"/>
      <c r="E139" s="51">
        <v>312</v>
      </c>
      <c r="F139" s="49">
        <f t="shared" ref="F139:F145" si="60">+E139+(K139+L139+M139)-(X139+Y139+Z139)</f>
        <v>315</v>
      </c>
      <c r="G139" s="17">
        <f>VLOOKUP($B139,[2]NUM8!$G$2:$I$157,2,FALSE)</f>
        <v>310</v>
      </c>
      <c r="H139" s="61">
        <f t="shared" ref="H139:H145" si="61">+G139+(Q139+R139)-(AD139+AE139)</f>
        <v>317</v>
      </c>
      <c r="I139" s="50">
        <f t="shared" ref="I139:I145" si="62">+G139+(Q139+R139+S139+T139)-(AD139+AE139+AF139+AG139)</f>
        <v>317</v>
      </c>
      <c r="J139" s="180">
        <f>VLOOKUP($B139,[1]NUM8!$G$2:$I$158,2,FALSE)</f>
        <v>317</v>
      </c>
      <c r="K139" s="75">
        <f>VLOOKUP($B139,'[3]ACT NUM8'!$G$2:$S$141,2,FALSE)</f>
        <v>0</v>
      </c>
      <c r="L139" s="75">
        <f>VLOOKUP($B139,'[3]ACT NUM8'!$G$2:$S$141,3,FALSE)</f>
        <v>2</v>
      </c>
      <c r="M139" s="75">
        <f>VLOOKUP($B139,'[3]ACT NUM8'!$G$2:$S$141,4,FALSE)</f>
        <v>3</v>
      </c>
      <c r="N139" s="75">
        <f>VLOOKUP($B139,'[3]ACT NUM8'!$G$2:$S$141,5,FALSE)</f>
        <v>0</v>
      </c>
      <c r="O139" s="75">
        <f>VLOOKUP($B139,'[3]ACT NUM8'!$G$2:$S$141,6,FALSE)</f>
        <v>1</v>
      </c>
      <c r="P139" s="75">
        <f>VLOOKUP($B139,'[3]ACT NUM8'!$G$2:$S$141,7,FALSE)</f>
        <v>4</v>
      </c>
      <c r="Q139" s="75">
        <f>VLOOKUP($B139,'[3]ACT NUM8'!$G$2:$S$141,8,FALSE)</f>
        <v>8</v>
      </c>
      <c r="R139" s="75">
        <f>VLOOKUP($B139,'[3]ACT NUM8'!$G$2:$S$141,9,FALSE)</f>
        <v>1</v>
      </c>
      <c r="S139" s="75">
        <f>VLOOKUP($B139,'[3]ACT NUM8'!$G$2:$S$141,10,FALSE)</f>
        <v>0</v>
      </c>
      <c r="T139" s="49">
        <f>VLOOKUP($B139,'[3]ACT NUM8'!$G$2:$S$141,11,FALSE)</f>
        <v>0</v>
      </c>
      <c r="U139" s="75">
        <f>VLOOKUP($B139,'[3]ACT NUM8'!$G$2:$S$141,12,FALSE)</f>
        <v>0</v>
      </c>
      <c r="W139" s="17">
        <f t="shared" si="31"/>
        <v>19</v>
      </c>
      <c r="X139" s="114">
        <f>VLOOKUP($B139,'[3]ACT NUM8'!$AB$2:$AN$123,2,FALSE)</f>
        <v>0</v>
      </c>
      <c r="Y139" s="114">
        <f>VLOOKUP($B139,'[3]ACT NUM8'!$AB$2:$AN$123,3,FALSE)</f>
        <v>2</v>
      </c>
      <c r="Z139" s="114">
        <f>VLOOKUP($B139,'[3]ACT NUM8'!$AB$2:$AN$123,4,FALSE)</f>
        <v>0</v>
      </c>
      <c r="AA139" s="114">
        <f>VLOOKUP($B139,'[3]ACT NUM8'!$AB$2:$AN$123,5,FALSE)</f>
        <v>0</v>
      </c>
      <c r="AB139" s="114">
        <f>VLOOKUP($B139,'[3]ACT NUM8'!$AB$2:$AN$123,6,FALSE)</f>
        <v>0</v>
      </c>
      <c r="AC139" s="114">
        <f>VLOOKUP($B139,'[3]ACT NUM8'!$AB$2:$AN$123,7,FALSE)</f>
        <v>10</v>
      </c>
      <c r="AD139" s="114">
        <f>VLOOKUP($B139,'[3]ACT NUM8'!$AB$2:$AN$123,8,FALSE)</f>
        <v>2</v>
      </c>
      <c r="AE139" s="114">
        <f>VLOOKUP($B139,'[3]ACT NUM8'!$AB$2:$AN$123,9,FALSE)</f>
        <v>0</v>
      </c>
      <c r="AF139" s="114">
        <f>VLOOKUP($B139,'[3]ACT NUM8'!$AB$2:$AN$123,10,FALSE)</f>
        <v>0</v>
      </c>
      <c r="AG139" s="114">
        <f>VLOOKUP($B139,'[3]ACT NUM8'!$AB$2:$AN$123,11,FALSE)</f>
        <v>0</v>
      </c>
      <c r="AH139" s="114">
        <f>VLOOKUP($B139,'[3]ACT NUM8'!$AB$2:$AN$123,12,FALSE)</f>
        <v>0</v>
      </c>
      <c r="AI139" s="114"/>
      <c r="AJ139" s="17">
        <f t="shared" si="28"/>
        <v>14</v>
      </c>
    </row>
    <row r="140" spans="1:39" ht="15" thickBot="1" x14ac:dyDescent="0.25">
      <c r="A140" s="105" t="s">
        <v>199</v>
      </c>
      <c r="B140" s="99" t="s">
        <v>193</v>
      </c>
      <c r="C140" s="63"/>
      <c r="D140" s="63"/>
      <c r="E140" s="51">
        <v>36</v>
      </c>
      <c r="F140" s="49">
        <f t="shared" si="60"/>
        <v>36</v>
      </c>
      <c r="G140" s="17">
        <f>VLOOKUP($B140,[2]NUM8!$G$2:$I$157,2,FALSE)</f>
        <v>36</v>
      </c>
      <c r="H140" s="61">
        <f t="shared" si="61"/>
        <v>38</v>
      </c>
      <c r="I140" s="50">
        <f t="shared" si="62"/>
        <v>38</v>
      </c>
      <c r="J140" s="180">
        <f>VLOOKUP($B140,[1]NUM8!$G$2:$I$158,2,FALSE)</f>
        <v>37</v>
      </c>
      <c r="K140" s="75">
        <f>VLOOKUP($B140,'[3]ACT NUM8'!$G$2:$S$141,2,FALSE)</f>
        <v>0</v>
      </c>
      <c r="L140" s="75">
        <f>VLOOKUP($B140,'[3]ACT NUM8'!$G$2:$S$141,3,FALSE)</f>
        <v>1</v>
      </c>
      <c r="M140" s="75">
        <f>VLOOKUP($B140,'[3]ACT NUM8'!$G$2:$S$141,4,FALSE)</f>
        <v>0</v>
      </c>
      <c r="N140" s="75">
        <f>VLOOKUP($B140,'[3]ACT NUM8'!$G$2:$S$141,5,FALSE)</f>
        <v>0</v>
      </c>
      <c r="O140" s="75">
        <f>VLOOKUP($B140,'[3]ACT NUM8'!$G$2:$S$141,6,FALSE)</f>
        <v>0</v>
      </c>
      <c r="P140" s="75">
        <f>VLOOKUP($B140,'[3]ACT NUM8'!$G$2:$S$141,7,FALSE)</f>
        <v>0</v>
      </c>
      <c r="Q140" s="75">
        <f>VLOOKUP($B140,'[3]ACT NUM8'!$G$2:$S$141,8,FALSE)</f>
        <v>1</v>
      </c>
      <c r="R140" s="75">
        <f>VLOOKUP($B140,'[3]ACT NUM8'!$G$2:$S$141,9,FALSE)</f>
        <v>1</v>
      </c>
      <c r="S140" s="75">
        <f>VLOOKUP($B140,'[3]ACT NUM8'!$G$2:$S$141,10,FALSE)</f>
        <v>0</v>
      </c>
      <c r="T140" s="49">
        <f>VLOOKUP($B140,'[3]ACT NUM8'!$G$2:$S$141,11,FALSE)</f>
        <v>0</v>
      </c>
      <c r="U140" s="75">
        <f>VLOOKUP($B140,'[3]ACT NUM8'!$G$2:$S$141,12,FALSE)</f>
        <v>1</v>
      </c>
      <c r="W140" s="17">
        <f t="shared" si="31"/>
        <v>4</v>
      </c>
      <c r="X140" s="114">
        <f>VLOOKUP($B140,'[3]ACT NUM8'!$AB$2:$AN$123,2,FALSE)</f>
        <v>0</v>
      </c>
      <c r="Y140" s="114">
        <f>VLOOKUP($B140,'[3]ACT NUM8'!$AB$2:$AN$123,3,FALSE)</f>
        <v>1</v>
      </c>
      <c r="Z140" s="114">
        <f>VLOOKUP($B140,'[3]ACT NUM8'!$AB$2:$AN$123,4,FALSE)</f>
        <v>0</v>
      </c>
      <c r="AA140" s="114">
        <f>VLOOKUP($B140,'[3]ACT NUM8'!$AB$2:$AN$123,5,FALSE)</f>
        <v>0</v>
      </c>
      <c r="AB140" s="114">
        <f>VLOOKUP($B140,'[3]ACT NUM8'!$AB$2:$AN$123,6,FALSE)</f>
        <v>0</v>
      </c>
      <c r="AC140" s="114">
        <f>VLOOKUP($B140,'[3]ACT NUM8'!$AB$2:$AN$123,7,FALSE)</f>
        <v>0</v>
      </c>
      <c r="AD140" s="114">
        <f>VLOOKUP($B140,'[3]ACT NUM8'!$AB$2:$AN$123,8,FALSE)</f>
        <v>0</v>
      </c>
      <c r="AE140" s="114">
        <f>VLOOKUP($B140,'[3]ACT NUM8'!$AB$2:$AN$123,9,FALSE)</f>
        <v>0</v>
      </c>
      <c r="AF140" s="114">
        <f>VLOOKUP($B140,'[3]ACT NUM8'!$AB$2:$AN$123,10,FALSE)</f>
        <v>0</v>
      </c>
      <c r="AG140" s="114">
        <f>VLOOKUP($B140,'[3]ACT NUM8'!$AB$2:$AN$123,11,FALSE)</f>
        <v>0</v>
      </c>
      <c r="AH140" s="114">
        <f>VLOOKUP($B140,'[3]ACT NUM8'!$AB$2:$AN$123,12,FALSE)</f>
        <v>0</v>
      </c>
      <c r="AI140" s="114"/>
      <c r="AJ140" s="17">
        <f t="shared" ref="AJ140:AJ146" si="63">SUM(X140:AI140)</f>
        <v>1</v>
      </c>
    </row>
    <row r="141" spans="1:39" ht="15" thickBot="1" x14ac:dyDescent="0.25">
      <c r="A141" s="105" t="s">
        <v>199</v>
      </c>
      <c r="B141" s="99" t="s">
        <v>194</v>
      </c>
      <c r="C141" s="63"/>
      <c r="D141" s="63"/>
      <c r="E141" s="51">
        <v>82</v>
      </c>
      <c r="F141" s="49">
        <f t="shared" si="60"/>
        <v>82</v>
      </c>
      <c r="G141" s="17">
        <f>VLOOKUP($B141,[2]NUM8!$G$2:$I$157,2,FALSE)</f>
        <v>83</v>
      </c>
      <c r="H141" s="61">
        <f t="shared" si="61"/>
        <v>82</v>
      </c>
      <c r="I141" s="50">
        <f t="shared" si="62"/>
        <v>82</v>
      </c>
      <c r="J141" s="180">
        <f>VLOOKUP($B141,[1]NUM8!$G$2:$I$158,2,FALSE)</f>
        <v>82</v>
      </c>
      <c r="K141" s="75">
        <f>VLOOKUP($B141,'[3]ACT NUM8'!$G$2:$S$141,2,FALSE)</f>
        <v>0</v>
      </c>
      <c r="L141" s="75">
        <f>VLOOKUP($B141,'[3]ACT NUM8'!$G$2:$S$141,3,FALSE)</f>
        <v>0</v>
      </c>
      <c r="M141" s="75">
        <f>VLOOKUP($B141,'[3]ACT NUM8'!$G$2:$S$141,4,FALSE)</f>
        <v>0</v>
      </c>
      <c r="N141" s="75">
        <f>VLOOKUP($B141,'[3]ACT NUM8'!$G$2:$S$141,5,FALSE)</f>
        <v>0</v>
      </c>
      <c r="O141" s="75">
        <f>VLOOKUP($B141,'[3]ACT NUM8'!$G$2:$S$141,6,FALSE)</f>
        <v>0</v>
      </c>
      <c r="P141" s="75">
        <f>VLOOKUP($B141,'[3]ACT NUM8'!$G$2:$S$141,7,FALSE)</f>
        <v>1</v>
      </c>
      <c r="Q141" s="75">
        <f>VLOOKUP($B141,'[3]ACT NUM8'!$G$2:$S$141,8,FALSE)</f>
        <v>0</v>
      </c>
      <c r="R141" s="75">
        <f>VLOOKUP($B141,'[3]ACT NUM8'!$G$2:$S$141,9,FALSE)</f>
        <v>0</v>
      </c>
      <c r="S141" s="75">
        <f>VLOOKUP($B141,'[3]ACT NUM8'!$G$2:$S$141,10,FALSE)</f>
        <v>0</v>
      </c>
      <c r="T141" s="49">
        <f>VLOOKUP($B141,'[3]ACT NUM8'!$G$2:$S$141,11,FALSE)</f>
        <v>0</v>
      </c>
      <c r="U141" s="75">
        <f>VLOOKUP($B141,'[3]ACT NUM8'!$G$2:$S$141,12,FALSE)</f>
        <v>0</v>
      </c>
      <c r="W141" s="17">
        <f t="shared" ref="W141:W146" si="64">SUM(K141:V141)</f>
        <v>1</v>
      </c>
      <c r="X141" s="114">
        <f>VLOOKUP($B141,'[3]ACT NUM8'!$AB$2:$AN$123,2,FALSE)</f>
        <v>0</v>
      </c>
      <c r="Y141" s="114">
        <f>VLOOKUP($B141,'[3]ACT NUM8'!$AB$2:$AN$123,3,FALSE)</f>
        <v>0</v>
      </c>
      <c r="Z141" s="114">
        <f>VLOOKUP($B141,'[3]ACT NUM8'!$AB$2:$AN$123,4,FALSE)</f>
        <v>0</v>
      </c>
      <c r="AA141" s="114">
        <f>VLOOKUP($B141,'[3]ACT NUM8'!$AB$2:$AN$123,5,FALSE)</f>
        <v>0</v>
      </c>
      <c r="AB141" s="114">
        <f>VLOOKUP($B141,'[3]ACT NUM8'!$AB$2:$AN$123,6,FALSE)</f>
        <v>0</v>
      </c>
      <c r="AC141" s="114">
        <f>VLOOKUP($B141,'[3]ACT NUM8'!$AB$2:$AN$123,7,FALSE)</f>
        <v>0</v>
      </c>
      <c r="AD141" s="114">
        <f>VLOOKUP($B141,'[3]ACT NUM8'!$AB$2:$AN$123,8,FALSE)</f>
        <v>1</v>
      </c>
      <c r="AE141" s="114">
        <f>VLOOKUP($B141,'[3]ACT NUM8'!$AB$2:$AN$123,9,FALSE)</f>
        <v>0</v>
      </c>
      <c r="AF141" s="114">
        <f>VLOOKUP($B141,'[3]ACT NUM8'!$AB$2:$AN$123,10,FALSE)</f>
        <v>0</v>
      </c>
      <c r="AG141" s="114">
        <f>VLOOKUP($B141,'[3]ACT NUM8'!$AB$2:$AN$123,11,FALSE)</f>
        <v>0</v>
      </c>
      <c r="AH141" s="114">
        <f>VLOOKUP($B141,'[3]ACT NUM8'!$AB$2:$AN$123,12,FALSE)</f>
        <v>0</v>
      </c>
      <c r="AI141" s="114"/>
      <c r="AJ141" s="17">
        <f t="shared" si="63"/>
        <v>1</v>
      </c>
    </row>
    <row r="142" spans="1:39" ht="15" thickBot="1" x14ac:dyDescent="0.25">
      <c r="A142" s="105" t="s">
        <v>199</v>
      </c>
      <c r="B142" s="99" t="s">
        <v>195</v>
      </c>
      <c r="C142" s="63"/>
      <c r="D142" s="63"/>
      <c r="E142" s="51">
        <v>41</v>
      </c>
      <c r="F142" s="49">
        <f t="shared" si="60"/>
        <v>41</v>
      </c>
      <c r="G142" s="17">
        <f>VLOOKUP($B142,[2]NUM8!$G$2:$I$157,2,FALSE)</f>
        <v>42</v>
      </c>
      <c r="H142" s="61">
        <f t="shared" si="61"/>
        <v>42</v>
      </c>
      <c r="I142" s="50">
        <f t="shared" si="62"/>
        <v>39</v>
      </c>
      <c r="J142" s="180">
        <f>VLOOKUP($B142,[1]NUM8!$G$2:$I$158,2,FALSE)</f>
        <v>44</v>
      </c>
      <c r="K142" s="75">
        <f>VLOOKUP($B142,'[3]ACT NUM8'!$G$2:$S$141,2,FALSE)</f>
        <v>0</v>
      </c>
      <c r="L142" s="75">
        <f>VLOOKUP($B142,'[3]ACT NUM8'!$G$2:$S$141,3,FALSE)</f>
        <v>0</v>
      </c>
      <c r="M142" s="75">
        <f>VLOOKUP($B142,'[3]ACT NUM8'!$G$2:$S$141,4,FALSE)</f>
        <v>0</v>
      </c>
      <c r="N142" s="75">
        <f>VLOOKUP($B142,'[3]ACT NUM8'!$G$2:$S$141,5,FALSE)</f>
        <v>0</v>
      </c>
      <c r="O142" s="75">
        <f>VLOOKUP($B142,'[3]ACT NUM8'!$G$2:$S$141,6,FALSE)</f>
        <v>0</v>
      </c>
      <c r="P142" s="75">
        <f>VLOOKUP($B142,'[3]ACT NUM8'!$G$2:$S$141,7,FALSE)</f>
        <v>1</v>
      </c>
      <c r="Q142" s="75">
        <f>VLOOKUP($B142,'[3]ACT NUM8'!$G$2:$S$141,8,FALSE)</f>
        <v>0</v>
      </c>
      <c r="R142" s="75">
        <f>VLOOKUP($B142,'[3]ACT NUM8'!$G$2:$S$141,9,FALSE)</f>
        <v>0</v>
      </c>
      <c r="S142" s="75">
        <f>VLOOKUP($B142,'[3]ACT NUM8'!$G$2:$S$141,10,FALSE)</f>
        <v>0</v>
      </c>
      <c r="T142" s="49">
        <f>VLOOKUP($B142,'[3]ACT NUM8'!$G$2:$S$141,11,FALSE)</f>
        <v>0</v>
      </c>
      <c r="U142" s="75">
        <f>VLOOKUP($B142,'[3]ACT NUM8'!$G$2:$S$141,12,FALSE)</f>
        <v>0</v>
      </c>
      <c r="W142" s="17">
        <f t="shared" si="64"/>
        <v>1</v>
      </c>
      <c r="X142" s="114">
        <f>VLOOKUP($B142,'[3]ACT NUM8'!$AB$2:$AN$123,2,FALSE)</f>
        <v>0</v>
      </c>
      <c r="Y142" s="114">
        <f>VLOOKUP($B142,'[3]ACT NUM8'!$AB$2:$AN$123,3,FALSE)</f>
        <v>0</v>
      </c>
      <c r="Z142" s="114">
        <f>VLOOKUP($B142,'[3]ACT NUM8'!$AB$2:$AN$123,4,FALSE)</f>
        <v>0</v>
      </c>
      <c r="AA142" s="114">
        <f>VLOOKUP($B142,'[3]ACT NUM8'!$AB$2:$AN$123,5,FALSE)</f>
        <v>0</v>
      </c>
      <c r="AB142" s="114">
        <f>VLOOKUP($B142,'[3]ACT NUM8'!$AB$2:$AN$123,6,FALSE)</f>
        <v>0</v>
      </c>
      <c r="AC142" s="114">
        <f>VLOOKUP($B142,'[3]ACT NUM8'!$AB$2:$AN$123,7,FALSE)</f>
        <v>0</v>
      </c>
      <c r="AD142" s="114">
        <f>VLOOKUP($B142,'[3]ACT NUM8'!$AB$2:$AN$123,8,FALSE)</f>
        <v>0</v>
      </c>
      <c r="AE142" s="114">
        <f>VLOOKUP($B142,'[3]ACT NUM8'!$AB$2:$AN$123,9,FALSE)</f>
        <v>0</v>
      </c>
      <c r="AF142" s="114">
        <f>VLOOKUP($B142,'[3]ACT NUM8'!$AB$2:$AN$123,10,FALSE)</f>
        <v>0</v>
      </c>
      <c r="AG142" s="114">
        <f>VLOOKUP($B142,'[3]ACT NUM8'!$AB$2:$AN$123,11,FALSE)</f>
        <v>3</v>
      </c>
      <c r="AH142" s="114">
        <f>VLOOKUP($B142,'[3]ACT NUM8'!$AB$2:$AN$123,12,FALSE)</f>
        <v>0</v>
      </c>
      <c r="AI142" s="114"/>
      <c r="AJ142" s="17">
        <f t="shared" si="63"/>
        <v>3</v>
      </c>
    </row>
    <row r="143" spans="1:39" ht="15" thickBot="1" x14ac:dyDescent="0.25">
      <c r="A143" s="105" t="s">
        <v>199</v>
      </c>
      <c r="B143" s="99" t="s">
        <v>196</v>
      </c>
      <c r="C143" s="63"/>
      <c r="D143" s="63"/>
      <c r="E143" s="51">
        <v>136</v>
      </c>
      <c r="F143" s="49">
        <f t="shared" si="60"/>
        <v>139</v>
      </c>
      <c r="G143" s="17">
        <f>VLOOKUP($B143,[2]NUM8!$G$2:$I$157,2,FALSE)</f>
        <v>135</v>
      </c>
      <c r="H143" s="61">
        <f t="shared" si="61"/>
        <v>137</v>
      </c>
      <c r="I143" s="50">
        <f t="shared" si="62"/>
        <v>137</v>
      </c>
      <c r="J143" s="180">
        <f>VLOOKUP($B143,[1]NUM8!$G$2:$I$158,2,FALSE)</f>
        <v>147</v>
      </c>
      <c r="K143" s="75">
        <f>VLOOKUP($B143,'[3]ACT NUM8'!$G$2:$S$141,2,FALSE)</f>
        <v>0</v>
      </c>
      <c r="L143" s="75">
        <f>VLOOKUP($B143,'[3]ACT NUM8'!$G$2:$S$141,3,FALSE)</f>
        <v>0</v>
      </c>
      <c r="M143" s="75">
        <f>VLOOKUP($B143,'[3]ACT NUM8'!$G$2:$S$141,4,FALSE)</f>
        <v>3</v>
      </c>
      <c r="N143" s="75">
        <f>VLOOKUP($B143,'[3]ACT NUM8'!$G$2:$S$141,5,FALSE)</f>
        <v>0</v>
      </c>
      <c r="O143" s="75">
        <f>VLOOKUP($B143,'[3]ACT NUM8'!$G$2:$S$141,6,FALSE)</f>
        <v>0</v>
      </c>
      <c r="P143" s="75">
        <f>VLOOKUP($B143,'[3]ACT NUM8'!$G$2:$S$141,7,FALSE)</f>
        <v>1</v>
      </c>
      <c r="Q143" s="75">
        <f>VLOOKUP($B143,'[3]ACT NUM8'!$G$2:$S$141,8,FALSE)</f>
        <v>2</v>
      </c>
      <c r="R143" s="75">
        <f>VLOOKUP($B143,'[3]ACT NUM8'!$G$2:$S$141,9,FALSE)</f>
        <v>0</v>
      </c>
      <c r="S143" s="75">
        <f>VLOOKUP($B143,'[3]ACT NUM8'!$G$2:$S$141,10,FALSE)</f>
        <v>0</v>
      </c>
      <c r="T143" s="49">
        <f>VLOOKUP($B143,'[3]ACT NUM8'!$G$2:$S$141,11,FALSE)</f>
        <v>0</v>
      </c>
      <c r="U143" s="75">
        <f>VLOOKUP($B143,'[3]ACT NUM8'!$G$2:$S$141,12,FALSE)</f>
        <v>0</v>
      </c>
      <c r="W143" s="17">
        <f t="shared" si="64"/>
        <v>6</v>
      </c>
      <c r="X143" s="114">
        <f>VLOOKUP($B143,'[3]ACT NUM8'!$AB$2:$AN$123,2,FALSE)</f>
        <v>0</v>
      </c>
      <c r="Y143" s="114">
        <f>VLOOKUP($B143,'[3]ACT NUM8'!$AB$2:$AN$123,3,FALSE)</f>
        <v>0</v>
      </c>
      <c r="Z143" s="114">
        <f>VLOOKUP($B143,'[3]ACT NUM8'!$AB$2:$AN$123,4,FALSE)</f>
        <v>0</v>
      </c>
      <c r="AA143" s="114">
        <f>VLOOKUP($B143,'[3]ACT NUM8'!$AB$2:$AN$123,5,FALSE)</f>
        <v>0</v>
      </c>
      <c r="AB143" s="114">
        <f>VLOOKUP($B143,'[3]ACT NUM8'!$AB$2:$AN$123,6,FALSE)</f>
        <v>0</v>
      </c>
      <c r="AC143" s="114">
        <f>VLOOKUP($B143,'[3]ACT NUM8'!$AB$2:$AN$123,7,FALSE)</f>
        <v>3</v>
      </c>
      <c r="AD143" s="114">
        <f>VLOOKUP($B143,'[3]ACT NUM8'!$AB$2:$AN$123,8,FALSE)</f>
        <v>0</v>
      </c>
      <c r="AE143" s="114">
        <f>VLOOKUP($B143,'[3]ACT NUM8'!$AB$2:$AN$123,9,FALSE)</f>
        <v>0</v>
      </c>
      <c r="AF143" s="114">
        <f>VLOOKUP($B143,'[3]ACT NUM8'!$AB$2:$AN$123,10,FALSE)</f>
        <v>0</v>
      </c>
      <c r="AG143" s="114">
        <f>VLOOKUP($B143,'[3]ACT NUM8'!$AB$2:$AN$123,11,FALSE)</f>
        <v>0</v>
      </c>
      <c r="AH143" s="114">
        <f>VLOOKUP($B143,'[3]ACT NUM8'!$AB$2:$AN$123,12,FALSE)</f>
        <v>0</v>
      </c>
      <c r="AI143" s="114"/>
      <c r="AJ143" s="17">
        <f t="shared" si="63"/>
        <v>3</v>
      </c>
    </row>
    <row r="144" spans="1:39" ht="15" thickBot="1" x14ac:dyDescent="0.25">
      <c r="A144" s="105" t="s">
        <v>199</v>
      </c>
      <c r="B144" s="99" t="s">
        <v>197</v>
      </c>
      <c r="C144" s="63"/>
      <c r="D144" s="63"/>
      <c r="E144" s="51">
        <v>116</v>
      </c>
      <c r="F144" s="49">
        <f t="shared" si="60"/>
        <v>117</v>
      </c>
      <c r="G144" s="17">
        <f>VLOOKUP($B144,[2]NUM8!$G$2:$I$157,2,FALSE)</f>
        <v>117</v>
      </c>
      <c r="H144" s="61">
        <f t="shared" si="61"/>
        <v>118</v>
      </c>
      <c r="I144" s="50">
        <f t="shared" si="62"/>
        <v>118</v>
      </c>
      <c r="J144" s="180">
        <f>VLOOKUP($B144,[1]NUM8!$G$2:$I$158,2,FALSE)</f>
        <v>117</v>
      </c>
      <c r="K144" s="75">
        <f>VLOOKUP($B144,'[3]ACT NUM8'!$G$2:$S$141,2,FALSE)</f>
        <v>0</v>
      </c>
      <c r="L144" s="75">
        <f>VLOOKUP($B144,'[3]ACT NUM8'!$G$2:$S$141,3,FALSE)</f>
        <v>1</v>
      </c>
      <c r="M144" s="75">
        <f>VLOOKUP($B144,'[3]ACT NUM8'!$G$2:$S$141,4,FALSE)</f>
        <v>1</v>
      </c>
      <c r="N144" s="75">
        <f>VLOOKUP($B144,'[3]ACT NUM8'!$G$2:$S$141,5,FALSE)</f>
        <v>0</v>
      </c>
      <c r="O144" s="75">
        <f>VLOOKUP($B144,'[3]ACT NUM8'!$G$2:$S$141,6,FALSE)</f>
        <v>0</v>
      </c>
      <c r="P144" s="75">
        <f>VLOOKUP($B144,'[3]ACT NUM8'!$G$2:$S$141,7,FALSE)</f>
        <v>1</v>
      </c>
      <c r="Q144" s="75">
        <f>VLOOKUP($B144,'[3]ACT NUM8'!$G$2:$S$141,8,FALSE)</f>
        <v>0</v>
      </c>
      <c r="R144" s="75">
        <f>VLOOKUP($B144,'[3]ACT NUM8'!$G$2:$S$141,9,FALSE)</f>
        <v>1</v>
      </c>
      <c r="S144" s="75">
        <f>VLOOKUP($B144,'[3]ACT NUM8'!$G$2:$S$141,10,FALSE)</f>
        <v>0</v>
      </c>
      <c r="T144" s="49">
        <f>VLOOKUP($B144,'[3]ACT NUM8'!$G$2:$S$141,11,FALSE)</f>
        <v>0</v>
      </c>
      <c r="U144" s="75">
        <f>VLOOKUP($B144,'[3]ACT NUM8'!$G$2:$S$141,12,FALSE)</f>
        <v>0</v>
      </c>
      <c r="W144" s="17">
        <f t="shared" si="64"/>
        <v>4</v>
      </c>
      <c r="X144" s="114">
        <f>VLOOKUP($B144,'[3]ACT NUM8'!$AB$2:$AN$123,2,FALSE)</f>
        <v>0</v>
      </c>
      <c r="Y144" s="114">
        <f>VLOOKUP($B144,'[3]ACT NUM8'!$AB$2:$AN$123,3,FALSE)</f>
        <v>1</v>
      </c>
      <c r="Z144" s="114">
        <f>VLOOKUP($B144,'[3]ACT NUM8'!$AB$2:$AN$123,4,FALSE)</f>
        <v>0</v>
      </c>
      <c r="AA144" s="114">
        <f>VLOOKUP($B144,'[3]ACT NUM8'!$AB$2:$AN$123,5,FALSE)</f>
        <v>0</v>
      </c>
      <c r="AB144" s="114">
        <f>VLOOKUP($B144,'[3]ACT NUM8'!$AB$2:$AN$123,6,FALSE)</f>
        <v>0</v>
      </c>
      <c r="AC144" s="114">
        <f>VLOOKUP($B144,'[3]ACT NUM8'!$AB$2:$AN$123,7,FALSE)</f>
        <v>1</v>
      </c>
      <c r="AD144" s="114">
        <f>VLOOKUP($B144,'[3]ACT NUM8'!$AB$2:$AN$123,8,FALSE)</f>
        <v>0</v>
      </c>
      <c r="AE144" s="114">
        <f>VLOOKUP($B144,'[3]ACT NUM8'!$AB$2:$AN$123,9,FALSE)</f>
        <v>0</v>
      </c>
      <c r="AF144" s="114">
        <f>VLOOKUP($B144,'[3]ACT NUM8'!$AB$2:$AN$123,10,FALSE)</f>
        <v>0</v>
      </c>
      <c r="AG144" s="114">
        <f>VLOOKUP($B144,'[3]ACT NUM8'!$AB$2:$AN$123,11,FALSE)</f>
        <v>0</v>
      </c>
      <c r="AH144" s="114">
        <f>VLOOKUP($B144,'[3]ACT NUM8'!$AB$2:$AN$123,12,FALSE)</f>
        <v>0</v>
      </c>
      <c r="AI144" s="114"/>
      <c r="AJ144" s="17">
        <f>SUM(X144:AI144)</f>
        <v>2</v>
      </c>
    </row>
    <row r="145" spans="1:39" ht="15" thickBot="1" x14ac:dyDescent="0.25">
      <c r="A145" s="105" t="s">
        <v>199</v>
      </c>
      <c r="B145" s="99" t="s">
        <v>198</v>
      </c>
      <c r="C145" s="63"/>
      <c r="D145" s="63"/>
      <c r="E145" s="51">
        <v>62</v>
      </c>
      <c r="F145" s="49">
        <f t="shared" si="60"/>
        <v>62</v>
      </c>
      <c r="G145" s="17">
        <f>VLOOKUP($B145,[2]NUM8!$G$2:$I$157,2,FALSE)</f>
        <v>59</v>
      </c>
      <c r="H145" s="61">
        <f t="shared" si="61"/>
        <v>60</v>
      </c>
      <c r="I145" s="50">
        <f t="shared" si="62"/>
        <v>60</v>
      </c>
      <c r="J145" s="180">
        <f>VLOOKUP($B145,[1]NUM8!$G$2:$I$158,2,FALSE)</f>
        <v>59</v>
      </c>
      <c r="K145" s="75">
        <f>VLOOKUP($B145,'[3]ACT NUM8'!$G$2:$S$141,2,FALSE)</f>
        <v>1</v>
      </c>
      <c r="L145" s="75">
        <f>VLOOKUP($B145,'[3]ACT NUM8'!$G$2:$S$141,3,FALSE)</f>
        <v>0</v>
      </c>
      <c r="M145" s="75">
        <f>VLOOKUP($B145,'[3]ACT NUM8'!$G$2:$S$141,4,FALSE)</f>
        <v>0</v>
      </c>
      <c r="N145" s="75">
        <f>VLOOKUP($B145,'[3]ACT NUM8'!$G$2:$S$141,5,FALSE)</f>
        <v>0</v>
      </c>
      <c r="O145" s="75">
        <f>VLOOKUP($B145,'[3]ACT NUM8'!$G$2:$S$141,6,FALSE)</f>
        <v>0</v>
      </c>
      <c r="P145" s="75">
        <f>VLOOKUP($B145,'[3]ACT NUM8'!$G$2:$S$141,7,FALSE)</f>
        <v>0</v>
      </c>
      <c r="Q145" s="75">
        <f>VLOOKUP($B145,'[3]ACT NUM8'!$G$2:$S$141,8,FALSE)</f>
        <v>0</v>
      </c>
      <c r="R145" s="75">
        <f>VLOOKUP($B145,'[3]ACT NUM8'!$G$2:$S$141,9,FALSE)</f>
        <v>1</v>
      </c>
      <c r="S145" s="75">
        <f>VLOOKUP($B145,'[3]ACT NUM8'!$G$2:$S$141,10,FALSE)</f>
        <v>0</v>
      </c>
      <c r="T145" s="49">
        <f>VLOOKUP($B145,'[3]ACT NUM8'!$G$2:$S$141,11,FALSE)</f>
        <v>0</v>
      </c>
      <c r="U145" s="75">
        <f>VLOOKUP($B145,'[3]ACT NUM8'!$G$2:$S$141,12,FALSE)</f>
        <v>0</v>
      </c>
      <c r="W145" s="17">
        <f t="shared" si="64"/>
        <v>2</v>
      </c>
      <c r="X145" s="114">
        <f>VLOOKUP($B145,'[3]ACT NUM8'!$AB$2:$AN$123,2,FALSE)</f>
        <v>0</v>
      </c>
      <c r="Y145" s="114">
        <f>VLOOKUP($B145,'[3]ACT NUM8'!$AB$2:$AN$123,3,FALSE)</f>
        <v>1</v>
      </c>
      <c r="Z145" s="114">
        <f>VLOOKUP($B145,'[3]ACT NUM8'!$AB$2:$AN$123,4,FALSE)</f>
        <v>0</v>
      </c>
      <c r="AA145" s="114">
        <f>VLOOKUP($B145,'[3]ACT NUM8'!$AB$2:$AN$123,5,FALSE)</f>
        <v>0</v>
      </c>
      <c r="AB145" s="114">
        <f>VLOOKUP($B145,'[3]ACT NUM8'!$AB$2:$AN$123,6,FALSE)</f>
        <v>0</v>
      </c>
      <c r="AC145" s="114">
        <f>VLOOKUP($B145,'[3]ACT NUM8'!$AB$2:$AN$123,7,FALSE)</f>
        <v>3</v>
      </c>
      <c r="AD145" s="114">
        <f>VLOOKUP($B145,'[3]ACT NUM8'!$AB$2:$AN$123,8,FALSE)</f>
        <v>0</v>
      </c>
      <c r="AE145" s="114">
        <f>VLOOKUP($B145,'[3]ACT NUM8'!$AB$2:$AN$123,9,FALSE)</f>
        <v>0</v>
      </c>
      <c r="AF145" s="114">
        <f>VLOOKUP($B145,'[3]ACT NUM8'!$AB$2:$AN$123,10,FALSE)</f>
        <v>0</v>
      </c>
      <c r="AG145" s="114">
        <f>VLOOKUP($B145,'[3]ACT NUM8'!$AB$2:$AN$123,11,FALSE)</f>
        <v>0</v>
      </c>
      <c r="AH145" s="114">
        <f>VLOOKUP($B145,'[3]ACT NUM8'!$AB$2:$AN$123,12,FALSE)</f>
        <v>0</v>
      </c>
      <c r="AI145" s="114"/>
      <c r="AJ145" s="17">
        <f>SUM(X145:AI145)</f>
        <v>4</v>
      </c>
    </row>
    <row r="146" spans="1:39" ht="15" thickBot="1" x14ac:dyDescent="0.25">
      <c r="A146" s="233" t="s">
        <v>210</v>
      </c>
      <c r="B146" s="234"/>
      <c r="C146" s="45">
        <f>+D146/Metas!N115</f>
        <v>0.9610980196581288</v>
      </c>
      <c r="D146" s="19">
        <f>+J146/AK146</f>
        <v>0.93226507906838496</v>
      </c>
      <c r="E146" s="14">
        <f t="shared" ref="E146:K146" si="65">SUM(E139:E145)</f>
        <v>785</v>
      </c>
      <c r="F146" s="14">
        <f t="shared" si="65"/>
        <v>792</v>
      </c>
      <c r="G146" s="14">
        <f t="shared" si="65"/>
        <v>782</v>
      </c>
      <c r="H146" s="14">
        <f t="shared" si="65"/>
        <v>794</v>
      </c>
      <c r="I146" s="14">
        <f>SUM(I139:I145)</f>
        <v>791</v>
      </c>
      <c r="J146" s="14">
        <f t="shared" si="65"/>
        <v>803</v>
      </c>
      <c r="K146" s="14">
        <f t="shared" si="65"/>
        <v>1</v>
      </c>
      <c r="L146" s="14">
        <f t="shared" ref="L146:V146" si="66">SUM(L139:L145)</f>
        <v>4</v>
      </c>
      <c r="M146" s="14">
        <f t="shared" si="66"/>
        <v>7</v>
      </c>
      <c r="N146" s="14">
        <f t="shared" si="66"/>
        <v>0</v>
      </c>
      <c r="O146" s="14">
        <f t="shared" si="66"/>
        <v>1</v>
      </c>
      <c r="P146" s="14">
        <f t="shared" si="66"/>
        <v>8</v>
      </c>
      <c r="Q146" s="14">
        <f t="shared" si="66"/>
        <v>11</v>
      </c>
      <c r="R146" s="14">
        <f t="shared" si="66"/>
        <v>4</v>
      </c>
      <c r="S146" s="14">
        <f t="shared" si="66"/>
        <v>0</v>
      </c>
      <c r="T146" s="14">
        <f t="shared" si="66"/>
        <v>0</v>
      </c>
      <c r="U146" s="14">
        <f t="shared" si="66"/>
        <v>1</v>
      </c>
      <c r="V146" s="14">
        <f t="shared" si="66"/>
        <v>0</v>
      </c>
      <c r="W146" s="14">
        <f t="shared" si="64"/>
        <v>37</v>
      </c>
      <c r="X146" s="14">
        <f t="shared" ref="X146:AI146" si="67">SUM(X139:X145)</f>
        <v>0</v>
      </c>
      <c r="Y146" s="14">
        <f t="shared" si="67"/>
        <v>5</v>
      </c>
      <c r="Z146" s="14">
        <f t="shared" si="67"/>
        <v>0</v>
      </c>
      <c r="AA146" s="14">
        <f t="shared" si="67"/>
        <v>0</v>
      </c>
      <c r="AB146" s="14">
        <f t="shared" si="67"/>
        <v>0</v>
      </c>
      <c r="AC146" s="14">
        <f t="shared" si="67"/>
        <v>17</v>
      </c>
      <c r="AD146" s="14">
        <f t="shared" si="67"/>
        <v>3</v>
      </c>
      <c r="AE146" s="14">
        <f t="shared" si="67"/>
        <v>0</v>
      </c>
      <c r="AF146" s="14">
        <f t="shared" si="67"/>
        <v>0</v>
      </c>
      <c r="AG146" s="14">
        <f t="shared" si="67"/>
        <v>3</v>
      </c>
      <c r="AH146" s="14">
        <f t="shared" si="67"/>
        <v>0</v>
      </c>
      <c r="AI146" s="14">
        <f t="shared" si="67"/>
        <v>0</v>
      </c>
      <c r="AJ146" s="14">
        <f t="shared" si="63"/>
        <v>28</v>
      </c>
      <c r="AK146" s="14">
        <f>+AL146+AM146</f>
        <v>861.34300000000007</v>
      </c>
      <c r="AL146" s="14">
        <f>2603*0.157</f>
        <v>408.67099999999999</v>
      </c>
      <c r="AM146" s="14">
        <f>704*0.643</f>
        <v>452.67200000000003</v>
      </c>
    </row>
    <row r="147" spans="1:39" x14ac:dyDescent="0.2">
      <c r="B147" s="140" t="s">
        <v>215</v>
      </c>
      <c r="C147" s="72"/>
      <c r="D147" s="179">
        <f>+D25+D36+D47+D61+D72+D78+D89+D106+D119+D133+D138+D146</f>
        <v>8.6945595539832858</v>
      </c>
      <c r="E147" s="75">
        <f t="shared" ref="E147:AM147" si="68">+E25+E36+E47+E61+E72+E78+E89+E106+E119+E133+E138+E146</f>
        <v>61144</v>
      </c>
      <c r="F147" s="75">
        <f t="shared" si="68"/>
        <v>61932</v>
      </c>
      <c r="G147" s="75">
        <f t="shared" si="68"/>
        <v>62549</v>
      </c>
      <c r="H147" s="75">
        <f t="shared" si="68"/>
        <v>63149</v>
      </c>
      <c r="I147" s="75">
        <f>+I25+I36+I47+I61+I72+I78+I89+I106+I119+I133+I138+I146</f>
        <v>63668</v>
      </c>
      <c r="J147" s="75">
        <f t="shared" si="68"/>
        <v>63857</v>
      </c>
      <c r="K147" s="75">
        <f t="shared" si="68"/>
        <v>384</v>
      </c>
      <c r="L147" s="75">
        <f t="shared" si="68"/>
        <v>419</v>
      </c>
      <c r="M147" s="75">
        <f t="shared" si="68"/>
        <v>523</v>
      </c>
      <c r="N147" s="75">
        <f t="shared" si="68"/>
        <v>453</v>
      </c>
      <c r="O147" s="75">
        <f t="shared" si="68"/>
        <v>543</v>
      </c>
      <c r="P147" s="75">
        <f t="shared" si="68"/>
        <v>462</v>
      </c>
      <c r="Q147" s="75">
        <f t="shared" si="68"/>
        <v>529</v>
      </c>
      <c r="R147" s="75">
        <f t="shared" si="68"/>
        <v>603</v>
      </c>
      <c r="S147" s="75">
        <f t="shared" si="68"/>
        <v>470</v>
      </c>
      <c r="T147" s="75">
        <f t="shared" si="68"/>
        <v>348</v>
      </c>
      <c r="U147" s="75">
        <f t="shared" si="68"/>
        <v>225</v>
      </c>
      <c r="V147" s="75">
        <f t="shared" si="68"/>
        <v>0</v>
      </c>
      <c r="W147" s="75">
        <f t="shared" si="68"/>
        <v>4959</v>
      </c>
      <c r="X147" s="75">
        <f t="shared" si="68"/>
        <v>135</v>
      </c>
      <c r="Y147" s="75">
        <f t="shared" si="68"/>
        <v>210</v>
      </c>
      <c r="Z147" s="75">
        <f t="shared" si="68"/>
        <v>193</v>
      </c>
      <c r="AA147" s="75">
        <f t="shared" si="68"/>
        <v>213</v>
      </c>
      <c r="AB147" s="75">
        <f t="shared" si="68"/>
        <v>152</v>
      </c>
      <c r="AC147" s="75">
        <f t="shared" si="68"/>
        <v>572</v>
      </c>
      <c r="AD147" s="75">
        <f t="shared" si="68"/>
        <v>269</v>
      </c>
      <c r="AE147" s="75">
        <f t="shared" si="68"/>
        <v>263</v>
      </c>
      <c r="AF147" s="75">
        <f t="shared" si="68"/>
        <v>156</v>
      </c>
      <c r="AG147" s="75">
        <f t="shared" si="68"/>
        <v>143</v>
      </c>
      <c r="AH147" s="75">
        <f t="shared" si="68"/>
        <v>114</v>
      </c>
      <c r="AI147" s="75">
        <f t="shared" si="68"/>
        <v>0</v>
      </c>
      <c r="AJ147" s="75">
        <f>+AJ25+AJ36+AJ47+AJ61+AJ72+AJ78+AJ89+AJ106+AJ119+AJ133+AJ138+AJ146</f>
        <v>2420</v>
      </c>
      <c r="AK147" s="75">
        <f t="shared" si="68"/>
        <v>103530.06799999998</v>
      </c>
      <c r="AL147" s="75">
        <f t="shared" si="68"/>
        <v>59931.453000000001</v>
      </c>
      <c r="AM147" s="75">
        <f t="shared" si="68"/>
        <v>43598.614999999998</v>
      </c>
    </row>
    <row r="148" spans="1:39" x14ac:dyDescent="0.2">
      <c r="C148" s="73"/>
      <c r="D148" s="94"/>
    </row>
  </sheetData>
  <mergeCells count="25">
    <mergeCell ref="A146:B146"/>
    <mergeCell ref="A47:B47"/>
    <mergeCell ref="A61:B61"/>
    <mergeCell ref="A72:B72"/>
    <mergeCell ref="A78:B78"/>
    <mergeCell ref="A89:B89"/>
    <mergeCell ref="A106:B106"/>
    <mergeCell ref="A119:B119"/>
    <mergeCell ref="A133:B133"/>
    <mergeCell ref="A36:B36"/>
    <mergeCell ref="D1:D10"/>
    <mergeCell ref="AK2:AM9"/>
    <mergeCell ref="A138:B138"/>
    <mergeCell ref="E1:AM1"/>
    <mergeCell ref="E10:J10"/>
    <mergeCell ref="K10:W10"/>
    <mergeCell ref="X10:AJ10"/>
    <mergeCell ref="A25:B25"/>
    <mergeCell ref="AL10:AL11"/>
    <mergeCell ref="AK10:AK11"/>
    <mergeCell ref="E2:AJ9"/>
    <mergeCell ref="AM10:AM11"/>
    <mergeCell ref="A1:A10"/>
    <mergeCell ref="B1:B10"/>
    <mergeCell ref="C1:C1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bestFit="1" customWidth="1"/>
    <col min="2" max="2" width="36.7109375" style="105" bestFit="1" customWidth="1"/>
    <col min="3" max="3" width="14.42578125" style="62" customWidth="1"/>
    <col min="4" max="4" width="15" style="62" customWidth="1"/>
    <col min="5" max="6" width="9.7109375" style="75" bestFit="1" customWidth="1"/>
    <col min="7" max="10" width="6.7109375" style="75" bestFit="1" customWidth="1"/>
    <col min="11" max="11" width="6.7109375" style="75" customWidth="1"/>
    <col min="12" max="12" width="8.42578125" style="75" customWidth="1"/>
    <col min="13" max="13" width="8.5703125" style="75" customWidth="1"/>
    <col min="14" max="14" width="7.5703125" style="75" customWidth="1"/>
    <col min="15" max="15" width="7.85546875" style="75" customWidth="1"/>
    <col min="16" max="16" width="7.7109375" style="75" customWidth="1"/>
    <col min="17" max="17" width="9" style="75" bestFit="1" customWidth="1"/>
    <col min="18" max="23" width="9.5703125" style="75" customWidth="1"/>
    <col min="24" max="16384" width="11.42578125" style="62"/>
  </cols>
  <sheetData>
    <row r="1" spans="1:23" ht="81.7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94" t="s">
        <v>62</v>
      </c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</row>
    <row r="2" spans="1:23" ht="15" customHeight="1" thickTop="1" x14ac:dyDescent="0.2">
      <c r="A2" s="216"/>
      <c r="B2" s="219"/>
      <c r="C2" s="236"/>
      <c r="D2" s="242"/>
      <c r="E2" s="258" t="s">
        <v>3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75" t="s">
        <v>4</v>
      </c>
      <c r="S2" s="276"/>
      <c r="T2" s="276"/>
      <c r="U2" s="276"/>
      <c r="V2" s="276"/>
      <c r="W2" s="277"/>
    </row>
    <row r="3" spans="1:23" ht="15" customHeight="1" x14ac:dyDescent="0.2">
      <c r="A3" s="216"/>
      <c r="B3" s="219"/>
      <c r="C3" s="236"/>
      <c r="D3" s="242"/>
      <c r="E3" s="260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78"/>
      <c r="S3" s="261"/>
      <c r="T3" s="261"/>
      <c r="U3" s="261"/>
      <c r="V3" s="261"/>
      <c r="W3" s="279"/>
    </row>
    <row r="4" spans="1:23" ht="15" customHeight="1" x14ac:dyDescent="0.2">
      <c r="A4" s="216"/>
      <c r="B4" s="219"/>
      <c r="C4" s="236"/>
      <c r="D4" s="242"/>
      <c r="E4" s="260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78"/>
      <c r="S4" s="261"/>
      <c r="T4" s="261"/>
      <c r="U4" s="261"/>
      <c r="V4" s="261"/>
      <c r="W4" s="279"/>
    </row>
    <row r="5" spans="1:23" ht="15" customHeight="1" x14ac:dyDescent="0.2">
      <c r="A5" s="216"/>
      <c r="B5" s="219"/>
      <c r="C5" s="236"/>
      <c r="D5" s="242"/>
      <c r="E5" s="260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78"/>
      <c r="S5" s="261"/>
      <c r="T5" s="261"/>
      <c r="U5" s="261"/>
      <c r="V5" s="261"/>
      <c r="W5" s="279"/>
    </row>
    <row r="6" spans="1:23" ht="15" customHeight="1" x14ac:dyDescent="0.2">
      <c r="A6" s="216"/>
      <c r="B6" s="219"/>
      <c r="C6" s="236"/>
      <c r="D6" s="242"/>
      <c r="E6" s="260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78"/>
      <c r="S6" s="261"/>
      <c r="T6" s="261"/>
      <c r="U6" s="261"/>
      <c r="V6" s="261"/>
      <c r="W6" s="279"/>
    </row>
    <row r="7" spans="1:23" ht="15" customHeight="1" x14ac:dyDescent="0.2">
      <c r="A7" s="216"/>
      <c r="B7" s="219"/>
      <c r="C7" s="236"/>
      <c r="D7" s="242"/>
      <c r="E7" s="260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78"/>
      <c r="S7" s="261"/>
      <c r="T7" s="261"/>
      <c r="U7" s="261"/>
      <c r="V7" s="261"/>
      <c r="W7" s="279"/>
    </row>
    <row r="8" spans="1:23" ht="15" customHeight="1" x14ac:dyDescent="0.2">
      <c r="A8" s="216"/>
      <c r="B8" s="219"/>
      <c r="C8" s="236"/>
      <c r="D8" s="242"/>
      <c r="E8" s="260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78"/>
      <c r="S8" s="261"/>
      <c r="T8" s="261"/>
      <c r="U8" s="261"/>
      <c r="V8" s="261"/>
      <c r="W8" s="279"/>
    </row>
    <row r="9" spans="1:23" ht="15.75" customHeight="1" thickBot="1" x14ac:dyDescent="0.25">
      <c r="A9" s="216"/>
      <c r="B9" s="219"/>
      <c r="C9" s="236"/>
      <c r="D9" s="242"/>
      <c r="E9" s="262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80"/>
      <c r="S9" s="281"/>
      <c r="T9" s="281"/>
      <c r="U9" s="281"/>
      <c r="V9" s="281"/>
      <c r="W9" s="282"/>
    </row>
    <row r="10" spans="1:23" ht="57.75" customHeight="1" thickTop="1" thickBot="1" x14ac:dyDescent="0.25">
      <c r="A10" s="217"/>
      <c r="B10" s="237"/>
      <c r="C10" s="236"/>
      <c r="D10" s="243"/>
      <c r="E10" s="267" t="s">
        <v>63</v>
      </c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67"/>
      <c r="Q10" s="267"/>
      <c r="R10" s="270" t="s">
        <v>64</v>
      </c>
      <c r="S10" s="271"/>
      <c r="T10" s="271"/>
      <c r="U10" s="271"/>
      <c r="V10" s="271"/>
      <c r="W10" s="285"/>
    </row>
    <row r="11" spans="1:23" ht="33" thickBot="1" x14ac:dyDescent="0.25">
      <c r="A11" s="141"/>
      <c r="B11" s="141"/>
      <c r="C11" s="237"/>
      <c r="D11" s="132" t="s">
        <v>214</v>
      </c>
      <c r="E11" s="136" t="s">
        <v>9</v>
      </c>
      <c r="F11" s="136" t="s">
        <v>10</v>
      </c>
      <c r="G11" s="136" t="s">
        <v>11</v>
      </c>
      <c r="H11" s="136" t="s">
        <v>12</v>
      </c>
      <c r="I11" s="136" t="s">
        <v>13</v>
      </c>
      <c r="J11" s="136" t="s">
        <v>14</v>
      </c>
      <c r="K11" s="136" t="s">
        <v>15</v>
      </c>
      <c r="L11" s="136" t="s">
        <v>16</v>
      </c>
      <c r="M11" s="136" t="s">
        <v>17</v>
      </c>
      <c r="N11" s="136" t="s">
        <v>18</v>
      </c>
      <c r="O11" s="136" t="s">
        <v>19</v>
      </c>
      <c r="P11" s="136" t="s">
        <v>20</v>
      </c>
      <c r="Q11" s="136" t="s">
        <v>21</v>
      </c>
      <c r="R11" s="136" t="s">
        <v>292</v>
      </c>
      <c r="S11" s="137" t="s">
        <v>274</v>
      </c>
      <c r="T11" s="136" t="s">
        <v>22</v>
      </c>
      <c r="U11" s="137" t="s">
        <v>26</v>
      </c>
      <c r="V11" s="137" t="s">
        <v>28</v>
      </c>
      <c r="W11" s="137" t="s">
        <v>27</v>
      </c>
    </row>
    <row r="12" spans="1:23" ht="15" thickBot="1" x14ac:dyDescent="0.25">
      <c r="A12" s="105" t="s">
        <v>78</v>
      </c>
      <c r="B12" s="99" t="s">
        <v>65</v>
      </c>
      <c r="C12" s="63"/>
      <c r="D12" s="63"/>
      <c r="E12" s="127">
        <f>VLOOKUP($B12,[1]NUM9!$G$2:$T$155,2,FALSE)</f>
        <v>24</v>
      </c>
      <c r="F12" s="127">
        <f>VLOOKUP($B12,[1]NUM9!$G$2:$T$155,3,FALSE)</f>
        <v>19</v>
      </c>
      <c r="G12" s="127">
        <f>VLOOKUP($B12,[1]NUM9!$G$2:$T$155,4,FALSE)</f>
        <v>26</v>
      </c>
      <c r="H12" s="127">
        <f>VLOOKUP($B12,[1]NUM9!$G$2:$T$155,5,FALSE)</f>
        <v>10</v>
      </c>
      <c r="I12" s="127">
        <f>VLOOKUP($B12,[1]NUM9!$G$2:$T$155,6,FALSE)</f>
        <v>21</v>
      </c>
      <c r="J12" s="127">
        <f>VLOOKUP($B12,[1]NUM9!$G$2:$T$155,7,FALSE)</f>
        <v>21</v>
      </c>
      <c r="K12" s="127">
        <f>VLOOKUP($B12,[1]NUM9!$G$2:$T$155,8,FALSE)</f>
        <v>19</v>
      </c>
      <c r="L12" s="127">
        <f>VLOOKUP($B12,[1]NUM9!$G$2:$T$155,9,FALSE)</f>
        <v>15</v>
      </c>
      <c r="M12" s="127">
        <f>VLOOKUP($B12,[1]NUM9!$G$2:$T$155,10,FALSE)</f>
        <v>31</v>
      </c>
      <c r="N12" s="127">
        <f>VLOOKUP($B12,[1]NUM9!$G$2:$T$155,11,FALSE)</f>
        <v>15</v>
      </c>
      <c r="O12" s="127">
        <f>VLOOKUP($B12,[1]NUM9!$G$2:$T$155,12,FALSE)</f>
        <v>15</v>
      </c>
      <c r="P12" s="127">
        <f>VLOOKUP($B12,[1]NUM9!$G$2:$T$155,13,FALSE)</f>
        <v>28</v>
      </c>
      <c r="Q12" s="56">
        <f t="shared" ref="Q12:Q24" si="0">SUM(E12:P12)</f>
        <v>244</v>
      </c>
      <c r="R12" s="56">
        <v>252</v>
      </c>
      <c r="S12" s="57">
        <f>+R12</f>
        <v>252</v>
      </c>
      <c r="T12" s="56">
        <v>272</v>
      </c>
      <c r="U12" s="178">
        <v>272</v>
      </c>
      <c r="V12" s="58">
        <v>272</v>
      </c>
      <c r="W12" s="59">
        <f>VLOOKUP($B12,[1]DEN9!$G$2:$I$157,2,FALSE)</f>
        <v>242</v>
      </c>
    </row>
    <row r="13" spans="1:23" ht="15" thickBot="1" x14ac:dyDescent="0.25">
      <c r="A13" s="105" t="s">
        <v>78</v>
      </c>
      <c r="B13" s="99" t="s">
        <v>66</v>
      </c>
      <c r="C13" s="63"/>
      <c r="D13" s="63"/>
      <c r="E13" s="127">
        <f>VLOOKUP($B13,[1]NUM9!$G$2:$T$155,2,FALSE)</f>
        <v>26</v>
      </c>
      <c r="F13" s="127">
        <f>VLOOKUP($B13,[1]NUM9!$G$2:$T$155,3,FALSE)</f>
        <v>14</v>
      </c>
      <c r="G13" s="127">
        <f>VLOOKUP($B13,[1]NUM9!$G$2:$T$155,4,FALSE)</f>
        <v>31</v>
      </c>
      <c r="H13" s="127">
        <f>VLOOKUP($B13,[1]NUM9!$G$2:$T$155,5,FALSE)</f>
        <v>15</v>
      </c>
      <c r="I13" s="127">
        <f>VLOOKUP($B13,[1]NUM9!$G$2:$T$155,6,FALSE)</f>
        <v>23</v>
      </c>
      <c r="J13" s="127">
        <f>VLOOKUP($B13,[1]NUM9!$G$2:$T$155,7,FALSE)</f>
        <v>16</v>
      </c>
      <c r="K13" s="127">
        <f>VLOOKUP($B13,[1]NUM9!$G$2:$T$155,8,FALSE)</f>
        <v>21</v>
      </c>
      <c r="L13" s="127">
        <f>VLOOKUP($B13,[1]NUM9!$G$2:$T$155,9,FALSE)</f>
        <v>15</v>
      </c>
      <c r="M13" s="127">
        <f>VLOOKUP($B13,[1]NUM9!$G$2:$T$155,10,FALSE)</f>
        <v>20</v>
      </c>
      <c r="N13" s="127">
        <f>VLOOKUP($B13,[1]NUM9!$G$2:$T$155,11,FALSE)</f>
        <v>11</v>
      </c>
      <c r="O13" s="127">
        <f>VLOOKUP($B13,[1]NUM9!$G$2:$T$155,12,FALSE)</f>
        <v>21</v>
      </c>
      <c r="P13" s="128">
        <f>VLOOKUP($B13,[1]NUM9!$G$2:$T$155,13,FALSE)</f>
        <v>30</v>
      </c>
      <c r="Q13" s="56">
        <f t="shared" si="0"/>
        <v>243</v>
      </c>
      <c r="R13" s="56">
        <v>277</v>
      </c>
      <c r="S13" s="57">
        <f t="shared" ref="S13:S75" si="1">+R13</f>
        <v>277</v>
      </c>
      <c r="T13" s="56">
        <v>248</v>
      </c>
      <c r="U13" s="178">
        <v>248</v>
      </c>
      <c r="V13" s="58">
        <v>248</v>
      </c>
      <c r="W13" s="59">
        <f>VLOOKUP($B13,[1]DEN9!$G$2:$I$157,2,FALSE)</f>
        <v>261</v>
      </c>
    </row>
    <row r="14" spans="1:23" ht="15" thickBot="1" x14ac:dyDescent="0.25">
      <c r="A14" s="105" t="s">
        <v>78</v>
      </c>
      <c r="B14" s="99" t="s">
        <v>67</v>
      </c>
      <c r="C14" s="63"/>
      <c r="D14" s="63"/>
      <c r="E14" s="127">
        <f>VLOOKUP($B14,[1]NUM9!$G$2:$T$155,2,FALSE)</f>
        <v>33</v>
      </c>
      <c r="F14" s="127">
        <f>VLOOKUP($B14,[1]NUM9!$G$2:$T$155,3,FALSE)</f>
        <v>42</v>
      </c>
      <c r="G14" s="127">
        <f>VLOOKUP($B14,[1]NUM9!$G$2:$T$155,4,FALSE)</f>
        <v>38</v>
      </c>
      <c r="H14" s="127">
        <f>VLOOKUP($B14,[1]NUM9!$G$2:$T$155,5,FALSE)</f>
        <v>20</v>
      </c>
      <c r="I14" s="127">
        <f>VLOOKUP($B14,[1]NUM9!$G$2:$T$155,6,FALSE)</f>
        <v>32</v>
      </c>
      <c r="J14" s="127">
        <f>VLOOKUP($B14,[1]NUM9!$G$2:$T$155,7,FALSE)</f>
        <v>26</v>
      </c>
      <c r="K14" s="127">
        <f>VLOOKUP($B14,[1]NUM9!$G$2:$T$155,8,FALSE)</f>
        <v>28</v>
      </c>
      <c r="L14" s="127">
        <f>VLOOKUP($B14,[1]NUM9!$G$2:$T$155,9,FALSE)</f>
        <v>32</v>
      </c>
      <c r="M14" s="127">
        <f>VLOOKUP($B14,[1]NUM9!$G$2:$T$155,10,FALSE)</f>
        <v>31</v>
      </c>
      <c r="N14" s="127">
        <f>VLOOKUP($B14,[1]NUM9!$G$2:$T$155,11,FALSE)</f>
        <v>21</v>
      </c>
      <c r="O14" s="127">
        <f>VLOOKUP($B14,[1]NUM9!$G$2:$T$155,12,FALSE)</f>
        <v>31</v>
      </c>
      <c r="P14" s="128">
        <f>VLOOKUP($B14,[1]NUM9!$G$2:$T$155,13,FALSE)</f>
        <v>59</v>
      </c>
      <c r="Q14" s="56">
        <f t="shared" si="0"/>
        <v>393</v>
      </c>
      <c r="R14" s="56">
        <v>365</v>
      </c>
      <c r="S14" s="57">
        <f t="shared" si="1"/>
        <v>365</v>
      </c>
      <c r="T14" s="56">
        <v>397</v>
      </c>
      <c r="U14" s="178">
        <v>397</v>
      </c>
      <c r="V14" s="58">
        <v>397</v>
      </c>
      <c r="W14" s="59">
        <f>VLOOKUP($B14,[1]DEN9!$G$2:$I$157,2,FALSE)</f>
        <v>396</v>
      </c>
    </row>
    <row r="15" spans="1:23" ht="15" thickBot="1" x14ac:dyDescent="0.25">
      <c r="A15" s="105" t="s">
        <v>78</v>
      </c>
      <c r="B15" s="99" t="s">
        <v>68</v>
      </c>
      <c r="C15" s="63"/>
      <c r="D15" s="63"/>
      <c r="E15" s="127">
        <f>VLOOKUP($B15,[1]NUM9!$G$2:$T$155,2,FALSE)</f>
        <v>23</v>
      </c>
      <c r="F15" s="127">
        <f>VLOOKUP($B15,[1]NUM9!$G$2:$T$155,3,FALSE)</f>
        <v>30</v>
      </c>
      <c r="G15" s="127">
        <f>VLOOKUP($B15,[1]NUM9!$G$2:$T$155,4,FALSE)</f>
        <v>48</v>
      </c>
      <c r="H15" s="127">
        <f>VLOOKUP($B15,[1]NUM9!$G$2:$T$155,5,FALSE)</f>
        <v>31</v>
      </c>
      <c r="I15" s="127">
        <f>VLOOKUP($B15,[1]NUM9!$G$2:$T$155,6,FALSE)</f>
        <v>19</v>
      </c>
      <c r="J15" s="127">
        <f>VLOOKUP($B15,[1]NUM9!$G$2:$T$155,7,FALSE)</f>
        <v>26</v>
      </c>
      <c r="K15" s="127">
        <f>VLOOKUP($B15,[1]NUM9!$G$2:$T$155,8,FALSE)</f>
        <v>24</v>
      </c>
      <c r="L15" s="127">
        <f>VLOOKUP($B15,[1]NUM9!$G$2:$T$155,9,FALSE)</f>
        <v>33</v>
      </c>
      <c r="M15" s="127">
        <f>VLOOKUP($B15,[1]NUM9!$G$2:$T$155,10,FALSE)</f>
        <v>23</v>
      </c>
      <c r="N15" s="127">
        <f>VLOOKUP($B15,[1]NUM9!$G$2:$T$155,11,FALSE)</f>
        <v>20</v>
      </c>
      <c r="O15" s="127">
        <f>VLOOKUP($B15,[1]NUM9!$G$2:$T$155,12,FALSE)</f>
        <v>17</v>
      </c>
      <c r="P15" s="128">
        <f>VLOOKUP($B15,[1]NUM9!$G$2:$T$155,13,FALSE)</f>
        <v>47</v>
      </c>
      <c r="Q15" s="56">
        <f t="shared" si="0"/>
        <v>341</v>
      </c>
      <c r="R15" s="56">
        <v>339</v>
      </c>
      <c r="S15" s="57">
        <f t="shared" si="1"/>
        <v>339</v>
      </c>
      <c r="T15" s="56">
        <v>355</v>
      </c>
      <c r="U15" s="178">
        <v>355</v>
      </c>
      <c r="V15" s="58">
        <v>355</v>
      </c>
      <c r="W15" s="59">
        <f>VLOOKUP($B15,[1]DEN9!$G$2:$I$157,2,FALSE)</f>
        <v>328</v>
      </c>
    </row>
    <row r="16" spans="1:23" ht="15" thickBot="1" x14ac:dyDescent="0.25">
      <c r="A16" s="105" t="s">
        <v>78</v>
      </c>
      <c r="B16" s="99" t="s">
        <v>69</v>
      </c>
      <c r="C16" s="66"/>
      <c r="D16" s="63"/>
      <c r="E16" s="127">
        <f>VLOOKUP($B16,[1]NUM9!$G$2:$T$155,2,FALSE)</f>
        <v>51</v>
      </c>
      <c r="F16" s="127">
        <f>VLOOKUP($B16,[1]NUM9!$G$2:$T$155,3,FALSE)</f>
        <v>31</v>
      </c>
      <c r="G16" s="127">
        <f>VLOOKUP($B16,[1]NUM9!$G$2:$T$155,4,FALSE)</f>
        <v>27</v>
      </c>
      <c r="H16" s="127">
        <f>VLOOKUP($B16,[1]NUM9!$G$2:$T$155,5,FALSE)</f>
        <v>23</v>
      </c>
      <c r="I16" s="127">
        <f>VLOOKUP($B16,[1]NUM9!$G$2:$T$155,6,FALSE)</f>
        <v>29</v>
      </c>
      <c r="J16" s="127">
        <f>VLOOKUP($B16,[1]NUM9!$G$2:$T$155,7,FALSE)</f>
        <v>14</v>
      </c>
      <c r="K16" s="127">
        <f>VLOOKUP($B16,[1]NUM9!$G$2:$T$155,8,FALSE)</f>
        <v>21</v>
      </c>
      <c r="L16" s="127">
        <f>VLOOKUP($B16,[1]NUM9!$G$2:$T$155,9,FALSE)</f>
        <v>47</v>
      </c>
      <c r="M16" s="127">
        <f>VLOOKUP($B16,[1]NUM9!$G$2:$T$155,10,FALSE)</f>
        <v>46</v>
      </c>
      <c r="N16" s="127">
        <f>VLOOKUP($B16,[1]NUM9!$G$2:$T$155,11,FALSE)</f>
        <v>20</v>
      </c>
      <c r="O16" s="127">
        <f>VLOOKUP($B16,[1]NUM9!$G$2:$T$155,12,FALSE)</f>
        <v>9</v>
      </c>
      <c r="P16" s="128">
        <f>VLOOKUP($B16,[1]NUM9!$G$2:$T$155,13,FALSE)</f>
        <v>30</v>
      </c>
      <c r="Q16" s="56">
        <f t="shared" si="0"/>
        <v>348</v>
      </c>
      <c r="R16" s="56">
        <v>390</v>
      </c>
      <c r="S16" s="57">
        <f t="shared" si="1"/>
        <v>390</v>
      </c>
      <c r="T16" s="56">
        <v>362</v>
      </c>
      <c r="U16" s="178">
        <v>362</v>
      </c>
      <c r="V16" s="58">
        <v>362</v>
      </c>
      <c r="W16" s="59">
        <f>VLOOKUP($B16,[1]DEN9!$G$2:$I$157,2,FALSE)</f>
        <v>340</v>
      </c>
    </row>
    <row r="17" spans="1:23" ht="15" thickBot="1" x14ac:dyDescent="0.25">
      <c r="A17" s="105" t="s">
        <v>78</v>
      </c>
      <c r="B17" s="99" t="s">
        <v>70</v>
      </c>
      <c r="C17" s="63"/>
      <c r="D17" s="63"/>
      <c r="E17" s="127">
        <f>VLOOKUP($B17,[1]NUM9!$G$2:$T$155,2,FALSE)</f>
        <v>41</v>
      </c>
      <c r="F17" s="127">
        <f>VLOOKUP($B17,[1]NUM9!$G$2:$T$155,3,FALSE)</f>
        <v>28</v>
      </c>
      <c r="G17" s="127">
        <f>VLOOKUP($B17,[1]NUM9!$G$2:$T$155,4,FALSE)</f>
        <v>57</v>
      </c>
      <c r="H17" s="127">
        <f>VLOOKUP($B17,[1]NUM9!$G$2:$T$155,5,FALSE)</f>
        <v>30</v>
      </c>
      <c r="I17" s="127">
        <f>VLOOKUP($B17,[1]NUM9!$G$2:$T$155,6,FALSE)</f>
        <v>35</v>
      </c>
      <c r="J17" s="127">
        <f>VLOOKUP($B17,[1]NUM9!$G$2:$T$155,7,FALSE)</f>
        <v>28</v>
      </c>
      <c r="K17" s="127">
        <f>VLOOKUP($B17,[1]NUM9!$G$2:$T$155,8,FALSE)</f>
        <v>38</v>
      </c>
      <c r="L17" s="127">
        <f>VLOOKUP($B17,[1]NUM9!$G$2:$T$155,9,FALSE)</f>
        <v>33</v>
      </c>
      <c r="M17" s="127">
        <f>VLOOKUP($B17,[1]NUM9!$G$2:$T$155,10,FALSE)</f>
        <v>33</v>
      </c>
      <c r="N17" s="127">
        <f>VLOOKUP($B17,[1]NUM9!$G$2:$T$155,11,FALSE)</f>
        <v>36</v>
      </c>
      <c r="O17" s="127">
        <f>VLOOKUP($B17,[1]NUM9!$G$2:$T$155,12,FALSE)</f>
        <v>20</v>
      </c>
      <c r="P17" s="128">
        <f>VLOOKUP($B17,[1]NUM9!$G$2:$T$155,13,FALSE)</f>
        <v>34</v>
      </c>
      <c r="Q17" s="56">
        <f t="shared" si="0"/>
        <v>413</v>
      </c>
      <c r="R17" s="56">
        <v>428</v>
      </c>
      <c r="S17" s="57">
        <f t="shared" si="1"/>
        <v>428</v>
      </c>
      <c r="T17" s="56">
        <v>430</v>
      </c>
      <c r="U17" s="178">
        <v>430</v>
      </c>
      <c r="V17" s="58">
        <v>430</v>
      </c>
      <c r="W17" s="59">
        <f>VLOOKUP($B17,[1]DEN9!$G$2:$I$157,2,FALSE)</f>
        <v>433</v>
      </c>
    </row>
    <row r="18" spans="1:23" ht="15" thickBot="1" x14ac:dyDescent="0.25">
      <c r="A18" s="105" t="s">
        <v>78</v>
      </c>
      <c r="B18" s="99" t="s">
        <v>71</v>
      </c>
      <c r="C18" s="63"/>
      <c r="D18" s="63"/>
      <c r="E18" s="127">
        <f>VLOOKUP($B18,[1]NUM9!$G$2:$T$155,2,FALSE)</f>
        <v>5</v>
      </c>
      <c r="F18" s="127">
        <f>VLOOKUP($B18,[1]NUM9!$G$2:$T$155,3,FALSE)</f>
        <v>4</v>
      </c>
      <c r="G18" s="127">
        <f>VLOOKUP($B18,[1]NUM9!$G$2:$T$155,4,FALSE)</f>
        <v>8</v>
      </c>
      <c r="H18" s="127">
        <f>VLOOKUP($B18,[1]NUM9!$G$2:$T$155,5,FALSE)</f>
        <v>4</v>
      </c>
      <c r="I18" s="127">
        <f>VLOOKUP($B18,[1]NUM9!$G$2:$T$155,6,FALSE)</f>
        <v>6</v>
      </c>
      <c r="J18" s="127">
        <f>VLOOKUP($B18,[1]NUM9!$G$2:$T$155,7,FALSE)</f>
        <v>4</v>
      </c>
      <c r="K18" s="127">
        <f>VLOOKUP($B18,[1]NUM9!$G$2:$T$155,8,FALSE)</f>
        <v>10</v>
      </c>
      <c r="L18" s="127">
        <f>VLOOKUP($B18,[1]NUM9!$G$2:$T$155,9,FALSE)</f>
        <v>3</v>
      </c>
      <c r="M18" s="127">
        <f>VLOOKUP($B18,[1]NUM9!$G$2:$T$155,10,FALSE)</f>
        <v>6</v>
      </c>
      <c r="N18" s="127">
        <f>VLOOKUP($B18,[1]NUM9!$G$2:$T$155,11,FALSE)</f>
        <v>3</v>
      </c>
      <c r="O18" s="127">
        <f>VLOOKUP($B18,[1]NUM9!$G$2:$T$155,12,FALSE)</f>
        <v>2</v>
      </c>
      <c r="P18" s="128">
        <f>VLOOKUP($B18,[1]NUM9!$G$2:$T$155,13,FALSE)</f>
        <v>4</v>
      </c>
      <c r="Q18" s="56">
        <f t="shared" si="0"/>
        <v>59</v>
      </c>
      <c r="R18" s="56">
        <v>53</v>
      </c>
      <c r="S18" s="57">
        <f t="shared" si="1"/>
        <v>53</v>
      </c>
      <c r="T18" s="56">
        <v>41</v>
      </c>
      <c r="U18" s="178">
        <v>41</v>
      </c>
      <c r="V18" s="58">
        <v>41</v>
      </c>
      <c r="W18" s="59">
        <f>VLOOKUP($B18,[1]DEN9!$G$2:$I$157,2,FALSE)</f>
        <v>37</v>
      </c>
    </row>
    <row r="19" spans="1:23" ht="15" thickBot="1" x14ac:dyDescent="0.25">
      <c r="A19" s="105" t="s">
        <v>78</v>
      </c>
      <c r="B19" s="99" t="s">
        <v>72</v>
      </c>
      <c r="C19" s="63"/>
      <c r="D19" s="63"/>
      <c r="E19" s="127">
        <f>VLOOKUP($B19,[1]NUM9!$G$2:$T$155,2,FALSE)</f>
        <v>0</v>
      </c>
      <c r="F19" s="127">
        <f>VLOOKUP($B19,[1]NUM9!$G$2:$T$155,3,FALSE)</f>
        <v>1</v>
      </c>
      <c r="G19" s="127">
        <f>VLOOKUP($B19,[1]NUM9!$G$2:$T$155,4,FALSE)</f>
        <v>0</v>
      </c>
      <c r="H19" s="127">
        <f>VLOOKUP($B19,[1]NUM9!$G$2:$T$155,5,FALSE)</f>
        <v>1</v>
      </c>
      <c r="I19" s="127">
        <f>VLOOKUP($B19,[1]NUM9!$G$2:$T$155,6,FALSE)</f>
        <v>0</v>
      </c>
      <c r="J19" s="127">
        <f>VLOOKUP($B19,[1]NUM9!$G$2:$T$155,7,FALSE)</f>
        <v>2</v>
      </c>
      <c r="K19" s="127">
        <f>VLOOKUP($B19,[1]NUM9!$G$2:$T$155,8,FALSE)</f>
        <v>2</v>
      </c>
      <c r="L19" s="127">
        <f>VLOOKUP($B19,[1]NUM9!$G$2:$T$155,9,FALSE)</f>
        <v>1</v>
      </c>
      <c r="M19" s="127">
        <f>VLOOKUP($B19,[1]NUM9!$G$2:$T$155,10,FALSE)</f>
        <v>0</v>
      </c>
      <c r="N19" s="127">
        <f>VLOOKUP($B19,[1]NUM9!$G$2:$T$155,11,FALSE)</f>
        <v>2</v>
      </c>
      <c r="O19" s="127">
        <f>VLOOKUP($B19,[1]NUM9!$G$2:$T$155,12,FALSE)</f>
        <v>0</v>
      </c>
      <c r="P19" s="128">
        <f>VLOOKUP($B19,[1]NUM9!$G$2:$T$155,13,FALSE)</f>
        <v>0</v>
      </c>
      <c r="Q19" s="56">
        <f t="shared" si="0"/>
        <v>9</v>
      </c>
      <c r="R19" s="56">
        <v>7</v>
      </c>
      <c r="S19" s="57">
        <f t="shared" si="1"/>
        <v>7</v>
      </c>
      <c r="T19" s="56">
        <v>8</v>
      </c>
      <c r="U19" s="178">
        <v>8</v>
      </c>
      <c r="V19" s="58">
        <v>8</v>
      </c>
      <c r="W19" s="59">
        <f>VLOOKUP($B19,[1]DEN9!$G$2:$I$157,2,FALSE)</f>
        <v>9</v>
      </c>
    </row>
    <row r="20" spans="1:23" ht="15" thickBot="1" x14ac:dyDescent="0.25">
      <c r="A20" s="105" t="s">
        <v>78</v>
      </c>
      <c r="B20" s="99" t="s">
        <v>73</v>
      </c>
      <c r="C20" s="63"/>
      <c r="D20" s="63"/>
      <c r="E20" s="127">
        <f>VLOOKUP($B20,[1]NUM9!$G$2:$T$155,2,FALSE)</f>
        <v>0</v>
      </c>
      <c r="F20" s="127">
        <f>VLOOKUP($B20,[1]NUM9!$G$2:$T$155,3,FALSE)</f>
        <v>0</v>
      </c>
      <c r="G20" s="127">
        <f>VLOOKUP($B20,[1]NUM9!$G$2:$T$155,4,FALSE)</f>
        <v>3</v>
      </c>
      <c r="H20" s="127">
        <f>VLOOKUP($B20,[1]NUM9!$G$2:$T$155,5,FALSE)</f>
        <v>0</v>
      </c>
      <c r="I20" s="127">
        <f>VLOOKUP($B20,[1]NUM9!$G$2:$T$155,6,FALSE)</f>
        <v>0</v>
      </c>
      <c r="J20" s="127">
        <f>VLOOKUP($B20,[1]NUM9!$G$2:$T$155,7,FALSE)</f>
        <v>1</v>
      </c>
      <c r="K20" s="127">
        <f>VLOOKUP($B20,[1]NUM9!$G$2:$T$155,8,FALSE)</f>
        <v>0</v>
      </c>
      <c r="L20" s="127">
        <f>VLOOKUP($B20,[1]NUM9!$G$2:$T$155,9,FALSE)</f>
        <v>0</v>
      </c>
      <c r="M20" s="127">
        <f>VLOOKUP($B20,[1]NUM9!$G$2:$T$155,10,FALSE)</f>
        <v>0</v>
      </c>
      <c r="N20" s="127">
        <f>VLOOKUP($B20,[1]NUM9!$G$2:$T$155,11,FALSE)</f>
        <v>0</v>
      </c>
      <c r="O20" s="127">
        <f>VLOOKUP($B20,[1]NUM9!$G$2:$T$155,12,FALSE)</f>
        <v>0</v>
      </c>
      <c r="P20" s="128">
        <f>VLOOKUP($B20,[1]NUM9!$G$2:$T$155,13,FALSE)</f>
        <v>1</v>
      </c>
      <c r="Q20" s="56">
        <f t="shared" si="0"/>
        <v>5</v>
      </c>
      <c r="R20" s="56">
        <v>9</v>
      </c>
      <c r="S20" s="57">
        <f t="shared" si="1"/>
        <v>9</v>
      </c>
      <c r="T20" s="56">
        <v>12</v>
      </c>
      <c r="U20" s="178">
        <v>12</v>
      </c>
      <c r="V20" s="58">
        <v>12</v>
      </c>
      <c r="W20" s="59">
        <f>VLOOKUP($B20,[1]DEN9!$G$2:$I$157,2,FALSE)</f>
        <v>9</v>
      </c>
    </row>
    <row r="21" spans="1:23" ht="15" thickBot="1" x14ac:dyDescent="0.25">
      <c r="A21" s="105" t="s">
        <v>78</v>
      </c>
      <c r="B21" s="99" t="s">
        <v>74</v>
      </c>
      <c r="C21" s="67"/>
      <c r="D21" s="63"/>
      <c r="E21" s="127">
        <f>VLOOKUP($B21,[1]NUM9!$G$2:$T$155,2,FALSE)</f>
        <v>0</v>
      </c>
      <c r="F21" s="127">
        <f>VLOOKUP($B21,[1]NUM9!$G$2:$T$155,3,FALSE)</f>
        <v>0</v>
      </c>
      <c r="G21" s="127">
        <f>VLOOKUP($B21,[1]NUM9!$G$2:$T$155,4,FALSE)</f>
        <v>0</v>
      </c>
      <c r="H21" s="127">
        <f>VLOOKUP($B21,[1]NUM9!$G$2:$T$155,5,FALSE)</f>
        <v>0</v>
      </c>
      <c r="I21" s="127">
        <f>VLOOKUP($B21,[1]NUM9!$G$2:$T$155,6,FALSE)</f>
        <v>0</v>
      </c>
      <c r="J21" s="127">
        <f>VLOOKUP($B21,[1]NUM9!$G$2:$T$155,7,FALSE)</f>
        <v>0</v>
      </c>
      <c r="K21" s="127">
        <f>VLOOKUP($B21,[1]NUM9!$G$2:$T$155,8,FALSE)</f>
        <v>1</v>
      </c>
      <c r="L21" s="127">
        <f>VLOOKUP($B21,[1]NUM9!$G$2:$T$155,9,FALSE)</f>
        <v>2</v>
      </c>
      <c r="M21" s="127">
        <f>VLOOKUP($B21,[1]NUM9!$G$2:$T$155,10,FALSE)</f>
        <v>0</v>
      </c>
      <c r="N21" s="127">
        <f>VLOOKUP($B21,[1]NUM9!$G$2:$T$155,11,FALSE)</f>
        <v>0</v>
      </c>
      <c r="O21" s="127">
        <f>VLOOKUP($B21,[1]NUM9!$G$2:$T$155,12,FALSE)</f>
        <v>0</v>
      </c>
      <c r="P21" s="128">
        <f>VLOOKUP($B21,[1]NUM9!$G$2:$T$155,13,FALSE)</f>
        <v>0</v>
      </c>
      <c r="Q21" s="56">
        <f t="shared" si="0"/>
        <v>3</v>
      </c>
      <c r="R21" s="56">
        <v>9</v>
      </c>
      <c r="S21" s="57">
        <f t="shared" si="1"/>
        <v>9</v>
      </c>
      <c r="T21" s="56">
        <v>8</v>
      </c>
      <c r="U21" s="178">
        <v>8</v>
      </c>
      <c r="V21" s="58">
        <v>8</v>
      </c>
      <c r="W21" s="59">
        <f>VLOOKUP($B21,[1]DEN9!$G$2:$I$157,2,FALSE)</f>
        <v>15</v>
      </c>
    </row>
    <row r="22" spans="1:23" ht="15" thickBot="1" x14ac:dyDescent="0.25">
      <c r="A22" s="105" t="s">
        <v>78</v>
      </c>
      <c r="B22" s="99" t="s">
        <v>75</v>
      </c>
      <c r="C22" s="63"/>
      <c r="D22" s="63"/>
      <c r="E22" s="127">
        <f>VLOOKUP($B22,[1]NUM9!$G$2:$T$155,2,FALSE)</f>
        <v>3</v>
      </c>
      <c r="F22" s="127">
        <f>VLOOKUP($B22,[1]NUM9!$G$2:$T$155,3,FALSE)</f>
        <v>1</v>
      </c>
      <c r="G22" s="127">
        <f>VLOOKUP($B22,[1]NUM9!$G$2:$T$155,4,FALSE)</f>
        <v>2</v>
      </c>
      <c r="H22" s="127">
        <f>VLOOKUP($B22,[1]NUM9!$G$2:$T$155,5,FALSE)</f>
        <v>0</v>
      </c>
      <c r="I22" s="127">
        <f>VLOOKUP($B22,[1]NUM9!$G$2:$T$155,6,FALSE)</f>
        <v>4</v>
      </c>
      <c r="J22" s="127">
        <f>VLOOKUP($B22,[1]NUM9!$G$2:$T$155,7,FALSE)</f>
        <v>2</v>
      </c>
      <c r="K22" s="127">
        <f>VLOOKUP($B22,[1]NUM9!$G$2:$T$155,8,FALSE)</f>
        <v>2</v>
      </c>
      <c r="L22" s="127">
        <f>VLOOKUP($B22,[1]NUM9!$G$2:$T$155,9,FALSE)</f>
        <v>0</v>
      </c>
      <c r="M22" s="127">
        <f>VLOOKUP($B22,[1]NUM9!$G$2:$T$155,10,FALSE)</f>
        <v>3</v>
      </c>
      <c r="N22" s="127">
        <f>VLOOKUP($B22,[1]NUM9!$G$2:$T$155,11,FALSE)</f>
        <v>5</v>
      </c>
      <c r="O22" s="127">
        <f>VLOOKUP($B22,[1]NUM9!$G$2:$T$155,12,FALSE)</f>
        <v>1</v>
      </c>
      <c r="P22" s="128">
        <f>VLOOKUP($B22,[1]NUM9!$G$2:$T$155,13,FALSE)</f>
        <v>1</v>
      </c>
      <c r="Q22" s="56">
        <f t="shared" si="0"/>
        <v>24</v>
      </c>
      <c r="R22" s="56">
        <v>25</v>
      </c>
      <c r="S22" s="57">
        <f t="shared" si="1"/>
        <v>25</v>
      </c>
      <c r="T22" s="56">
        <v>35</v>
      </c>
      <c r="U22" s="178">
        <v>35</v>
      </c>
      <c r="V22" s="58">
        <v>35</v>
      </c>
      <c r="W22" s="59">
        <f>VLOOKUP($B22,[1]DEN9!$G$2:$I$157,2,FALSE)</f>
        <v>26</v>
      </c>
    </row>
    <row r="23" spans="1:23" ht="15" thickBot="1" x14ac:dyDescent="0.25">
      <c r="A23" s="105" t="s">
        <v>78</v>
      </c>
      <c r="B23" s="99" t="s">
        <v>76</v>
      </c>
      <c r="C23" s="63"/>
      <c r="D23" s="63"/>
      <c r="E23" s="127">
        <f>VLOOKUP($B23,[1]NUM9!$G$2:$T$155,2,FALSE)</f>
        <v>1</v>
      </c>
      <c r="F23" s="127">
        <f>VLOOKUP($B23,[1]NUM9!$G$2:$T$155,3,FALSE)</f>
        <v>1</v>
      </c>
      <c r="G23" s="127">
        <f>VLOOKUP($B23,[1]NUM9!$G$2:$T$155,4,FALSE)</f>
        <v>1</v>
      </c>
      <c r="H23" s="127">
        <f>VLOOKUP($B23,[1]NUM9!$G$2:$T$155,5,FALSE)</f>
        <v>3</v>
      </c>
      <c r="I23" s="127">
        <f>VLOOKUP($B23,[1]NUM9!$G$2:$T$155,6,FALSE)</f>
        <v>2</v>
      </c>
      <c r="J23" s="127">
        <f>VLOOKUP($B23,[1]NUM9!$G$2:$T$155,7,FALSE)</f>
        <v>2</v>
      </c>
      <c r="K23" s="127">
        <f>VLOOKUP($B23,[1]NUM9!$G$2:$T$155,8,FALSE)</f>
        <v>1</v>
      </c>
      <c r="L23" s="127">
        <f>VLOOKUP($B23,[1]NUM9!$G$2:$T$155,9,FALSE)</f>
        <v>3</v>
      </c>
      <c r="M23" s="127">
        <f>VLOOKUP($B23,[1]NUM9!$G$2:$T$155,10,FALSE)</f>
        <v>3</v>
      </c>
      <c r="N23" s="127">
        <f>VLOOKUP($B23,[1]NUM9!$G$2:$T$155,11,FALSE)</f>
        <v>6</v>
      </c>
      <c r="O23" s="127">
        <f>VLOOKUP($B23,[1]NUM9!$G$2:$T$155,12,FALSE)</f>
        <v>1</v>
      </c>
      <c r="P23" s="128">
        <f>VLOOKUP($B23,[1]NUM9!$G$2:$T$155,13,FALSE)</f>
        <v>4</v>
      </c>
      <c r="Q23" s="56">
        <f t="shared" si="0"/>
        <v>28</v>
      </c>
      <c r="R23" s="56">
        <v>34</v>
      </c>
      <c r="S23" s="57">
        <f t="shared" si="1"/>
        <v>34</v>
      </c>
      <c r="T23" s="56">
        <v>29</v>
      </c>
      <c r="U23" s="178">
        <v>29</v>
      </c>
      <c r="V23" s="58">
        <v>29</v>
      </c>
      <c r="W23" s="59">
        <f>VLOOKUP($B23,[1]DEN9!$G$2:$I$157,2,FALSE)</f>
        <v>21</v>
      </c>
    </row>
    <row r="24" spans="1:23" ht="15" thickBot="1" x14ac:dyDescent="0.25">
      <c r="A24" s="105" t="s">
        <v>78</v>
      </c>
      <c r="B24" s="99" t="s">
        <v>77</v>
      </c>
      <c r="C24" s="63"/>
      <c r="D24" s="63"/>
      <c r="E24" s="127">
        <f>VLOOKUP($B24,[1]NUM9!$G$2:$T$155,2,FALSE)</f>
        <v>1</v>
      </c>
      <c r="F24" s="127">
        <f>VLOOKUP($B24,[1]NUM9!$G$2:$T$155,3,FALSE)</f>
        <v>6</v>
      </c>
      <c r="G24" s="127">
        <f>VLOOKUP($B24,[1]NUM9!$G$2:$T$155,4,FALSE)</f>
        <v>8</v>
      </c>
      <c r="H24" s="127">
        <f>VLOOKUP($B24,[1]NUM9!$G$2:$T$155,5,FALSE)</f>
        <v>0</v>
      </c>
      <c r="I24" s="127">
        <f>VLOOKUP($B24,[1]NUM9!$G$2:$T$155,6,FALSE)</f>
        <v>3</v>
      </c>
      <c r="J24" s="127">
        <f>VLOOKUP($B24,[1]NUM9!$G$2:$T$155,7,FALSE)</f>
        <v>3</v>
      </c>
      <c r="K24" s="127">
        <f>VLOOKUP($B24,[1]NUM9!$G$2:$T$155,8,FALSE)</f>
        <v>2</v>
      </c>
      <c r="L24" s="127">
        <f>VLOOKUP($B24,[1]NUM9!$G$2:$T$155,9,FALSE)</f>
        <v>1</v>
      </c>
      <c r="M24" s="127">
        <f>VLOOKUP($B24,[1]NUM9!$G$2:$T$155,10,FALSE)</f>
        <v>12</v>
      </c>
      <c r="N24" s="127">
        <f>VLOOKUP($B24,[1]NUM9!$G$2:$T$155,11,FALSE)</f>
        <v>16</v>
      </c>
      <c r="O24" s="127">
        <f>VLOOKUP($B24,[1]NUM9!$G$2:$T$155,12,FALSE)</f>
        <v>6</v>
      </c>
      <c r="P24" s="128">
        <f>VLOOKUP($B24,[1]NUM9!$G$2:$T$155,13,FALSE)</f>
        <v>8</v>
      </c>
      <c r="Q24" s="56">
        <f t="shared" si="0"/>
        <v>66</v>
      </c>
      <c r="R24" s="56">
        <v>57</v>
      </c>
      <c r="S24" s="57">
        <f t="shared" si="1"/>
        <v>57</v>
      </c>
      <c r="T24" s="56">
        <v>67</v>
      </c>
      <c r="U24" s="178">
        <v>67</v>
      </c>
      <c r="V24" s="58">
        <v>67</v>
      </c>
      <c r="W24" s="59">
        <f>VLOOKUP($B24,[1]DEN9!$G$2:$I$157,2,FALSE)</f>
        <v>59</v>
      </c>
    </row>
    <row r="25" spans="1:23" s="65" customFormat="1" ht="15" thickBot="1" x14ac:dyDescent="0.25">
      <c r="A25" s="233" t="s">
        <v>200</v>
      </c>
      <c r="B25" s="234"/>
      <c r="C25" s="45">
        <f>+D25/Metas!O110</f>
        <v>1.0526315789473684</v>
      </c>
      <c r="D25" s="19">
        <f>+Q25/W25</f>
        <v>1</v>
      </c>
      <c r="E25" s="82">
        <f>SUM(E12:E24)</f>
        <v>208</v>
      </c>
      <c r="F25" s="82">
        <f t="shared" ref="F25:P25" si="2">SUM(F12:F24)</f>
        <v>177</v>
      </c>
      <c r="G25" s="82">
        <f t="shared" si="2"/>
        <v>249</v>
      </c>
      <c r="H25" s="82">
        <f t="shared" si="2"/>
        <v>137</v>
      </c>
      <c r="I25" s="82">
        <f t="shared" si="2"/>
        <v>174</v>
      </c>
      <c r="J25" s="82">
        <f t="shared" si="2"/>
        <v>145</v>
      </c>
      <c r="K25" s="82">
        <f t="shared" si="2"/>
        <v>169</v>
      </c>
      <c r="L25" s="82">
        <f t="shared" si="2"/>
        <v>185</v>
      </c>
      <c r="M25" s="82">
        <f t="shared" si="2"/>
        <v>208</v>
      </c>
      <c r="N25" s="82">
        <f t="shared" si="2"/>
        <v>155</v>
      </c>
      <c r="O25" s="82">
        <f t="shared" si="2"/>
        <v>123</v>
      </c>
      <c r="P25" s="82">
        <f t="shared" si="2"/>
        <v>246</v>
      </c>
      <c r="Q25" s="86">
        <f t="shared" ref="Q25:W25" si="3">SUM(Q12:Q24)</f>
        <v>2176</v>
      </c>
      <c r="R25" s="55">
        <f t="shared" si="3"/>
        <v>2245</v>
      </c>
      <c r="S25" s="55">
        <f t="shared" si="3"/>
        <v>2245</v>
      </c>
      <c r="T25" s="55">
        <f t="shared" ref="T25" si="4">SUM(T12:T24)</f>
        <v>2264</v>
      </c>
      <c r="U25" s="55">
        <f t="shared" si="3"/>
        <v>2264</v>
      </c>
      <c r="V25" s="55">
        <f t="shared" si="3"/>
        <v>2264</v>
      </c>
      <c r="W25" s="55">
        <f t="shared" si="3"/>
        <v>2176</v>
      </c>
    </row>
    <row r="26" spans="1:23" ht="15" thickBot="1" x14ac:dyDescent="0.25">
      <c r="A26" s="105" t="s">
        <v>79</v>
      </c>
      <c r="B26" s="99" t="s">
        <v>80</v>
      </c>
      <c r="C26" s="63"/>
      <c r="D26" s="63"/>
      <c r="E26" s="115">
        <f>VLOOKUP($B26,[1]NUM9!$G$2:$T$155,2,FALSE)</f>
        <v>34</v>
      </c>
      <c r="F26" s="115">
        <f>VLOOKUP($B26,[1]NUM9!$G$2:$T$155,3,FALSE)</f>
        <v>21</v>
      </c>
      <c r="G26" s="115">
        <f>VLOOKUP($B26,[1]NUM9!$G$2:$T$155,4,FALSE)</f>
        <v>46</v>
      </c>
      <c r="H26" s="115">
        <f>VLOOKUP($B26,[1]NUM9!$G$2:$T$155,5,FALSE)</f>
        <v>18</v>
      </c>
      <c r="I26" s="115">
        <f>VLOOKUP($B26,[1]NUM9!$G$2:$T$155,6,FALSE)</f>
        <v>35</v>
      </c>
      <c r="J26" s="115">
        <f>VLOOKUP($B26,[1]NUM9!$G$2:$T$155,7,FALSE)</f>
        <v>31</v>
      </c>
      <c r="K26" s="115">
        <f>VLOOKUP($B26,[1]NUM9!$G$2:$T$155,8,FALSE)</f>
        <v>44</v>
      </c>
      <c r="L26" s="115">
        <f>VLOOKUP($B26,[1]NUM9!$G$2:$T$155,9,FALSE)</f>
        <v>24</v>
      </c>
      <c r="M26" s="115">
        <f>VLOOKUP($B26,[1]NUM9!$G$2:$T$155,10,FALSE)</f>
        <v>29</v>
      </c>
      <c r="N26" s="115">
        <f>VLOOKUP($B26,[1]NUM9!$G$2:$T$155,11,FALSE)</f>
        <v>20</v>
      </c>
      <c r="O26" s="115">
        <f>VLOOKUP($B26,[1]NUM9!$G$2:$T$155,12,FALSE)</f>
        <v>16</v>
      </c>
      <c r="P26" s="81">
        <f>VLOOKUP($B26,[1]NUM9!$G$2:$T$155,13,FALSE)</f>
        <v>43</v>
      </c>
      <c r="Q26" s="56">
        <f t="shared" ref="Q26:Q35" si="5">SUM(E26:P26)</f>
        <v>361</v>
      </c>
      <c r="R26" s="56">
        <v>450</v>
      </c>
      <c r="S26" s="57">
        <f t="shared" si="1"/>
        <v>450</v>
      </c>
      <c r="T26" s="56">
        <v>391</v>
      </c>
      <c r="U26" s="178">
        <v>391</v>
      </c>
      <c r="V26" s="178">
        <v>391</v>
      </c>
      <c r="W26" s="59">
        <f>VLOOKUP($B26,[1]DEN9!$G$2:$I$157,2,FALSE)</f>
        <v>370</v>
      </c>
    </row>
    <row r="27" spans="1:23" ht="15" thickBot="1" x14ac:dyDescent="0.25">
      <c r="A27" s="105" t="s">
        <v>79</v>
      </c>
      <c r="B27" s="99" t="s">
        <v>81</v>
      </c>
      <c r="C27" s="63"/>
      <c r="D27" s="63"/>
      <c r="E27" s="115">
        <f>VLOOKUP($B27,[1]NUM9!$G$2:$T$155,2,FALSE)</f>
        <v>21</v>
      </c>
      <c r="F27" s="115">
        <f>VLOOKUP($B27,[1]NUM9!$G$2:$T$155,3,FALSE)</f>
        <v>44</v>
      </c>
      <c r="G27" s="115">
        <f>VLOOKUP($B27,[1]NUM9!$G$2:$T$155,4,FALSE)</f>
        <v>44</v>
      </c>
      <c r="H27" s="115">
        <f>VLOOKUP($B27,[1]NUM9!$G$2:$T$155,5,FALSE)</f>
        <v>40</v>
      </c>
      <c r="I27" s="115">
        <f>VLOOKUP($B27,[1]NUM9!$G$2:$T$155,6,FALSE)</f>
        <v>45</v>
      </c>
      <c r="J27" s="115">
        <f>VLOOKUP($B27,[1]NUM9!$G$2:$T$155,7,FALSE)</f>
        <v>25</v>
      </c>
      <c r="K27" s="115">
        <f>VLOOKUP($B27,[1]NUM9!$G$2:$T$155,8,FALSE)</f>
        <v>25</v>
      </c>
      <c r="L27" s="115">
        <f>VLOOKUP($B27,[1]NUM9!$G$2:$T$155,9,FALSE)</f>
        <v>40</v>
      </c>
      <c r="M27" s="115">
        <f>VLOOKUP($B27,[1]NUM9!$G$2:$T$155,10,FALSE)</f>
        <v>28</v>
      </c>
      <c r="N27" s="115">
        <f>VLOOKUP($B27,[1]NUM9!$G$2:$T$155,11,FALSE)</f>
        <v>22</v>
      </c>
      <c r="O27" s="115">
        <f>VLOOKUP($B27,[1]NUM9!$G$2:$T$155,12,FALSE)</f>
        <v>19</v>
      </c>
      <c r="P27" s="81">
        <f>VLOOKUP($B27,[1]NUM9!$G$2:$T$155,13,FALSE)</f>
        <v>32</v>
      </c>
      <c r="Q27" s="56">
        <f t="shared" si="5"/>
        <v>385</v>
      </c>
      <c r="R27" s="56">
        <v>478</v>
      </c>
      <c r="S27" s="57">
        <f t="shared" si="1"/>
        <v>478</v>
      </c>
      <c r="T27" s="56">
        <v>420</v>
      </c>
      <c r="U27" s="178">
        <v>420</v>
      </c>
      <c r="V27" s="178">
        <v>420</v>
      </c>
      <c r="W27" s="59">
        <f>VLOOKUP($B27,[1]DEN9!$G$2:$I$157,2,FALSE)</f>
        <v>397</v>
      </c>
    </row>
    <row r="28" spans="1:23" ht="15" thickBot="1" x14ac:dyDescent="0.25">
      <c r="A28" s="105" t="s">
        <v>79</v>
      </c>
      <c r="B28" s="99" t="s">
        <v>82</v>
      </c>
      <c r="C28" s="63"/>
      <c r="D28" s="63"/>
      <c r="E28" s="115">
        <f>VLOOKUP($B28,[1]NUM9!$G$2:$T$155,2,FALSE)</f>
        <v>60</v>
      </c>
      <c r="F28" s="115">
        <f>VLOOKUP($B28,[1]NUM9!$G$2:$T$155,3,FALSE)</f>
        <v>50</v>
      </c>
      <c r="G28" s="115">
        <f>VLOOKUP($B28,[1]NUM9!$G$2:$T$155,4,FALSE)</f>
        <v>73</v>
      </c>
      <c r="H28" s="115">
        <f>VLOOKUP($B28,[1]NUM9!$G$2:$T$155,5,FALSE)</f>
        <v>41</v>
      </c>
      <c r="I28" s="115">
        <f>VLOOKUP($B28,[1]NUM9!$G$2:$T$155,6,FALSE)</f>
        <v>54</v>
      </c>
      <c r="J28" s="115">
        <f>VLOOKUP($B28,[1]NUM9!$G$2:$T$155,7,FALSE)</f>
        <v>50</v>
      </c>
      <c r="K28" s="115">
        <f>VLOOKUP($B28,[1]NUM9!$G$2:$T$155,8,FALSE)</f>
        <v>31</v>
      </c>
      <c r="L28" s="115">
        <f>VLOOKUP($B28,[1]NUM9!$G$2:$T$155,9,FALSE)</f>
        <v>53</v>
      </c>
      <c r="M28" s="115">
        <f>VLOOKUP($B28,[1]NUM9!$G$2:$T$155,10,FALSE)</f>
        <v>46</v>
      </c>
      <c r="N28" s="115">
        <f>VLOOKUP($B28,[1]NUM9!$G$2:$T$155,11,FALSE)</f>
        <v>58</v>
      </c>
      <c r="O28" s="115">
        <f>VLOOKUP($B28,[1]NUM9!$G$2:$T$155,12,FALSE)</f>
        <v>57</v>
      </c>
      <c r="P28" s="81">
        <f>VLOOKUP($B28,[1]NUM9!$G$2:$T$155,13,FALSE)</f>
        <v>86</v>
      </c>
      <c r="Q28" s="56">
        <f t="shared" si="5"/>
        <v>659</v>
      </c>
      <c r="R28" s="56">
        <v>622</v>
      </c>
      <c r="S28" s="57">
        <f t="shared" si="1"/>
        <v>622</v>
      </c>
      <c r="T28" s="56">
        <v>693</v>
      </c>
      <c r="U28" s="178">
        <v>693</v>
      </c>
      <c r="V28" s="178">
        <v>693</v>
      </c>
      <c r="W28" s="59">
        <f>VLOOKUP($B28,[1]DEN9!$G$2:$I$157,2,FALSE)</f>
        <v>661</v>
      </c>
    </row>
    <row r="29" spans="1:23" ht="15" thickBot="1" x14ac:dyDescent="0.25">
      <c r="A29" s="105" t="s">
        <v>79</v>
      </c>
      <c r="B29" s="99" t="s">
        <v>83</v>
      </c>
      <c r="C29" s="63"/>
      <c r="D29" s="63"/>
      <c r="E29" s="115">
        <f>VLOOKUP($B29,[1]NUM9!$G$2:$T$155,2,FALSE)</f>
        <v>5</v>
      </c>
      <c r="F29" s="115">
        <f>VLOOKUP($B29,[1]NUM9!$G$2:$T$155,3,FALSE)</f>
        <v>5</v>
      </c>
      <c r="G29" s="115">
        <f>VLOOKUP($B29,[1]NUM9!$G$2:$T$155,4,FALSE)</f>
        <v>2</v>
      </c>
      <c r="H29" s="115">
        <f>VLOOKUP($B29,[1]NUM9!$G$2:$T$155,5,FALSE)</f>
        <v>6</v>
      </c>
      <c r="I29" s="115">
        <f>VLOOKUP($B29,[1]NUM9!$G$2:$T$155,6,FALSE)</f>
        <v>7</v>
      </c>
      <c r="J29" s="115">
        <f>VLOOKUP($B29,[1]NUM9!$G$2:$T$155,7,FALSE)</f>
        <v>8</v>
      </c>
      <c r="K29" s="115">
        <f>VLOOKUP($B29,[1]NUM9!$G$2:$T$155,8,FALSE)</f>
        <v>4</v>
      </c>
      <c r="L29" s="115">
        <f>VLOOKUP($B29,[1]NUM9!$G$2:$T$155,9,FALSE)</f>
        <v>10</v>
      </c>
      <c r="M29" s="115">
        <f>VLOOKUP($B29,[1]NUM9!$G$2:$T$155,10,FALSE)</f>
        <v>6</v>
      </c>
      <c r="N29" s="115">
        <f>VLOOKUP($B29,[1]NUM9!$G$2:$T$155,11,FALSE)</f>
        <v>10</v>
      </c>
      <c r="O29" s="115">
        <f>VLOOKUP($B29,[1]NUM9!$G$2:$T$155,12,FALSE)</f>
        <v>14</v>
      </c>
      <c r="P29" s="81">
        <f>VLOOKUP($B29,[1]NUM9!$G$2:$T$155,13,FALSE)</f>
        <v>7</v>
      </c>
      <c r="Q29" s="56">
        <f t="shared" si="5"/>
        <v>84</v>
      </c>
      <c r="R29" s="56">
        <v>96</v>
      </c>
      <c r="S29" s="57">
        <f t="shared" si="1"/>
        <v>96</v>
      </c>
      <c r="T29" s="56">
        <v>82</v>
      </c>
      <c r="U29" s="178">
        <v>82</v>
      </c>
      <c r="V29" s="178">
        <v>82</v>
      </c>
      <c r="W29" s="59">
        <f>VLOOKUP($B29,[1]DEN9!$G$2:$I$157,2,FALSE)</f>
        <v>96</v>
      </c>
    </row>
    <row r="30" spans="1:23" ht="15" thickBot="1" x14ac:dyDescent="0.25">
      <c r="A30" s="105" t="s">
        <v>79</v>
      </c>
      <c r="B30" s="99" t="s">
        <v>84</v>
      </c>
      <c r="C30" s="63"/>
      <c r="D30" s="63"/>
      <c r="E30" s="115">
        <f>VLOOKUP($B30,[1]NUM9!$G$2:$T$155,2,FALSE)</f>
        <v>49</v>
      </c>
      <c r="F30" s="115">
        <f>VLOOKUP($B30,[1]NUM9!$G$2:$T$155,3,FALSE)</f>
        <v>46</v>
      </c>
      <c r="G30" s="115">
        <f>VLOOKUP($B30,[1]NUM9!$G$2:$T$155,4,FALSE)</f>
        <v>47</v>
      </c>
      <c r="H30" s="115">
        <f>VLOOKUP($B30,[1]NUM9!$G$2:$T$155,5,FALSE)</f>
        <v>30</v>
      </c>
      <c r="I30" s="115">
        <f>VLOOKUP($B30,[1]NUM9!$G$2:$T$155,6,FALSE)</f>
        <v>46</v>
      </c>
      <c r="J30" s="115">
        <f>VLOOKUP($B30,[1]NUM9!$G$2:$T$155,7,FALSE)</f>
        <v>21</v>
      </c>
      <c r="K30" s="115">
        <f>VLOOKUP($B30,[1]NUM9!$G$2:$T$155,8,FALSE)</f>
        <v>39</v>
      </c>
      <c r="L30" s="115">
        <f>VLOOKUP($B30,[1]NUM9!$G$2:$T$155,9,FALSE)</f>
        <v>40</v>
      </c>
      <c r="M30" s="115">
        <f>VLOOKUP($B30,[1]NUM9!$G$2:$T$155,10,FALSE)</f>
        <v>37</v>
      </c>
      <c r="N30" s="115">
        <f>VLOOKUP($B30,[1]NUM9!$G$2:$T$155,11,FALSE)</f>
        <v>28</v>
      </c>
      <c r="O30" s="115">
        <f>VLOOKUP($B30,[1]NUM9!$G$2:$T$155,12,FALSE)</f>
        <v>36</v>
      </c>
      <c r="P30" s="81">
        <f>VLOOKUP($B30,[1]NUM9!$G$2:$T$155,13,FALSE)</f>
        <v>70</v>
      </c>
      <c r="Q30" s="56">
        <f t="shared" si="5"/>
        <v>489</v>
      </c>
      <c r="R30" s="56">
        <v>579</v>
      </c>
      <c r="S30" s="57">
        <f t="shared" si="1"/>
        <v>579</v>
      </c>
      <c r="T30" s="56">
        <v>521</v>
      </c>
      <c r="U30" s="178">
        <v>521</v>
      </c>
      <c r="V30" s="178">
        <v>521</v>
      </c>
      <c r="W30" s="59">
        <f>VLOOKUP($B30,[1]DEN9!$G$2:$I$157,2,FALSE)</f>
        <v>544</v>
      </c>
    </row>
    <row r="31" spans="1:23" ht="15" thickBot="1" x14ac:dyDescent="0.25">
      <c r="A31" s="105" t="s">
        <v>79</v>
      </c>
      <c r="B31" s="99" t="s">
        <v>85</v>
      </c>
      <c r="C31" s="63"/>
      <c r="D31" s="63"/>
      <c r="E31" s="115">
        <f>VLOOKUP($B31,[1]NUM9!$G$2:$T$155,2,FALSE)</f>
        <v>0</v>
      </c>
      <c r="F31" s="115">
        <f>VLOOKUP($B31,[1]NUM9!$G$2:$T$155,3,FALSE)</f>
        <v>0</v>
      </c>
      <c r="G31" s="115">
        <f>VLOOKUP($B31,[1]NUM9!$G$2:$T$155,4,FALSE)</f>
        <v>1</v>
      </c>
      <c r="H31" s="115">
        <f>VLOOKUP($B31,[1]NUM9!$G$2:$T$155,5,FALSE)</f>
        <v>3</v>
      </c>
      <c r="I31" s="115">
        <f>VLOOKUP($B31,[1]NUM9!$G$2:$T$155,6,FALSE)</f>
        <v>0</v>
      </c>
      <c r="J31" s="115">
        <f>VLOOKUP($B31,[1]NUM9!$G$2:$T$155,7,FALSE)</f>
        <v>0</v>
      </c>
      <c r="K31" s="115">
        <f>VLOOKUP($B31,[1]NUM9!$G$2:$T$155,8,FALSE)</f>
        <v>3</v>
      </c>
      <c r="L31" s="115">
        <f>VLOOKUP($B31,[1]NUM9!$G$2:$T$155,9,FALSE)</f>
        <v>0</v>
      </c>
      <c r="M31" s="115">
        <f>VLOOKUP($B31,[1]NUM9!$G$2:$T$155,10,FALSE)</f>
        <v>3</v>
      </c>
      <c r="N31" s="115">
        <f>VLOOKUP($B31,[1]NUM9!$G$2:$T$155,11,FALSE)</f>
        <v>2</v>
      </c>
      <c r="O31" s="115">
        <f>VLOOKUP($B31,[1]NUM9!$G$2:$T$155,12,FALSE)</f>
        <v>1</v>
      </c>
      <c r="P31" s="81">
        <f>VLOOKUP($B31,[1]NUM9!$G$2:$T$155,13,FALSE)</f>
        <v>0</v>
      </c>
      <c r="Q31" s="56">
        <f t="shared" si="5"/>
        <v>13</v>
      </c>
      <c r="R31" s="56">
        <v>17</v>
      </c>
      <c r="S31" s="57">
        <f t="shared" si="1"/>
        <v>17</v>
      </c>
      <c r="T31" s="56">
        <v>16</v>
      </c>
      <c r="U31" s="178">
        <v>16</v>
      </c>
      <c r="V31" s="178">
        <v>16</v>
      </c>
      <c r="W31" s="59">
        <f>VLOOKUP($B31,[1]DEN9!$G$2:$I$157,2,FALSE)</f>
        <v>21</v>
      </c>
    </row>
    <row r="32" spans="1:23" ht="15" thickBot="1" x14ac:dyDescent="0.25">
      <c r="A32" s="105" t="s">
        <v>79</v>
      </c>
      <c r="B32" s="99" t="s">
        <v>86</v>
      </c>
      <c r="C32" s="63"/>
      <c r="D32" s="63"/>
      <c r="E32" s="115">
        <f>VLOOKUP($B32,[1]NUM9!$G$2:$T$155,2,FALSE)</f>
        <v>4</v>
      </c>
      <c r="F32" s="115">
        <f>VLOOKUP($B32,[1]NUM9!$G$2:$T$155,3,FALSE)</f>
        <v>1</v>
      </c>
      <c r="G32" s="115">
        <f>VLOOKUP($B32,[1]NUM9!$G$2:$T$155,4,FALSE)</f>
        <v>4</v>
      </c>
      <c r="H32" s="115">
        <f>VLOOKUP($B32,[1]NUM9!$G$2:$T$155,5,FALSE)</f>
        <v>3</v>
      </c>
      <c r="I32" s="115">
        <f>VLOOKUP($B32,[1]NUM9!$G$2:$T$155,6,FALSE)</f>
        <v>1</v>
      </c>
      <c r="J32" s="115">
        <f>VLOOKUP($B32,[1]NUM9!$G$2:$T$155,7,FALSE)</f>
        <v>0</v>
      </c>
      <c r="K32" s="115">
        <f>VLOOKUP($B32,[1]NUM9!$G$2:$T$155,8,FALSE)</f>
        <v>4</v>
      </c>
      <c r="L32" s="115">
        <f>VLOOKUP($B32,[1]NUM9!$G$2:$T$155,9,FALSE)</f>
        <v>1</v>
      </c>
      <c r="M32" s="115">
        <f>VLOOKUP($B32,[1]NUM9!$G$2:$T$155,10,FALSE)</f>
        <v>3</v>
      </c>
      <c r="N32" s="115">
        <f>VLOOKUP($B32,[1]NUM9!$G$2:$T$155,11,FALSE)</f>
        <v>3</v>
      </c>
      <c r="O32" s="115">
        <f>VLOOKUP($B32,[1]NUM9!$G$2:$T$155,12,FALSE)</f>
        <v>1</v>
      </c>
      <c r="P32" s="81">
        <f>VLOOKUP($B32,[1]NUM9!$G$2:$T$155,13,FALSE)</f>
        <v>2</v>
      </c>
      <c r="Q32" s="56">
        <f t="shared" si="5"/>
        <v>27</v>
      </c>
      <c r="R32" s="56">
        <v>17</v>
      </c>
      <c r="S32" s="57">
        <f t="shared" si="1"/>
        <v>17</v>
      </c>
      <c r="T32" s="56">
        <v>26</v>
      </c>
      <c r="U32" s="178">
        <v>26</v>
      </c>
      <c r="V32" s="178">
        <v>26</v>
      </c>
      <c r="W32" s="59">
        <f>VLOOKUP($B32,[1]DEN9!$G$2:$I$157,2,FALSE)</f>
        <v>21</v>
      </c>
    </row>
    <row r="33" spans="1:23" ht="15" thickBot="1" x14ac:dyDescent="0.25">
      <c r="A33" s="105" t="s">
        <v>79</v>
      </c>
      <c r="B33" s="99" t="s">
        <v>87</v>
      </c>
      <c r="C33" s="63"/>
      <c r="D33" s="63"/>
      <c r="E33" s="115">
        <f>VLOOKUP($B33,[1]NUM9!$G$2:$T$155,2,FALSE)</f>
        <v>11</v>
      </c>
      <c r="F33" s="115">
        <f>VLOOKUP($B33,[1]NUM9!$G$2:$T$155,3,FALSE)</f>
        <v>4</v>
      </c>
      <c r="G33" s="115">
        <f>VLOOKUP($B33,[1]NUM9!$G$2:$T$155,4,FALSE)</f>
        <v>13</v>
      </c>
      <c r="H33" s="115">
        <f>VLOOKUP($B33,[1]NUM9!$G$2:$T$155,5,FALSE)</f>
        <v>5</v>
      </c>
      <c r="I33" s="115">
        <f>VLOOKUP($B33,[1]NUM9!$G$2:$T$155,6,FALSE)</f>
        <v>8</v>
      </c>
      <c r="J33" s="115">
        <f>VLOOKUP($B33,[1]NUM9!$G$2:$T$155,7,FALSE)</f>
        <v>6</v>
      </c>
      <c r="K33" s="115">
        <f>VLOOKUP($B33,[1]NUM9!$G$2:$T$155,8,FALSE)</f>
        <v>6</v>
      </c>
      <c r="L33" s="115">
        <f>VLOOKUP($B33,[1]NUM9!$G$2:$T$155,9,FALSE)</f>
        <v>6</v>
      </c>
      <c r="M33" s="115">
        <f>VLOOKUP($B33,[1]NUM9!$G$2:$T$155,10,FALSE)</f>
        <v>8</v>
      </c>
      <c r="N33" s="115">
        <f>VLOOKUP($B33,[1]NUM9!$G$2:$T$155,11,FALSE)</f>
        <v>6</v>
      </c>
      <c r="O33" s="115">
        <f>VLOOKUP($B33,[1]NUM9!$G$2:$T$155,12,FALSE)</f>
        <v>2</v>
      </c>
      <c r="P33" s="81">
        <f>VLOOKUP($B33,[1]NUM9!$G$2:$T$155,13,FALSE)</f>
        <v>11</v>
      </c>
      <c r="Q33" s="56">
        <f t="shared" si="5"/>
        <v>86</v>
      </c>
      <c r="R33" s="56">
        <v>81</v>
      </c>
      <c r="S33" s="57">
        <f t="shared" si="1"/>
        <v>81</v>
      </c>
      <c r="T33" s="56">
        <v>92</v>
      </c>
      <c r="U33" s="178">
        <v>92</v>
      </c>
      <c r="V33" s="178">
        <v>92</v>
      </c>
      <c r="W33" s="59">
        <f>VLOOKUP($B33,[1]DEN9!$G$2:$I$157,2,FALSE)</f>
        <v>82</v>
      </c>
    </row>
    <row r="34" spans="1:23" ht="15" thickBot="1" x14ac:dyDescent="0.25">
      <c r="A34" s="105" t="s">
        <v>79</v>
      </c>
      <c r="B34" s="99" t="s">
        <v>88</v>
      </c>
      <c r="C34" s="63"/>
      <c r="D34" s="63"/>
      <c r="E34" s="115">
        <f>VLOOKUP($B34,[1]NUM9!$G$2:$T$155,2,FALSE)</f>
        <v>0</v>
      </c>
      <c r="F34" s="115">
        <f>VLOOKUP($B34,[1]NUM9!$G$2:$T$155,3,FALSE)</f>
        <v>2</v>
      </c>
      <c r="G34" s="115">
        <f>VLOOKUP($B34,[1]NUM9!$G$2:$T$155,4,FALSE)</f>
        <v>0</v>
      </c>
      <c r="H34" s="115">
        <f>VLOOKUP($B34,[1]NUM9!$G$2:$T$155,5,FALSE)</f>
        <v>0</v>
      </c>
      <c r="I34" s="115">
        <f>VLOOKUP($B34,[1]NUM9!$G$2:$T$155,6,FALSE)</f>
        <v>1</v>
      </c>
      <c r="J34" s="115">
        <f>VLOOKUP($B34,[1]NUM9!$G$2:$T$155,7,FALSE)</f>
        <v>2</v>
      </c>
      <c r="K34" s="115">
        <f>VLOOKUP($B34,[1]NUM9!$G$2:$T$155,8,FALSE)</f>
        <v>0</v>
      </c>
      <c r="L34" s="115">
        <f>VLOOKUP($B34,[1]NUM9!$G$2:$T$155,9,FALSE)</f>
        <v>1</v>
      </c>
      <c r="M34" s="115">
        <f>VLOOKUP($B34,[1]NUM9!$G$2:$T$155,10,FALSE)</f>
        <v>1</v>
      </c>
      <c r="N34" s="115">
        <f>VLOOKUP($B34,[1]NUM9!$G$2:$T$155,11,FALSE)</f>
        <v>1</v>
      </c>
      <c r="O34" s="115">
        <f>VLOOKUP($B34,[1]NUM9!$G$2:$T$155,12,FALSE)</f>
        <v>0</v>
      </c>
      <c r="P34" s="81">
        <f>VLOOKUP($B34,[1]NUM9!$G$2:$T$155,13,FALSE)</f>
        <v>0</v>
      </c>
      <c r="Q34" s="56">
        <f t="shared" si="5"/>
        <v>8</v>
      </c>
      <c r="R34" s="56">
        <v>10</v>
      </c>
      <c r="S34" s="57">
        <f t="shared" si="1"/>
        <v>10</v>
      </c>
      <c r="T34" s="56">
        <v>11</v>
      </c>
      <c r="U34" s="178">
        <v>11</v>
      </c>
      <c r="V34" s="178">
        <v>11</v>
      </c>
      <c r="W34" s="59">
        <f>VLOOKUP($B34,[1]DEN9!$G$2:$I$157,2,FALSE)</f>
        <v>14</v>
      </c>
    </row>
    <row r="35" spans="1:23" ht="15" thickBot="1" x14ac:dyDescent="0.25">
      <c r="A35" s="105" t="s">
        <v>79</v>
      </c>
      <c r="B35" s="99" t="s">
        <v>89</v>
      </c>
      <c r="C35" s="63"/>
      <c r="D35" s="63"/>
      <c r="E35" s="115">
        <f>VLOOKUP($B35,[1]NUM9!$G$2:$T$155,2,FALSE)</f>
        <v>9</v>
      </c>
      <c r="F35" s="115">
        <f>VLOOKUP($B35,[1]NUM9!$G$2:$T$155,3,FALSE)</f>
        <v>6</v>
      </c>
      <c r="G35" s="115">
        <f>VLOOKUP($B35,[1]NUM9!$G$2:$T$155,4,FALSE)</f>
        <v>6</v>
      </c>
      <c r="H35" s="115">
        <f>VLOOKUP($B35,[1]NUM9!$G$2:$T$155,5,FALSE)</f>
        <v>6</v>
      </c>
      <c r="I35" s="115">
        <f>VLOOKUP($B35,[1]NUM9!$G$2:$T$155,6,FALSE)</f>
        <v>8</v>
      </c>
      <c r="J35" s="115">
        <f>VLOOKUP($B35,[1]NUM9!$G$2:$T$155,7,FALSE)</f>
        <v>5</v>
      </c>
      <c r="K35" s="115">
        <f>VLOOKUP($B35,[1]NUM9!$G$2:$T$155,8,FALSE)</f>
        <v>3</v>
      </c>
      <c r="L35" s="115">
        <f>VLOOKUP($B35,[1]NUM9!$G$2:$T$155,9,FALSE)</f>
        <v>5</v>
      </c>
      <c r="M35" s="115">
        <f>VLOOKUP($B35,[1]NUM9!$G$2:$T$155,10,FALSE)</f>
        <v>3</v>
      </c>
      <c r="N35" s="115">
        <f>VLOOKUP($B35,[1]NUM9!$G$2:$T$155,11,FALSE)</f>
        <v>2</v>
      </c>
      <c r="O35" s="115">
        <f>VLOOKUP($B35,[1]NUM9!$G$2:$T$155,12,FALSE)</f>
        <v>9</v>
      </c>
      <c r="P35" s="81">
        <f>VLOOKUP($B35,[1]NUM9!$G$2:$T$155,13,FALSE)</f>
        <v>11</v>
      </c>
      <c r="Q35" s="56">
        <f t="shared" si="5"/>
        <v>73</v>
      </c>
      <c r="R35" s="56">
        <v>71</v>
      </c>
      <c r="S35" s="57">
        <f t="shared" si="1"/>
        <v>71</v>
      </c>
      <c r="T35" s="56">
        <v>68</v>
      </c>
      <c r="U35" s="178">
        <v>68</v>
      </c>
      <c r="V35" s="178">
        <v>68</v>
      </c>
      <c r="W35" s="59">
        <f>VLOOKUP($B35,[1]DEN9!$G$2:$I$157,2,FALSE)</f>
        <v>62</v>
      </c>
    </row>
    <row r="36" spans="1:23" s="65" customFormat="1" ht="15" thickBot="1" x14ac:dyDescent="0.25">
      <c r="A36" s="233" t="s">
        <v>201</v>
      </c>
      <c r="B36" s="234"/>
      <c r="C36" s="45">
        <f>+D36/Metas!O108</f>
        <v>0.99319987636138851</v>
      </c>
      <c r="D36" s="19">
        <f>+Q36/W36</f>
        <v>0.96340388007054678</v>
      </c>
      <c r="E36" s="55">
        <f t="shared" ref="E36:W36" si="6">SUM(E26:E35)</f>
        <v>193</v>
      </c>
      <c r="F36" s="55">
        <f t="shared" si="6"/>
        <v>179</v>
      </c>
      <c r="G36" s="55">
        <f t="shared" si="6"/>
        <v>236</v>
      </c>
      <c r="H36" s="55">
        <f t="shared" si="6"/>
        <v>152</v>
      </c>
      <c r="I36" s="55">
        <f t="shared" si="6"/>
        <v>205</v>
      </c>
      <c r="J36" s="55">
        <f t="shared" si="6"/>
        <v>148</v>
      </c>
      <c r="K36" s="55">
        <f t="shared" si="6"/>
        <v>159</v>
      </c>
      <c r="L36" s="55">
        <f t="shared" si="6"/>
        <v>180</v>
      </c>
      <c r="M36" s="55">
        <f t="shared" si="6"/>
        <v>164</v>
      </c>
      <c r="N36" s="55">
        <f t="shared" si="6"/>
        <v>152</v>
      </c>
      <c r="O36" s="55">
        <f t="shared" si="6"/>
        <v>155</v>
      </c>
      <c r="P36" s="55">
        <f t="shared" si="6"/>
        <v>262</v>
      </c>
      <c r="Q36" s="86">
        <f t="shared" si="6"/>
        <v>2185</v>
      </c>
      <c r="R36" s="55">
        <f t="shared" si="6"/>
        <v>2421</v>
      </c>
      <c r="S36" s="55">
        <f t="shared" si="6"/>
        <v>2421</v>
      </c>
      <c r="T36" s="55">
        <f t="shared" ref="T36" si="7">SUM(T26:T35)</f>
        <v>2320</v>
      </c>
      <c r="U36" s="55">
        <f t="shared" si="6"/>
        <v>2320</v>
      </c>
      <c r="V36" s="55">
        <f t="shared" si="6"/>
        <v>2320</v>
      </c>
      <c r="W36" s="55">
        <f t="shared" si="6"/>
        <v>2268</v>
      </c>
    </row>
    <row r="37" spans="1:23" ht="15" thickBot="1" x14ac:dyDescent="0.25">
      <c r="A37" s="105" t="s">
        <v>100</v>
      </c>
      <c r="B37" s="99" t="s">
        <v>90</v>
      </c>
      <c r="C37" s="63"/>
      <c r="D37" s="63"/>
      <c r="E37" s="115">
        <f>VLOOKUP($B37,[1]NUM9!$G$2:$T$155,2,FALSE)</f>
        <v>1</v>
      </c>
      <c r="F37" s="115">
        <f>VLOOKUP($B37,[1]NUM9!$G$2:$T$155,3,FALSE)</f>
        <v>0</v>
      </c>
      <c r="G37" s="115">
        <f>VLOOKUP($B37,[1]NUM9!$G$2:$T$155,4,FALSE)</f>
        <v>1</v>
      </c>
      <c r="H37" s="115">
        <f>VLOOKUP($B37,[1]NUM9!$G$2:$T$155,5,FALSE)</f>
        <v>1</v>
      </c>
      <c r="I37" s="115">
        <f>VLOOKUP($B37,[1]NUM9!$G$2:$T$155,6,FALSE)</f>
        <v>0</v>
      </c>
      <c r="J37" s="115">
        <f>VLOOKUP($B37,[1]NUM9!$G$2:$T$155,7,FALSE)</f>
        <v>1</v>
      </c>
      <c r="K37" s="115">
        <f>VLOOKUP($B37,[1]NUM9!$G$2:$T$155,8,FALSE)</f>
        <v>2</v>
      </c>
      <c r="L37" s="115">
        <f>VLOOKUP($B37,[1]NUM9!$G$2:$T$155,9,FALSE)</f>
        <v>1</v>
      </c>
      <c r="M37" s="115">
        <f>VLOOKUP($B37,[1]NUM9!$G$2:$T$155,10,FALSE)</f>
        <v>0</v>
      </c>
      <c r="N37" s="115">
        <f>VLOOKUP($B37,[1]NUM9!$G$2:$T$155,11,FALSE)</f>
        <v>0</v>
      </c>
      <c r="O37" s="115">
        <f>VLOOKUP($B37,[1]NUM9!$G$2:$T$155,12,FALSE)</f>
        <v>0</v>
      </c>
      <c r="P37" s="81">
        <f>VLOOKUP($B37,[1]NUM9!$G$2:$T$155,13,FALSE)</f>
        <v>2</v>
      </c>
      <c r="Q37" s="56">
        <f t="shared" ref="Q37:Q46" si="8">SUM(E37:P37)</f>
        <v>9</v>
      </c>
      <c r="R37" s="56">
        <v>10</v>
      </c>
      <c r="S37" s="57">
        <f t="shared" si="1"/>
        <v>10</v>
      </c>
      <c r="T37" s="56">
        <v>12</v>
      </c>
      <c r="U37" s="178">
        <v>12</v>
      </c>
      <c r="V37" s="178">
        <v>12</v>
      </c>
      <c r="W37" s="59">
        <f>VLOOKUP($B37,[1]DEN9!$G$2:$I$157,2,FALSE)</f>
        <v>13</v>
      </c>
    </row>
    <row r="38" spans="1:23" ht="15" thickBot="1" x14ac:dyDescent="0.25">
      <c r="A38" s="105" t="s">
        <v>100</v>
      </c>
      <c r="B38" s="99" t="s">
        <v>91</v>
      </c>
      <c r="C38" s="63"/>
      <c r="D38" s="63"/>
      <c r="E38" s="115">
        <f>VLOOKUP($B38,[1]NUM9!$G$2:$T$155,2,FALSE)</f>
        <v>1</v>
      </c>
      <c r="F38" s="115">
        <f>VLOOKUP($B38,[1]NUM9!$G$2:$T$155,3,FALSE)</f>
        <v>0</v>
      </c>
      <c r="G38" s="115">
        <f>VLOOKUP($B38,[1]NUM9!$G$2:$T$155,4,FALSE)</f>
        <v>3</v>
      </c>
      <c r="H38" s="115">
        <f>VLOOKUP($B38,[1]NUM9!$G$2:$T$155,5,FALSE)</f>
        <v>0</v>
      </c>
      <c r="I38" s="115">
        <f>VLOOKUP($B38,[1]NUM9!$G$2:$T$155,6,FALSE)</f>
        <v>1</v>
      </c>
      <c r="J38" s="115">
        <f>VLOOKUP($B38,[1]NUM9!$G$2:$T$155,7,FALSE)</f>
        <v>0</v>
      </c>
      <c r="K38" s="115">
        <f>VLOOKUP($B38,[1]NUM9!$G$2:$T$155,8,FALSE)</f>
        <v>2</v>
      </c>
      <c r="L38" s="115">
        <f>VLOOKUP($B38,[1]NUM9!$G$2:$T$155,9,FALSE)</f>
        <v>1</v>
      </c>
      <c r="M38" s="115">
        <f>VLOOKUP($B38,[1]NUM9!$G$2:$T$155,10,FALSE)</f>
        <v>1</v>
      </c>
      <c r="N38" s="115">
        <f>VLOOKUP($B38,[1]NUM9!$G$2:$T$155,11,FALSE)</f>
        <v>1</v>
      </c>
      <c r="O38" s="115">
        <f>VLOOKUP($B38,[1]NUM9!$G$2:$T$155,12,FALSE)</f>
        <v>1</v>
      </c>
      <c r="P38" s="81">
        <f>VLOOKUP($B38,[1]NUM9!$G$2:$T$155,13,FALSE)</f>
        <v>2</v>
      </c>
      <c r="Q38" s="56">
        <f t="shared" si="8"/>
        <v>13</v>
      </c>
      <c r="R38" s="56">
        <v>7</v>
      </c>
      <c r="S38" s="57">
        <f t="shared" si="1"/>
        <v>7</v>
      </c>
      <c r="T38" s="56">
        <v>14</v>
      </c>
      <c r="U38" s="178">
        <v>14</v>
      </c>
      <c r="V38" s="178">
        <v>14</v>
      </c>
      <c r="W38" s="59">
        <f>VLOOKUP($B38,[1]DEN9!$G$2:$I$157,2,FALSE)</f>
        <v>14</v>
      </c>
    </row>
    <row r="39" spans="1:23" ht="15" thickBot="1" x14ac:dyDescent="0.25">
      <c r="A39" s="105" t="s">
        <v>100</v>
      </c>
      <c r="B39" s="99" t="s">
        <v>92</v>
      </c>
      <c r="C39" s="63"/>
      <c r="D39" s="63"/>
      <c r="E39" s="115">
        <f>VLOOKUP($B39,[1]NUM9!$G$2:$T$155,2,FALSE)</f>
        <v>1</v>
      </c>
      <c r="F39" s="115">
        <f>VLOOKUP($B39,[1]NUM9!$G$2:$T$155,3,FALSE)</f>
        <v>3</v>
      </c>
      <c r="G39" s="115">
        <f>VLOOKUP($B39,[1]NUM9!$G$2:$T$155,4,FALSE)</f>
        <v>1</v>
      </c>
      <c r="H39" s="115">
        <f>VLOOKUP($B39,[1]NUM9!$G$2:$T$155,5,FALSE)</f>
        <v>3</v>
      </c>
      <c r="I39" s="115">
        <f>VLOOKUP($B39,[1]NUM9!$G$2:$T$155,6,FALSE)</f>
        <v>1</v>
      </c>
      <c r="J39" s="115">
        <f>VLOOKUP($B39,[1]NUM9!$G$2:$T$155,7,FALSE)</f>
        <v>1</v>
      </c>
      <c r="K39" s="115">
        <f>VLOOKUP($B39,[1]NUM9!$G$2:$T$155,8,FALSE)</f>
        <v>3</v>
      </c>
      <c r="L39" s="115">
        <f>VLOOKUP($B39,[1]NUM9!$G$2:$T$155,9,FALSE)</f>
        <v>1</v>
      </c>
      <c r="M39" s="115">
        <f>VLOOKUP($B39,[1]NUM9!$G$2:$T$155,10,FALSE)</f>
        <v>0</v>
      </c>
      <c r="N39" s="115">
        <f>VLOOKUP($B39,[1]NUM9!$G$2:$T$155,11,FALSE)</f>
        <v>0</v>
      </c>
      <c r="O39" s="115">
        <f>VLOOKUP($B39,[1]NUM9!$G$2:$T$155,12,FALSE)</f>
        <v>0</v>
      </c>
      <c r="P39" s="81">
        <f>VLOOKUP($B39,[1]NUM9!$G$2:$T$155,13,FALSE)</f>
        <v>0</v>
      </c>
      <c r="Q39" s="56">
        <f t="shared" si="8"/>
        <v>14</v>
      </c>
      <c r="R39" s="56">
        <v>13</v>
      </c>
      <c r="S39" s="57">
        <f t="shared" si="1"/>
        <v>13</v>
      </c>
      <c r="T39" s="56">
        <v>17</v>
      </c>
      <c r="U39" s="178">
        <v>17</v>
      </c>
      <c r="V39" s="178">
        <v>17</v>
      </c>
      <c r="W39" s="59">
        <f>VLOOKUP($B39,[1]DEN9!$G$2:$I$157,2,FALSE)</f>
        <v>17</v>
      </c>
    </row>
    <row r="40" spans="1:23" ht="15" thickBot="1" x14ac:dyDescent="0.25">
      <c r="A40" s="105" t="s">
        <v>100</v>
      </c>
      <c r="B40" s="99" t="s">
        <v>93</v>
      </c>
      <c r="C40" s="63"/>
      <c r="D40" s="63"/>
      <c r="E40" s="115">
        <f>VLOOKUP($B40,[1]NUM9!$G$2:$T$155,2,FALSE)</f>
        <v>1</v>
      </c>
      <c r="F40" s="115">
        <f>VLOOKUP($B40,[1]NUM9!$G$2:$T$155,3,FALSE)</f>
        <v>0</v>
      </c>
      <c r="G40" s="115">
        <f>VLOOKUP($B40,[1]NUM9!$G$2:$T$155,4,FALSE)</f>
        <v>0</v>
      </c>
      <c r="H40" s="115">
        <f>VLOOKUP($B40,[1]NUM9!$G$2:$T$155,5,FALSE)</f>
        <v>0</v>
      </c>
      <c r="I40" s="115">
        <f>VLOOKUP($B40,[1]NUM9!$G$2:$T$155,6,FALSE)</f>
        <v>0</v>
      </c>
      <c r="J40" s="115">
        <f>VLOOKUP($B40,[1]NUM9!$G$2:$T$155,7,FALSE)</f>
        <v>0</v>
      </c>
      <c r="K40" s="115">
        <f>VLOOKUP($B40,[1]NUM9!$G$2:$T$155,8,FALSE)</f>
        <v>0</v>
      </c>
      <c r="L40" s="115">
        <f>VLOOKUP($B40,[1]NUM9!$G$2:$T$155,9,FALSE)</f>
        <v>0</v>
      </c>
      <c r="M40" s="115">
        <f>VLOOKUP($B40,[1]NUM9!$G$2:$T$155,10,FALSE)</f>
        <v>0</v>
      </c>
      <c r="N40" s="115">
        <f>VLOOKUP($B40,[1]NUM9!$G$2:$T$155,11,FALSE)</f>
        <v>0</v>
      </c>
      <c r="O40" s="115">
        <f>VLOOKUP($B40,[1]NUM9!$G$2:$T$155,12,FALSE)</f>
        <v>0</v>
      </c>
      <c r="P40" s="81">
        <f>VLOOKUP($B40,[1]NUM9!$G$2:$T$155,13,FALSE)</f>
        <v>0</v>
      </c>
      <c r="Q40" s="56">
        <f t="shared" si="8"/>
        <v>1</v>
      </c>
      <c r="R40" s="56">
        <v>1</v>
      </c>
      <c r="S40" s="57">
        <f t="shared" si="1"/>
        <v>1</v>
      </c>
      <c r="T40" s="56">
        <v>0</v>
      </c>
      <c r="U40" s="178">
        <v>0</v>
      </c>
      <c r="V40" s="178">
        <v>0</v>
      </c>
      <c r="W40" s="59">
        <f>VLOOKUP($B40,[1]DEN9!$G$2:$I$157,2,FALSE)</f>
        <v>1</v>
      </c>
    </row>
    <row r="41" spans="1:23" ht="15" thickBot="1" x14ac:dyDescent="0.25">
      <c r="A41" s="105" t="s">
        <v>100</v>
      </c>
      <c r="B41" s="99" t="s">
        <v>94</v>
      </c>
      <c r="C41" s="63"/>
      <c r="D41" s="63"/>
      <c r="E41" s="115">
        <f>VLOOKUP($B41,[1]NUM9!$G$2:$T$155,2,FALSE)</f>
        <v>1</v>
      </c>
      <c r="F41" s="115">
        <f>VLOOKUP($B41,[1]NUM9!$G$2:$T$155,3,FALSE)</f>
        <v>4</v>
      </c>
      <c r="G41" s="115">
        <f>VLOOKUP($B41,[1]NUM9!$G$2:$T$155,4,FALSE)</f>
        <v>5</v>
      </c>
      <c r="H41" s="115">
        <f>VLOOKUP($B41,[1]NUM9!$G$2:$T$155,5,FALSE)</f>
        <v>2</v>
      </c>
      <c r="I41" s="115">
        <f>VLOOKUP($B41,[1]NUM9!$G$2:$T$155,6,FALSE)</f>
        <v>2</v>
      </c>
      <c r="J41" s="115">
        <f>VLOOKUP($B41,[1]NUM9!$G$2:$T$155,7,FALSE)</f>
        <v>3</v>
      </c>
      <c r="K41" s="115">
        <f>VLOOKUP($B41,[1]NUM9!$G$2:$T$155,8,FALSE)</f>
        <v>2</v>
      </c>
      <c r="L41" s="115">
        <f>VLOOKUP($B41,[1]NUM9!$G$2:$T$155,9,FALSE)</f>
        <v>4</v>
      </c>
      <c r="M41" s="115">
        <f>VLOOKUP($B41,[1]NUM9!$G$2:$T$155,10,FALSE)</f>
        <v>1</v>
      </c>
      <c r="N41" s="115">
        <f>VLOOKUP($B41,[1]NUM9!$G$2:$T$155,11,FALSE)</f>
        <v>2</v>
      </c>
      <c r="O41" s="115">
        <f>VLOOKUP($B41,[1]NUM9!$G$2:$T$155,12,FALSE)</f>
        <v>9</v>
      </c>
      <c r="P41" s="81">
        <f>VLOOKUP($B41,[1]NUM9!$G$2:$T$155,13,FALSE)</f>
        <v>2</v>
      </c>
      <c r="Q41" s="56">
        <f t="shared" si="8"/>
        <v>37</v>
      </c>
      <c r="R41" s="56">
        <v>24</v>
      </c>
      <c r="S41" s="57">
        <f t="shared" si="1"/>
        <v>24</v>
      </c>
      <c r="T41" s="56">
        <v>28</v>
      </c>
      <c r="U41" s="178">
        <v>28</v>
      </c>
      <c r="V41" s="178">
        <v>28</v>
      </c>
      <c r="W41" s="59">
        <f>VLOOKUP($B41,[1]DEN9!$G$2:$I$157,2,FALSE)</f>
        <v>20</v>
      </c>
    </row>
    <row r="42" spans="1:23" ht="15" thickBot="1" x14ac:dyDescent="0.25">
      <c r="A42" s="105" t="s">
        <v>100</v>
      </c>
      <c r="B42" s="99" t="s">
        <v>95</v>
      </c>
      <c r="C42" s="63"/>
      <c r="D42" s="63"/>
      <c r="E42" s="115">
        <f>VLOOKUP($B42,[1]NUM9!$G$2:$T$155,2,FALSE)</f>
        <v>0</v>
      </c>
      <c r="F42" s="115">
        <f>VLOOKUP($B42,[1]NUM9!$G$2:$T$155,3,FALSE)</f>
        <v>1</v>
      </c>
      <c r="G42" s="115">
        <f>VLOOKUP($B42,[1]NUM9!$G$2:$T$155,4,FALSE)</f>
        <v>1</v>
      </c>
      <c r="H42" s="115">
        <f>VLOOKUP($B42,[1]NUM9!$G$2:$T$155,5,FALSE)</f>
        <v>2</v>
      </c>
      <c r="I42" s="115">
        <f>VLOOKUP($B42,[1]NUM9!$G$2:$T$155,6,FALSE)</f>
        <v>3</v>
      </c>
      <c r="J42" s="115">
        <f>VLOOKUP($B42,[1]NUM9!$G$2:$T$155,7,FALSE)</f>
        <v>1</v>
      </c>
      <c r="K42" s="115">
        <f>VLOOKUP($B42,[1]NUM9!$G$2:$T$155,8,FALSE)</f>
        <v>1</v>
      </c>
      <c r="L42" s="115">
        <f>VLOOKUP($B42,[1]NUM9!$G$2:$T$155,9,FALSE)</f>
        <v>0</v>
      </c>
      <c r="M42" s="115">
        <f>VLOOKUP($B42,[1]NUM9!$G$2:$T$155,10,FALSE)</f>
        <v>0</v>
      </c>
      <c r="N42" s="115">
        <f>VLOOKUP($B42,[1]NUM9!$G$2:$T$155,11,FALSE)</f>
        <v>0</v>
      </c>
      <c r="O42" s="115">
        <f>VLOOKUP($B42,[1]NUM9!$G$2:$T$155,12,FALSE)</f>
        <v>1</v>
      </c>
      <c r="P42" s="81">
        <f>VLOOKUP($B42,[1]NUM9!$G$2:$T$155,13,FALSE)</f>
        <v>2</v>
      </c>
      <c r="Q42" s="56">
        <f t="shared" si="8"/>
        <v>12</v>
      </c>
      <c r="R42" s="56">
        <v>11</v>
      </c>
      <c r="S42" s="57">
        <f t="shared" si="1"/>
        <v>11</v>
      </c>
      <c r="T42" s="56">
        <v>14</v>
      </c>
      <c r="U42" s="178">
        <v>14</v>
      </c>
      <c r="V42" s="178">
        <v>14</v>
      </c>
      <c r="W42" s="59">
        <f>VLOOKUP($B42,[1]DEN9!$G$2:$I$157,2,FALSE)</f>
        <v>9</v>
      </c>
    </row>
    <row r="43" spans="1:23" ht="15" thickBot="1" x14ac:dyDescent="0.25">
      <c r="A43" s="105" t="s">
        <v>100</v>
      </c>
      <c r="B43" s="99" t="s">
        <v>96</v>
      </c>
      <c r="C43" s="63"/>
      <c r="D43" s="63"/>
      <c r="E43" s="115">
        <f>VLOOKUP($B43,[1]NUM9!$G$2:$T$155,2,FALSE)</f>
        <v>0</v>
      </c>
      <c r="F43" s="115">
        <f>VLOOKUP($B43,[1]NUM9!$G$2:$T$155,3,FALSE)</f>
        <v>0</v>
      </c>
      <c r="G43" s="115">
        <f>VLOOKUP($B43,[1]NUM9!$G$2:$T$155,4,FALSE)</f>
        <v>1</v>
      </c>
      <c r="H43" s="115">
        <f>VLOOKUP($B43,[1]NUM9!$G$2:$T$155,5,FALSE)</f>
        <v>1</v>
      </c>
      <c r="I43" s="115">
        <f>VLOOKUP($B43,[1]NUM9!$G$2:$T$155,6,FALSE)</f>
        <v>2</v>
      </c>
      <c r="J43" s="115">
        <f>VLOOKUP($B43,[1]NUM9!$G$2:$T$155,7,FALSE)</f>
        <v>2</v>
      </c>
      <c r="K43" s="115">
        <f>VLOOKUP($B43,[1]NUM9!$G$2:$T$155,8,FALSE)</f>
        <v>1</v>
      </c>
      <c r="L43" s="115">
        <f>VLOOKUP($B43,[1]NUM9!$G$2:$T$155,9,FALSE)</f>
        <v>1</v>
      </c>
      <c r="M43" s="115">
        <f>VLOOKUP($B43,[1]NUM9!$G$2:$T$155,10,FALSE)</f>
        <v>3</v>
      </c>
      <c r="N43" s="115">
        <f>VLOOKUP($B43,[1]NUM9!$G$2:$T$155,11,FALSE)</f>
        <v>0</v>
      </c>
      <c r="O43" s="115">
        <f>VLOOKUP($B43,[1]NUM9!$G$2:$T$155,12,FALSE)</f>
        <v>0</v>
      </c>
      <c r="P43" s="81">
        <f>VLOOKUP($B43,[1]NUM9!$G$2:$T$155,13,FALSE)</f>
        <v>5</v>
      </c>
      <c r="Q43" s="56">
        <f t="shared" si="8"/>
        <v>16</v>
      </c>
      <c r="R43" s="56">
        <v>16</v>
      </c>
      <c r="S43" s="57">
        <f t="shared" si="1"/>
        <v>16</v>
      </c>
      <c r="T43" s="56">
        <v>20</v>
      </c>
      <c r="U43" s="178">
        <v>20</v>
      </c>
      <c r="V43" s="178">
        <v>20</v>
      </c>
      <c r="W43" s="59">
        <f>VLOOKUP($B43,[1]DEN9!$G$2:$I$157,2,FALSE)</f>
        <v>23</v>
      </c>
    </row>
    <row r="44" spans="1:23" ht="15" thickBot="1" x14ac:dyDescent="0.25">
      <c r="A44" s="105" t="s">
        <v>100</v>
      </c>
      <c r="B44" s="99" t="s">
        <v>97</v>
      </c>
      <c r="C44" s="63"/>
      <c r="D44" s="63"/>
      <c r="E44" s="115">
        <f>VLOOKUP($B44,[1]NUM9!$G$2:$T$155,2,FALSE)</f>
        <v>1</v>
      </c>
      <c r="F44" s="115">
        <f>VLOOKUP($B44,[1]NUM9!$G$2:$T$155,3,FALSE)</f>
        <v>0</v>
      </c>
      <c r="G44" s="115">
        <f>VLOOKUP($B44,[1]NUM9!$G$2:$T$155,4,FALSE)</f>
        <v>0</v>
      </c>
      <c r="H44" s="115">
        <f>VLOOKUP($B44,[1]NUM9!$G$2:$T$155,5,FALSE)</f>
        <v>0</v>
      </c>
      <c r="I44" s="115">
        <f>VLOOKUP($B44,[1]NUM9!$G$2:$T$155,6,FALSE)</f>
        <v>0</v>
      </c>
      <c r="J44" s="115">
        <f>VLOOKUP($B44,[1]NUM9!$G$2:$T$155,7,FALSE)</f>
        <v>0</v>
      </c>
      <c r="K44" s="115">
        <f>VLOOKUP($B44,[1]NUM9!$G$2:$T$155,8,FALSE)</f>
        <v>1</v>
      </c>
      <c r="L44" s="115">
        <f>VLOOKUP($B44,[1]NUM9!$G$2:$T$155,9,FALSE)</f>
        <v>0</v>
      </c>
      <c r="M44" s="115">
        <f>VLOOKUP($B44,[1]NUM9!$G$2:$T$155,10,FALSE)</f>
        <v>0</v>
      </c>
      <c r="N44" s="115">
        <f>VLOOKUP($B44,[1]NUM9!$G$2:$T$155,11,FALSE)</f>
        <v>0</v>
      </c>
      <c r="O44" s="115">
        <f>VLOOKUP($B44,[1]NUM9!$G$2:$T$155,12,FALSE)</f>
        <v>0</v>
      </c>
      <c r="P44" s="81">
        <f>VLOOKUP($B44,[1]NUM9!$G$2:$T$155,13,FALSE)</f>
        <v>0</v>
      </c>
      <c r="Q44" s="56">
        <f t="shared" si="8"/>
        <v>2</v>
      </c>
      <c r="R44" s="56">
        <v>2</v>
      </c>
      <c r="S44" s="57">
        <f t="shared" si="1"/>
        <v>2</v>
      </c>
      <c r="T44" s="56">
        <v>3</v>
      </c>
      <c r="U44" s="178">
        <v>3</v>
      </c>
      <c r="V44" s="178">
        <v>3</v>
      </c>
      <c r="W44" s="59">
        <f>VLOOKUP($B44,[1]DEN9!$G$2:$I$157,2,FALSE)</f>
        <v>4</v>
      </c>
    </row>
    <row r="45" spans="1:23" ht="15" thickBot="1" x14ac:dyDescent="0.25">
      <c r="A45" s="105" t="s">
        <v>100</v>
      </c>
      <c r="B45" s="99" t="s">
        <v>98</v>
      </c>
      <c r="C45" s="63"/>
      <c r="D45" s="63"/>
      <c r="E45" s="115">
        <f>VLOOKUP($B45,[1]NUM9!$G$2:$T$155,2,FALSE)</f>
        <v>0</v>
      </c>
      <c r="F45" s="115">
        <f>VLOOKUP($B45,[1]NUM9!$G$2:$T$155,3,FALSE)</f>
        <v>1</v>
      </c>
      <c r="G45" s="115">
        <f>VLOOKUP($B45,[1]NUM9!$G$2:$T$155,4,FALSE)</f>
        <v>3</v>
      </c>
      <c r="H45" s="115">
        <f>VLOOKUP($B45,[1]NUM9!$G$2:$T$155,5,FALSE)</f>
        <v>4</v>
      </c>
      <c r="I45" s="115">
        <f>VLOOKUP($B45,[1]NUM9!$G$2:$T$155,6,FALSE)</f>
        <v>1</v>
      </c>
      <c r="J45" s="115">
        <f>VLOOKUP($B45,[1]NUM9!$G$2:$T$155,7,FALSE)</f>
        <v>3</v>
      </c>
      <c r="K45" s="115">
        <f>VLOOKUP($B45,[1]NUM9!$G$2:$T$155,8,FALSE)</f>
        <v>3</v>
      </c>
      <c r="L45" s="115">
        <f>VLOOKUP($B45,[1]NUM9!$G$2:$T$155,9,FALSE)</f>
        <v>2</v>
      </c>
      <c r="M45" s="115">
        <f>VLOOKUP($B45,[1]NUM9!$G$2:$T$155,10,FALSE)</f>
        <v>4</v>
      </c>
      <c r="N45" s="115">
        <f>VLOOKUP($B45,[1]NUM9!$G$2:$T$155,11,FALSE)</f>
        <v>2</v>
      </c>
      <c r="O45" s="115">
        <f>VLOOKUP($B45,[1]NUM9!$G$2:$T$155,12,FALSE)</f>
        <v>10</v>
      </c>
      <c r="P45" s="81">
        <f>VLOOKUP($B45,[1]NUM9!$G$2:$T$155,13,FALSE)</f>
        <v>5</v>
      </c>
      <c r="Q45" s="56">
        <f t="shared" si="8"/>
        <v>38</v>
      </c>
      <c r="R45" s="56">
        <v>36</v>
      </c>
      <c r="S45" s="57">
        <f t="shared" si="1"/>
        <v>36</v>
      </c>
      <c r="T45" s="56">
        <v>34</v>
      </c>
      <c r="U45" s="178">
        <v>34</v>
      </c>
      <c r="V45" s="178">
        <v>34</v>
      </c>
      <c r="W45" s="59">
        <f>VLOOKUP($B45,[1]DEN9!$G$2:$I$157,2,FALSE)</f>
        <v>43</v>
      </c>
    </row>
    <row r="46" spans="1:23" ht="15" thickBot="1" x14ac:dyDescent="0.25">
      <c r="A46" s="105" t="s">
        <v>100</v>
      </c>
      <c r="B46" s="99" t="s">
        <v>99</v>
      </c>
      <c r="C46" s="63"/>
      <c r="D46" s="63"/>
      <c r="E46" s="115">
        <f>VLOOKUP($B46,[1]NUM9!$G$2:$T$155,2,FALSE)</f>
        <v>0</v>
      </c>
      <c r="F46" s="115">
        <f>VLOOKUP($B46,[1]NUM9!$G$2:$T$155,3,FALSE)</f>
        <v>0</v>
      </c>
      <c r="G46" s="115">
        <f>VLOOKUP($B46,[1]NUM9!$G$2:$T$155,4,FALSE)</f>
        <v>1</v>
      </c>
      <c r="H46" s="115">
        <f>VLOOKUP($B46,[1]NUM9!$G$2:$T$155,5,FALSE)</f>
        <v>0</v>
      </c>
      <c r="I46" s="115">
        <f>VLOOKUP($B46,[1]NUM9!$G$2:$T$155,6,FALSE)</f>
        <v>1</v>
      </c>
      <c r="J46" s="115">
        <f>VLOOKUP($B46,[1]NUM9!$G$2:$T$155,7,FALSE)</f>
        <v>0</v>
      </c>
      <c r="K46" s="115">
        <f>VLOOKUP($B46,[1]NUM9!$G$2:$T$155,8,FALSE)</f>
        <v>0</v>
      </c>
      <c r="L46" s="115">
        <f>VLOOKUP($B46,[1]NUM9!$G$2:$T$155,9,FALSE)</f>
        <v>0</v>
      </c>
      <c r="M46" s="115">
        <f>VLOOKUP($B46,[1]NUM9!$G$2:$T$155,10,FALSE)</f>
        <v>0</v>
      </c>
      <c r="N46" s="115">
        <f>VLOOKUP($B46,[1]NUM9!$G$2:$T$155,11,FALSE)</f>
        <v>1</v>
      </c>
      <c r="O46" s="115">
        <f>VLOOKUP($B46,[1]NUM9!$G$2:$T$155,12,FALSE)</f>
        <v>0</v>
      </c>
      <c r="P46" s="81">
        <f>VLOOKUP($B46,[1]NUM9!$G$2:$T$155,13,FALSE)</f>
        <v>1</v>
      </c>
      <c r="Q46" s="56">
        <f t="shared" si="8"/>
        <v>4</v>
      </c>
      <c r="R46" s="56">
        <v>3</v>
      </c>
      <c r="S46" s="57">
        <f t="shared" si="1"/>
        <v>3</v>
      </c>
      <c r="T46" s="56">
        <v>3</v>
      </c>
      <c r="U46" s="178">
        <v>3</v>
      </c>
      <c r="V46" s="178">
        <v>3</v>
      </c>
      <c r="W46" s="59">
        <f>VLOOKUP($B46,[1]DEN9!$G$2:$I$157,2,FALSE)</f>
        <v>6</v>
      </c>
    </row>
    <row r="47" spans="1:23" s="65" customFormat="1" ht="15" thickBot="1" x14ac:dyDescent="0.25">
      <c r="A47" s="233" t="s">
        <v>202</v>
      </c>
      <c r="B47" s="234"/>
      <c r="C47" s="45">
        <f>+D47/Metas!O117</f>
        <v>1.0034364261168385</v>
      </c>
      <c r="D47" s="19">
        <f>+Q47/W47</f>
        <v>0.97333333333333338</v>
      </c>
      <c r="E47" s="55">
        <f>SUM(E37:E46)</f>
        <v>6</v>
      </c>
      <c r="F47" s="55">
        <f t="shared" ref="F47:P47" si="9">SUM(F37:F46)</f>
        <v>9</v>
      </c>
      <c r="G47" s="55">
        <f t="shared" si="9"/>
        <v>16</v>
      </c>
      <c r="H47" s="55">
        <f t="shared" si="9"/>
        <v>13</v>
      </c>
      <c r="I47" s="55">
        <f t="shared" si="9"/>
        <v>11</v>
      </c>
      <c r="J47" s="55">
        <f t="shared" si="9"/>
        <v>11</v>
      </c>
      <c r="K47" s="55">
        <f t="shared" si="9"/>
        <v>15</v>
      </c>
      <c r="L47" s="55">
        <f t="shared" si="9"/>
        <v>10</v>
      </c>
      <c r="M47" s="55">
        <f t="shared" si="9"/>
        <v>9</v>
      </c>
      <c r="N47" s="55">
        <f t="shared" si="9"/>
        <v>6</v>
      </c>
      <c r="O47" s="55">
        <f t="shared" si="9"/>
        <v>21</v>
      </c>
      <c r="P47" s="55">
        <f t="shared" si="9"/>
        <v>19</v>
      </c>
      <c r="Q47" s="86">
        <f>SUM(Q37:Q46)</f>
        <v>146</v>
      </c>
      <c r="R47" s="55">
        <f t="shared" ref="R47:W47" si="10">SUM(R37:R46)</f>
        <v>123</v>
      </c>
      <c r="S47" s="55">
        <f t="shared" si="10"/>
        <v>123</v>
      </c>
      <c r="T47" s="55">
        <f t="shared" ref="T47" si="11">SUM(T37:T46)</f>
        <v>145</v>
      </c>
      <c r="U47" s="55">
        <f t="shared" si="10"/>
        <v>145</v>
      </c>
      <c r="V47" s="55">
        <f t="shared" si="10"/>
        <v>145</v>
      </c>
      <c r="W47" s="55">
        <f t="shared" si="10"/>
        <v>150</v>
      </c>
    </row>
    <row r="48" spans="1:23" ht="15" thickBot="1" x14ac:dyDescent="0.25">
      <c r="A48" s="105" t="s">
        <v>114</v>
      </c>
      <c r="B48" s="99" t="s">
        <v>101</v>
      </c>
      <c r="C48" s="63"/>
      <c r="D48" s="63"/>
      <c r="E48" s="117">
        <f>VLOOKUP($B48,[1]NUM9!$G$2:$T$155,2,FALSE)</f>
        <v>12</v>
      </c>
      <c r="F48" s="117">
        <f>VLOOKUP($B48,[1]NUM9!$G$2:$T$155,3,FALSE)</f>
        <v>8</v>
      </c>
      <c r="G48" s="117">
        <f>VLOOKUP($B48,[1]NUM9!$G$2:$T$155,4,FALSE)</f>
        <v>9</v>
      </c>
      <c r="H48" s="117">
        <f>VLOOKUP($B48,[1]NUM9!$G$2:$T$155,5,FALSE)</f>
        <v>8</v>
      </c>
      <c r="I48" s="117">
        <f>VLOOKUP($B48,[1]NUM9!$G$2:$T$155,6,FALSE)</f>
        <v>11</v>
      </c>
      <c r="J48" s="117">
        <f>VLOOKUP($B48,[1]NUM9!$G$2:$T$155,7,FALSE)</f>
        <v>0</v>
      </c>
      <c r="K48" s="117">
        <f>VLOOKUP($B48,[1]NUM9!$G$2:$T$155,8,FALSE)</f>
        <v>12</v>
      </c>
      <c r="L48" s="117">
        <f>VLOOKUP($B48,[1]NUM9!$G$2:$T$155,9,FALSE)</f>
        <v>14</v>
      </c>
      <c r="M48" s="117">
        <f>VLOOKUP($B48,[1]NUM9!$G$2:$T$155,10,FALSE)</f>
        <v>14</v>
      </c>
      <c r="N48" s="117">
        <f>VLOOKUP($B48,[1]NUM9!$G$2:$T$155,11,FALSE)</f>
        <v>8</v>
      </c>
      <c r="O48" s="117">
        <f>VLOOKUP($B48,[1]NUM9!$G$2:$T$155,12,FALSE)</f>
        <v>7</v>
      </c>
      <c r="P48" s="81">
        <f>VLOOKUP($B48,[1]NUM9!$G$2:$T$155,13,FALSE)</f>
        <v>33</v>
      </c>
      <c r="Q48" s="56">
        <f t="shared" ref="Q48:Q60" si="12">SUM(E48:P48)</f>
        <v>136</v>
      </c>
      <c r="R48" s="56">
        <v>97</v>
      </c>
      <c r="S48" s="57">
        <f t="shared" si="1"/>
        <v>97</v>
      </c>
      <c r="T48" s="56">
        <v>138</v>
      </c>
      <c r="U48" s="178">
        <v>138</v>
      </c>
      <c r="V48" s="178">
        <v>138</v>
      </c>
      <c r="W48" s="59">
        <f>VLOOKUP($B48,[1]DEN9!$G$2:$I$157,2,FALSE)</f>
        <v>140</v>
      </c>
    </row>
    <row r="49" spans="1:23" ht="15" thickBot="1" x14ac:dyDescent="0.25">
      <c r="A49" s="105" t="s">
        <v>114</v>
      </c>
      <c r="B49" s="99" t="s">
        <v>102</v>
      </c>
      <c r="C49" s="63"/>
      <c r="D49" s="63"/>
      <c r="E49" s="117">
        <f>VLOOKUP($B49,[1]NUM9!$G$2:$T$155,2,FALSE)</f>
        <v>0</v>
      </c>
      <c r="F49" s="117">
        <f>VLOOKUP($B49,[1]NUM9!$G$2:$T$155,3,FALSE)</f>
        <v>1</v>
      </c>
      <c r="G49" s="117">
        <f>VLOOKUP($B49,[1]NUM9!$G$2:$T$155,4,FALSE)</f>
        <v>0</v>
      </c>
      <c r="H49" s="117">
        <f>VLOOKUP($B49,[1]NUM9!$G$2:$T$155,5,FALSE)</f>
        <v>0</v>
      </c>
      <c r="I49" s="117">
        <f>VLOOKUP($B49,[1]NUM9!$G$2:$T$155,6,FALSE)</f>
        <v>2</v>
      </c>
      <c r="J49" s="117">
        <f>VLOOKUP($B49,[1]NUM9!$G$2:$T$155,7,FALSE)</f>
        <v>0</v>
      </c>
      <c r="K49" s="117">
        <f>VLOOKUP($B49,[1]NUM9!$G$2:$T$155,8,FALSE)</f>
        <v>2</v>
      </c>
      <c r="L49" s="117">
        <f>VLOOKUP($B49,[1]NUM9!$G$2:$T$155,9,FALSE)</f>
        <v>1</v>
      </c>
      <c r="M49" s="117">
        <f>VLOOKUP($B49,[1]NUM9!$G$2:$T$155,10,FALSE)</f>
        <v>1</v>
      </c>
      <c r="N49" s="117">
        <f>VLOOKUP($B49,[1]NUM9!$G$2:$T$155,11,FALSE)</f>
        <v>0</v>
      </c>
      <c r="O49" s="117">
        <f>VLOOKUP($B49,[1]NUM9!$G$2:$T$155,12,FALSE)</f>
        <v>0</v>
      </c>
      <c r="P49" s="81">
        <f>VLOOKUP($B49,[1]NUM9!$G$2:$T$155,13,FALSE)</f>
        <v>0</v>
      </c>
      <c r="Q49" s="56">
        <f t="shared" si="12"/>
        <v>7</v>
      </c>
      <c r="R49" s="56">
        <v>7</v>
      </c>
      <c r="S49" s="57">
        <f t="shared" si="1"/>
        <v>7</v>
      </c>
      <c r="T49" s="56">
        <v>8</v>
      </c>
      <c r="U49" s="178">
        <v>8</v>
      </c>
      <c r="V49" s="178">
        <v>8</v>
      </c>
      <c r="W49" s="59">
        <f>VLOOKUP($B49,[1]DEN9!$G$2:$I$157,2,FALSE)</f>
        <v>9</v>
      </c>
    </row>
    <row r="50" spans="1:23" ht="15" thickBot="1" x14ac:dyDescent="0.25">
      <c r="A50" s="105" t="s">
        <v>114</v>
      </c>
      <c r="B50" s="99" t="s">
        <v>103</v>
      </c>
      <c r="C50" s="63"/>
      <c r="D50" s="63"/>
      <c r="E50" s="117">
        <f>VLOOKUP($B50,[1]NUM9!$G$2:$T$155,2,FALSE)</f>
        <v>1</v>
      </c>
      <c r="F50" s="117">
        <f>VLOOKUP($B50,[1]NUM9!$G$2:$T$155,3,FALSE)</f>
        <v>1</v>
      </c>
      <c r="G50" s="117">
        <f>VLOOKUP($B50,[1]NUM9!$G$2:$T$155,4,FALSE)</f>
        <v>1</v>
      </c>
      <c r="H50" s="117">
        <f>VLOOKUP($B50,[1]NUM9!$G$2:$T$155,5,FALSE)</f>
        <v>0</v>
      </c>
      <c r="I50" s="117">
        <f>VLOOKUP($B50,[1]NUM9!$G$2:$T$155,6,FALSE)</f>
        <v>0</v>
      </c>
      <c r="J50" s="117">
        <f>VLOOKUP($B50,[1]NUM9!$G$2:$T$155,7,FALSE)</f>
        <v>0</v>
      </c>
      <c r="K50" s="117">
        <f>VLOOKUP($B50,[1]NUM9!$G$2:$T$155,8,FALSE)</f>
        <v>1</v>
      </c>
      <c r="L50" s="117">
        <f>VLOOKUP($B50,[1]NUM9!$G$2:$T$155,9,FALSE)</f>
        <v>1</v>
      </c>
      <c r="M50" s="117">
        <f>VLOOKUP($B50,[1]NUM9!$G$2:$T$155,10,FALSE)</f>
        <v>0</v>
      </c>
      <c r="N50" s="117">
        <f>VLOOKUP($B50,[1]NUM9!$G$2:$T$155,11,FALSE)</f>
        <v>1</v>
      </c>
      <c r="O50" s="117">
        <f>VLOOKUP($B50,[1]NUM9!$G$2:$T$155,12,FALSE)</f>
        <v>1</v>
      </c>
      <c r="P50" s="81">
        <f>VLOOKUP($B50,[1]NUM9!$G$2:$T$155,13,FALSE)</f>
        <v>1</v>
      </c>
      <c r="Q50" s="56">
        <f t="shared" si="12"/>
        <v>8</v>
      </c>
      <c r="R50" s="56">
        <v>6</v>
      </c>
      <c r="S50" s="57">
        <f t="shared" si="1"/>
        <v>6</v>
      </c>
      <c r="T50" s="56">
        <v>7</v>
      </c>
      <c r="U50" s="178">
        <v>7</v>
      </c>
      <c r="V50" s="178">
        <v>7</v>
      </c>
      <c r="W50" s="59">
        <f>VLOOKUP($B50,[1]DEN9!$G$2:$I$157,2,FALSE)</f>
        <v>7</v>
      </c>
    </row>
    <row r="51" spans="1:23" ht="15" thickBot="1" x14ac:dyDescent="0.25">
      <c r="A51" s="105" t="s">
        <v>114</v>
      </c>
      <c r="B51" s="99" t="s">
        <v>104</v>
      </c>
      <c r="C51" s="63"/>
      <c r="D51" s="63"/>
      <c r="E51" s="117">
        <f>VLOOKUP($B51,[1]NUM9!$G$2:$T$155,2,FALSE)</f>
        <v>0</v>
      </c>
      <c r="F51" s="117">
        <f>VLOOKUP($B51,[1]NUM9!$G$2:$T$155,3,FALSE)</f>
        <v>1</v>
      </c>
      <c r="G51" s="117">
        <f>VLOOKUP($B51,[1]NUM9!$G$2:$T$155,4,FALSE)</f>
        <v>1</v>
      </c>
      <c r="H51" s="117">
        <f>VLOOKUP($B51,[1]NUM9!$G$2:$T$155,5,FALSE)</f>
        <v>0</v>
      </c>
      <c r="I51" s="117">
        <f>VLOOKUP($B51,[1]NUM9!$G$2:$T$155,6,FALSE)</f>
        <v>2</v>
      </c>
      <c r="J51" s="117">
        <f>VLOOKUP($B51,[1]NUM9!$G$2:$T$155,7,FALSE)</f>
        <v>0</v>
      </c>
      <c r="K51" s="117">
        <f>VLOOKUP($B51,[1]NUM9!$G$2:$T$155,8,FALSE)</f>
        <v>0</v>
      </c>
      <c r="L51" s="117">
        <f>VLOOKUP($B51,[1]NUM9!$G$2:$T$155,9,FALSE)</f>
        <v>1</v>
      </c>
      <c r="M51" s="117">
        <f>VLOOKUP($B51,[1]NUM9!$G$2:$T$155,10,FALSE)</f>
        <v>1</v>
      </c>
      <c r="N51" s="117">
        <f>VLOOKUP($B51,[1]NUM9!$G$2:$T$155,11,FALSE)</f>
        <v>0</v>
      </c>
      <c r="O51" s="117">
        <f>VLOOKUP($B51,[1]NUM9!$G$2:$T$155,12,FALSE)</f>
        <v>2</v>
      </c>
      <c r="P51" s="81">
        <f>VLOOKUP($B51,[1]NUM9!$G$2:$T$155,13,FALSE)</f>
        <v>0</v>
      </c>
      <c r="Q51" s="56">
        <f t="shared" si="12"/>
        <v>8</v>
      </c>
      <c r="R51" s="56">
        <v>6</v>
      </c>
      <c r="S51" s="57">
        <f t="shared" si="1"/>
        <v>6</v>
      </c>
      <c r="T51" s="56">
        <v>8</v>
      </c>
      <c r="U51" s="178">
        <v>8</v>
      </c>
      <c r="V51" s="178">
        <v>8</v>
      </c>
      <c r="W51" s="59">
        <f>VLOOKUP($B51,[1]DEN9!$G$2:$I$157,2,FALSE)</f>
        <v>8</v>
      </c>
    </row>
    <row r="52" spans="1:23" ht="15" thickBot="1" x14ac:dyDescent="0.25">
      <c r="A52" s="105" t="s">
        <v>114</v>
      </c>
      <c r="B52" s="99" t="s">
        <v>105</v>
      </c>
      <c r="C52" s="63"/>
      <c r="D52" s="63"/>
      <c r="E52" s="117">
        <f>VLOOKUP($B52,[1]NUM9!$G$2:$T$155,2,FALSE)</f>
        <v>0</v>
      </c>
      <c r="F52" s="117">
        <f>VLOOKUP($B52,[1]NUM9!$G$2:$T$155,3,FALSE)</f>
        <v>0</v>
      </c>
      <c r="G52" s="117">
        <f>VLOOKUP($B52,[1]NUM9!$G$2:$T$155,4,FALSE)</f>
        <v>0</v>
      </c>
      <c r="H52" s="117">
        <f>VLOOKUP($B52,[1]NUM9!$G$2:$T$155,5,FALSE)</f>
        <v>0</v>
      </c>
      <c r="I52" s="117">
        <f>VLOOKUP($B52,[1]NUM9!$G$2:$T$155,6,FALSE)</f>
        <v>0</v>
      </c>
      <c r="J52" s="117">
        <f>VLOOKUP($B52,[1]NUM9!$G$2:$T$155,7,FALSE)</f>
        <v>0</v>
      </c>
      <c r="K52" s="117">
        <f>VLOOKUP($B52,[1]NUM9!$G$2:$T$155,8,FALSE)</f>
        <v>0</v>
      </c>
      <c r="L52" s="117">
        <f>VLOOKUP($B52,[1]NUM9!$G$2:$T$155,9,FALSE)</f>
        <v>0</v>
      </c>
      <c r="M52" s="117">
        <f>VLOOKUP($B52,[1]NUM9!$G$2:$T$155,10,FALSE)</f>
        <v>0</v>
      </c>
      <c r="N52" s="117">
        <f>VLOOKUP($B52,[1]NUM9!$G$2:$T$155,11,FALSE)</f>
        <v>1</v>
      </c>
      <c r="O52" s="117">
        <f>VLOOKUP($B52,[1]NUM9!$G$2:$T$155,12,FALSE)</f>
        <v>0</v>
      </c>
      <c r="P52" s="81">
        <f>VLOOKUP($B52,[1]NUM9!$G$2:$T$155,13,FALSE)</f>
        <v>0</v>
      </c>
      <c r="Q52" s="56">
        <f t="shared" si="12"/>
        <v>1</v>
      </c>
      <c r="R52" s="56">
        <v>1</v>
      </c>
      <c r="S52" s="57">
        <f t="shared" si="1"/>
        <v>1</v>
      </c>
      <c r="T52" s="56">
        <v>1</v>
      </c>
      <c r="U52" s="178">
        <v>1</v>
      </c>
      <c r="V52" s="178">
        <v>1</v>
      </c>
      <c r="W52" s="59">
        <f>VLOOKUP($B52,[1]DEN9!$G$2:$I$157,2,FALSE)</f>
        <v>1</v>
      </c>
    </row>
    <row r="53" spans="1:23" ht="15" thickBot="1" x14ac:dyDescent="0.25">
      <c r="A53" s="105" t="s">
        <v>114</v>
      </c>
      <c r="B53" s="99" t="s">
        <v>106</v>
      </c>
      <c r="C53" s="63"/>
      <c r="D53" s="63"/>
      <c r="E53" s="117">
        <f>VLOOKUP($B53,[1]NUM9!$G$2:$T$155,2,FALSE)</f>
        <v>1</v>
      </c>
      <c r="F53" s="117">
        <f>VLOOKUP($B53,[1]NUM9!$G$2:$T$155,3,FALSE)</f>
        <v>0</v>
      </c>
      <c r="G53" s="117">
        <f>VLOOKUP($B53,[1]NUM9!$G$2:$T$155,4,FALSE)</f>
        <v>2</v>
      </c>
      <c r="H53" s="117">
        <f>VLOOKUP($B53,[1]NUM9!$G$2:$T$155,5,FALSE)</f>
        <v>0</v>
      </c>
      <c r="I53" s="117">
        <f>VLOOKUP($B53,[1]NUM9!$G$2:$T$155,6,FALSE)</f>
        <v>0</v>
      </c>
      <c r="J53" s="117">
        <f>VLOOKUP($B53,[1]NUM9!$G$2:$T$155,7,FALSE)</f>
        <v>0</v>
      </c>
      <c r="K53" s="117">
        <f>VLOOKUP($B53,[1]NUM9!$G$2:$T$155,8,FALSE)</f>
        <v>4</v>
      </c>
      <c r="L53" s="117">
        <f>VLOOKUP($B53,[1]NUM9!$G$2:$T$155,9,FALSE)</f>
        <v>0</v>
      </c>
      <c r="M53" s="117">
        <f>VLOOKUP($B53,[1]NUM9!$G$2:$T$155,10,FALSE)</f>
        <v>0</v>
      </c>
      <c r="N53" s="117">
        <f>VLOOKUP($B53,[1]NUM9!$G$2:$T$155,11,FALSE)</f>
        <v>0</v>
      </c>
      <c r="O53" s="117">
        <f>VLOOKUP($B53,[1]NUM9!$G$2:$T$155,12,FALSE)</f>
        <v>1</v>
      </c>
      <c r="P53" s="81">
        <f>VLOOKUP($B53,[1]NUM9!$G$2:$T$155,13,FALSE)</f>
        <v>2</v>
      </c>
      <c r="Q53" s="56">
        <f t="shared" si="12"/>
        <v>10</v>
      </c>
      <c r="R53" s="56">
        <v>9</v>
      </c>
      <c r="S53" s="57">
        <f t="shared" si="1"/>
        <v>9</v>
      </c>
      <c r="T53" s="56">
        <v>10</v>
      </c>
      <c r="U53" s="178">
        <v>10</v>
      </c>
      <c r="V53" s="178">
        <v>10</v>
      </c>
      <c r="W53" s="59">
        <f>VLOOKUP($B53,[1]DEN9!$G$2:$I$157,2,FALSE)</f>
        <v>9</v>
      </c>
    </row>
    <row r="54" spans="1:23" ht="15" thickBot="1" x14ac:dyDescent="0.25">
      <c r="A54" s="105" t="s">
        <v>114</v>
      </c>
      <c r="B54" s="99" t="s">
        <v>107</v>
      </c>
      <c r="C54" s="63"/>
      <c r="D54" s="63"/>
      <c r="E54" s="117">
        <f>VLOOKUP($B54,[1]NUM9!$G$2:$T$155,2,FALSE)</f>
        <v>0</v>
      </c>
      <c r="F54" s="117">
        <f>VLOOKUP($B54,[1]NUM9!$G$2:$T$155,3,FALSE)</f>
        <v>0</v>
      </c>
      <c r="G54" s="117">
        <f>VLOOKUP($B54,[1]NUM9!$G$2:$T$155,4,FALSE)</f>
        <v>0</v>
      </c>
      <c r="H54" s="117">
        <f>VLOOKUP($B54,[1]NUM9!$G$2:$T$155,5,FALSE)</f>
        <v>0</v>
      </c>
      <c r="I54" s="117">
        <f>VLOOKUP($B54,[1]NUM9!$G$2:$T$155,6,FALSE)</f>
        <v>0</v>
      </c>
      <c r="J54" s="117">
        <f>VLOOKUP($B54,[1]NUM9!$G$2:$T$155,7,FALSE)</f>
        <v>1</v>
      </c>
      <c r="K54" s="117">
        <f>VLOOKUP($B54,[1]NUM9!$G$2:$T$155,8,FALSE)</f>
        <v>0</v>
      </c>
      <c r="L54" s="117">
        <f>VLOOKUP($B54,[1]NUM9!$G$2:$T$155,9,FALSE)</f>
        <v>0</v>
      </c>
      <c r="M54" s="117">
        <f>VLOOKUP($B54,[1]NUM9!$G$2:$T$155,10,FALSE)</f>
        <v>0</v>
      </c>
      <c r="N54" s="117">
        <f>VLOOKUP($B54,[1]NUM9!$G$2:$T$155,11,FALSE)</f>
        <v>0</v>
      </c>
      <c r="O54" s="117">
        <f>VLOOKUP($B54,[1]NUM9!$G$2:$T$155,12,FALSE)</f>
        <v>1</v>
      </c>
      <c r="P54" s="81">
        <f>VLOOKUP($B54,[1]NUM9!$G$2:$T$155,13,FALSE)</f>
        <v>0</v>
      </c>
      <c r="Q54" s="56">
        <f t="shared" si="12"/>
        <v>2</v>
      </c>
      <c r="R54" s="56">
        <v>3</v>
      </c>
      <c r="S54" s="57">
        <f t="shared" si="1"/>
        <v>3</v>
      </c>
      <c r="T54" s="56">
        <v>3</v>
      </c>
      <c r="U54" s="178">
        <v>3</v>
      </c>
      <c r="V54" s="178">
        <v>3</v>
      </c>
      <c r="W54" s="59">
        <f>VLOOKUP($B54,[1]DEN9!$G$2:$I$157,2,FALSE)</f>
        <v>5</v>
      </c>
    </row>
    <row r="55" spans="1:23" ht="15" thickBot="1" x14ac:dyDescent="0.25">
      <c r="A55" s="105" t="s">
        <v>114</v>
      </c>
      <c r="B55" s="99" t="s">
        <v>108</v>
      </c>
      <c r="C55" s="63"/>
      <c r="D55" s="63"/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81"/>
      <c r="Q55" s="56">
        <f t="shared" si="12"/>
        <v>0</v>
      </c>
      <c r="R55" s="56">
        <v>1</v>
      </c>
      <c r="S55" s="57">
        <f t="shared" si="1"/>
        <v>1</v>
      </c>
      <c r="T55" s="56">
        <v>1</v>
      </c>
      <c r="U55" s="178">
        <v>1</v>
      </c>
      <c r="V55" s="178">
        <v>1</v>
      </c>
      <c r="W55" s="59">
        <f>VLOOKUP($B55,[1]DEN9!$G$2:$I$157,2,FALSE)</f>
        <v>0</v>
      </c>
    </row>
    <row r="56" spans="1:23" ht="15" thickBot="1" x14ac:dyDescent="0.25">
      <c r="A56" s="105" t="s">
        <v>114</v>
      </c>
      <c r="B56" s="99" t="s">
        <v>109</v>
      </c>
      <c r="C56" s="63"/>
      <c r="D56" s="63"/>
      <c r="E56" s="117">
        <f>VLOOKUP($B56,[1]NUM9!$G$2:$T$155,2,FALSE)</f>
        <v>1</v>
      </c>
      <c r="F56" s="117">
        <f>VLOOKUP($B56,[1]NUM9!$G$2:$T$155,3,FALSE)</f>
        <v>0</v>
      </c>
      <c r="G56" s="117">
        <f>VLOOKUP($B56,[1]NUM9!$G$2:$T$155,4,FALSE)</f>
        <v>1</v>
      </c>
      <c r="H56" s="117">
        <f>VLOOKUP($B56,[1]NUM9!$G$2:$T$155,5,FALSE)</f>
        <v>1</v>
      </c>
      <c r="I56" s="117">
        <f>VLOOKUP($B56,[1]NUM9!$G$2:$T$155,6,FALSE)</f>
        <v>1</v>
      </c>
      <c r="J56" s="117">
        <f>VLOOKUP($B56,[1]NUM9!$G$2:$T$155,7,FALSE)</f>
        <v>0</v>
      </c>
      <c r="K56" s="117">
        <f>VLOOKUP($B56,[1]NUM9!$G$2:$T$155,8,FALSE)</f>
        <v>1</v>
      </c>
      <c r="L56" s="117">
        <f>VLOOKUP($B56,[1]NUM9!$G$2:$T$155,9,FALSE)</f>
        <v>1</v>
      </c>
      <c r="M56" s="117">
        <f>VLOOKUP($B56,[1]NUM9!$G$2:$T$155,10,FALSE)</f>
        <v>0</v>
      </c>
      <c r="N56" s="117">
        <f>VLOOKUP($B56,[1]NUM9!$G$2:$T$155,11,FALSE)</f>
        <v>0</v>
      </c>
      <c r="O56" s="117">
        <f>VLOOKUP($B56,[1]NUM9!$G$2:$T$155,12,FALSE)</f>
        <v>1</v>
      </c>
      <c r="P56" s="81">
        <f>VLOOKUP($B56,[1]NUM9!$G$2:$T$155,13,FALSE)</f>
        <v>0</v>
      </c>
      <c r="Q56" s="56">
        <f t="shared" si="12"/>
        <v>7</v>
      </c>
      <c r="R56" s="56">
        <v>6</v>
      </c>
      <c r="S56" s="57">
        <f t="shared" si="1"/>
        <v>6</v>
      </c>
      <c r="T56" s="56">
        <v>9</v>
      </c>
      <c r="U56" s="178">
        <v>9</v>
      </c>
      <c r="V56" s="178">
        <v>9</v>
      </c>
      <c r="W56" s="59">
        <f>VLOOKUP($B56,[1]DEN9!$G$2:$I$157,2,FALSE)</f>
        <v>10</v>
      </c>
    </row>
    <row r="57" spans="1:23" ht="15" thickBot="1" x14ac:dyDescent="0.25">
      <c r="A57" s="105" t="s">
        <v>114</v>
      </c>
      <c r="B57" s="99" t="s">
        <v>110</v>
      </c>
      <c r="C57" s="63"/>
      <c r="D57" s="63"/>
      <c r="E57" s="117">
        <f>VLOOKUP($B57,[1]NUM9!$G$2:$T$155,2,FALSE)</f>
        <v>1</v>
      </c>
      <c r="F57" s="117">
        <f>VLOOKUP($B57,[1]NUM9!$G$2:$T$155,3,FALSE)</f>
        <v>0</v>
      </c>
      <c r="G57" s="117">
        <f>VLOOKUP($B57,[1]NUM9!$G$2:$T$155,4,FALSE)</f>
        <v>0</v>
      </c>
      <c r="H57" s="117">
        <f>VLOOKUP($B57,[1]NUM9!$G$2:$T$155,5,FALSE)</f>
        <v>0</v>
      </c>
      <c r="I57" s="117">
        <f>VLOOKUP($B57,[1]NUM9!$G$2:$T$155,6,FALSE)</f>
        <v>0</v>
      </c>
      <c r="J57" s="117">
        <f>VLOOKUP($B57,[1]NUM9!$G$2:$T$155,7,FALSE)</f>
        <v>2</v>
      </c>
      <c r="K57" s="117">
        <f>VLOOKUP($B57,[1]NUM9!$G$2:$T$155,8,FALSE)</f>
        <v>0</v>
      </c>
      <c r="L57" s="117">
        <f>VLOOKUP($B57,[1]NUM9!$G$2:$T$155,9,FALSE)</f>
        <v>0</v>
      </c>
      <c r="M57" s="117">
        <f>VLOOKUP($B57,[1]NUM9!$G$2:$T$155,10,FALSE)</f>
        <v>0</v>
      </c>
      <c r="N57" s="117">
        <f>VLOOKUP($B57,[1]NUM9!$G$2:$T$155,11,FALSE)</f>
        <v>0</v>
      </c>
      <c r="O57" s="117">
        <f>VLOOKUP($B57,[1]NUM9!$G$2:$T$155,12,FALSE)</f>
        <v>0</v>
      </c>
      <c r="P57" s="81">
        <f>VLOOKUP($B57,[1]NUM9!$G$2:$T$155,13,FALSE)</f>
        <v>0</v>
      </c>
      <c r="Q57" s="56">
        <f t="shared" si="12"/>
        <v>3</v>
      </c>
      <c r="R57" s="56">
        <v>2</v>
      </c>
      <c r="S57" s="57">
        <f t="shared" si="1"/>
        <v>2</v>
      </c>
      <c r="T57" s="56">
        <v>0</v>
      </c>
      <c r="U57" s="178">
        <v>0</v>
      </c>
      <c r="V57" s="178">
        <v>0</v>
      </c>
      <c r="W57" s="59">
        <f>VLOOKUP($B57,[1]DEN9!$G$2:$I$157,2,FALSE)</f>
        <v>0</v>
      </c>
    </row>
    <row r="58" spans="1:23" ht="15" thickBot="1" x14ac:dyDescent="0.25">
      <c r="A58" s="105" t="s">
        <v>114</v>
      </c>
      <c r="B58" s="99" t="s">
        <v>111</v>
      </c>
      <c r="C58" s="63"/>
      <c r="D58" s="63"/>
      <c r="E58" s="117">
        <f>VLOOKUP($B58,[1]NUM9!$G$2:$T$155,2,FALSE)</f>
        <v>3</v>
      </c>
      <c r="F58" s="117">
        <f>VLOOKUP($B58,[1]NUM9!$G$2:$T$155,3,FALSE)</f>
        <v>3</v>
      </c>
      <c r="G58" s="117">
        <f>VLOOKUP($B58,[1]NUM9!$G$2:$T$155,4,FALSE)</f>
        <v>2</v>
      </c>
      <c r="H58" s="117">
        <f>VLOOKUP($B58,[1]NUM9!$G$2:$T$155,5,FALSE)</f>
        <v>4</v>
      </c>
      <c r="I58" s="117">
        <f>VLOOKUP($B58,[1]NUM9!$G$2:$T$155,6,FALSE)</f>
        <v>2</v>
      </c>
      <c r="J58" s="117">
        <f>VLOOKUP($B58,[1]NUM9!$G$2:$T$155,7,FALSE)</f>
        <v>0</v>
      </c>
      <c r="K58" s="117">
        <f>VLOOKUP($B58,[1]NUM9!$G$2:$T$155,8,FALSE)</f>
        <v>3</v>
      </c>
      <c r="L58" s="117">
        <f>VLOOKUP($B58,[1]NUM9!$G$2:$T$155,9,FALSE)</f>
        <v>4</v>
      </c>
      <c r="M58" s="117">
        <f>VLOOKUP($B58,[1]NUM9!$G$2:$T$155,10,FALSE)</f>
        <v>5</v>
      </c>
      <c r="N58" s="117">
        <f>VLOOKUP($B58,[1]NUM9!$G$2:$T$155,11,FALSE)</f>
        <v>2</v>
      </c>
      <c r="O58" s="117">
        <f>VLOOKUP($B58,[1]NUM9!$G$2:$T$155,12,FALSE)</f>
        <v>3</v>
      </c>
      <c r="P58" s="81">
        <f>VLOOKUP($B58,[1]NUM9!$G$2:$T$155,13,FALSE)</f>
        <v>2</v>
      </c>
      <c r="Q58" s="56">
        <f t="shared" si="12"/>
        <v>33</v>
      </c>
      <c r="R58" s="56">
        <v>27</v>
      </c>
      <c r="S58" s="57">
        <f t="shared" si="1"/>
        <v>27</v>
      </c>
      <c r="T58" s="56">
        <v>36</v>
      </c>
      <c r="U58" s="178">
        <v>36</v>
      </c>
      <c r="V58" s="178">
        <v>36</v>
      </c>
      <c r="W58" s="59">
        <f>VLOOKUP($B58,[1]DEN9!$G$2:$I$157,2,FALSE)</f>
        <v>33</v>
      </c>
    </row>
    <row r="59" spans="1:23" ht="15" thickBot="1" x14ac:dyDescent="0.25">
      <c r="A59" s="105" t="s">
        <v>114</v>
      </c>
      <c r="B59" s="99" t="s">
        <v>112</v>
      </c>
      <c r="C59" s="63"/>
      <c r="D59" s="63"/>
      <c r="E59" s="117">
        <f>VLOOKUP($B59,[1]NUM9!$G$2:$T$155,2,FALSE)</f>
        <v>0</v>
      </c>
      <c r="F59" s="117">
        <f>VLOOKUP($B59,[1]NUM9!$G$2:$T$155,3,FALSE)</f>
        <v>0</v>
      </c>
      <c r="G59" s="117">
        <f>VLOOKUP($B59,[1]NUM9!$G$2:$T$155,4,FALSE)</f>
        <v>2</v>
      </c>
      <c r="H59" s="117">
        <f>VLOOKUP($B59,[1]NUM9!$G$2:$T$155,5,FALSE)</f>
        <v>1</v>
      </c>
      <c r="I59" s="117">
        <f>VLOOKUP($B59,[1]NUM9!$G$2:$T$155,6,FALSE)</f>
        <v>0</v>
      </c>
      <c r="J59" s="117">
        <f>VLOOKUP($B59,[1]NUM9!$G$2:$T$155,7,FALSE)</f>
        <v>0</v>
      </c>
      <c r="K59" s="117">
        <f>VLOOKUP($B59,[1]NUM9!$G$2:$T$155,8,FALSE)</f>
        <v>0</v>
      </c>
      <c r="L59" s="117">
        <f>VLOOKUP($B59,[1]NUM9!$G$2:$T$155,9,FALSE)</f>
        <v>0</v>
      </c>
      <c r="M59" s="117">
        <f>VLOOKUP($B59,[1]NUM9!$G$2:$T$155,10,FALSE)</f>
        <v>2</v>
      </c>
      <c r="N59" s="117">
        <f>VLOOKUP($B59,[1]NUM9!$G$2:$T$155,11,FALSE)</f>
        <v>0</v>
      </c>
      <c r="O59" s="117">
        <f>VLOOKUP($B59,[1]NUM9!$G$2:$T$155,12,FALSE)</f>
        <v>1</v>
      </c>
      <c r="P59" s="81">
        <f>VLOOKUP($B59,[1]NUM9!$G$2:$T$155,13,FALSE)</f>
        <v>0</v>
      </c>
      <c r="Q59" s="56">
        <f t="shared" si="12"/>
        <v>6</v>
      </c>
      <c r="R59" s="56">
        <v>3</v>
      </c>
      <c r="S59" s="57">
        <f t="shared" si="1"/>
        <v>3</v>
      </c>
      <c r="T59" s="56">
        <v>4</v>
      </c>
      <c r="U59" s="178">
        <v>4</v>
      </c>
      <c r="V59" s="178">
        <v>4</v>
      </c>
      <c r="W59" s="59">
        <f>VLOOKUP($B59,[1]DEN9!$G$2:$I$157,2,FALSE)</f>
        <v>5</v>
      </c>
    </row>
    <row r="60" spans="1:23" ht="15" thickBot="1" x14ac:dyDescent="0.25">
      <c r="A60" s="105" t="s">
        <v>114</v>
      </c>
      <c r="B60" s="99" t="s">
        <v>113</v>
      </c>
      <c r="C60" s="63"/>
      <c r="D60" s="63"/>
      <c r="E60" s="117">
        <f>VLOOKUP($B60,[1]NUM9!$G$2:$T$155,2,FALSE)</f>
        <v>0</v>
      </c>
      <c r="F60" s="117">
        <f>VLOOKUP($B60,[1]NUM9!$G$2:$T$155,3,FALSE)</f>
        <v>0</v>
      </c>
      <c r="G60" s="117">
        <f>VLOOKUP($B60,[1]NUM9!$G$2:$T$155,4,FALSE)</f>
        <v>1</v>
      </c>
      <c r="H60" s="117">
        <f>VLOOKUP($B60,[1]NUM9!$G$2:$T$155,5,FALSE)</f>
        <v>0</v>
      </c>
      <c r="I60" s="117">
        <f>VLOOKUP($B60,[1]NUM9!$G$2:$T$155,6,FALSE)</f>
        <v>0</v>
      </c>
      <c r="J60" s="117">
        <f>VLOOKUP($B60,[1]NUM9!$G$2:$T$155,7,FALSE)</f>
        <v>0</v>
      </c>
      <c r="K60" s="117">
        <f>VLOOKUP($B60,[1]NUM9!$G$2:$T$155,8,FALSE)</f>
        <v>2</v>
      </c>
      <c r="L60" s="117">
        <f>VLOOKUP($B60,[1]NUM9!$G$2:$T$155,9,FALSE)</f>
        <v>0</v>
      </c>
      <c r="M60" s="117">
        <f>VLOOKUP($B60,[1]NUM9!$G$2:$T$155,10,FALSE)</f>
        <v>0</v>
      </c>
      <c r="N60" s="117">
        <f>VLOOKUP($B60,[1]NUM9!$G$2:$T$155,11,FALSE)</f>
        <v>1</v>
      </c>
      <c r="O60" s="117">
        <f>VLOOKUP($B60,[1]NUM9!$G$2:$T$155,12,FALSE)</f>
        <v>1</v>
      </c>
      <c r="P60" s="81">
        <f>VLOOKUP($B60,[1]NUM9!$G$2:$T$155,13,FALSE)</f>
        <v>0</v>
      </c>
      <c r="Q60" s="56">
        <f t="shared" si="12"/>
        <v>5</v>
      </c>
      <c r="R60" s="56">
        <v>6</v>
      </c>
      <c r="S60" s="57">
        <f t="shared" si="1"/>
        <v>6</v>
      </c>
      <c r="T60" s="56">
        <v>5</v>
      </c>
      <c r="U60" s="178">
        <v>5</v>
      </c>
      <c r="V60" s="178">
        <v>5</v>
      </c>
      <c r="W60" s="59">
        <f>VLOOKUP($B60,[1]DEN9!$G$2:$I$157,2,FALSE)</f>
        <v>3</v>
      </c>
    </row>
    <row r="61" spans="1:23" s="65" customFormat="1" ht="15" thickBot="1" x14ac:dyDescent="0.25">
      <c r="A61" s="233" t="s">
        <v>203</v>
      </c>
      <c r="B61" s="234"/>
      <c r="C61" s="45">
        <f>+D61/Metas!O109</f>
        <v>1.0129986553115196</v>
      </c>
      <c r="D61" s="19">
        <f>+Q61/W61</f>
        <v>0.9826086956521739</v>
      </c>
      <c r="E61" s="55">
        <f t="shared" ref="E61:Q61" si="13">SUM(E48:E60)</f>
        <v>19</v>
      </c>
      <c r="F61" s="55">
        <f t="shared" si="13"/>
        <v>14</v>
      </c>
      <c r="G61" s="55">
        <f t="shared" si="13"/>
        <v>19</v>
      </c>
      <c r="H61" s="55">
        <f t="shared" si="13"/>
        <v>14</v>
      </c>
      <c r="I61" s="55">
        <f t="shared" si="13"/>
        <v>18</v>
      </c>
      <c r="J61" s="55">
        <f t="shared" si="13"/>
        <v>3</v>
      </c>
      <c r="K61" s="55">
        <f t="shared" si="13"/>
        <v>25</v>
      </c>
      <c r="L61" s="55">
        <f t="shared" si="13"/>
        <v>22</v>
      </c>
      <c r="M61" s="55">
        <f t="shared" si="13"/>
        <v>23</v>
      </c>
      <c r="N61" s="55">
        <f t="shared" si="13"/>
        <v>13</v>
      </c>
      <c r="O61" s="55">
        <f t="shared" si="13"/>
        <v>18</v>
      </c>
      <c r="P61" s="55">
        <f t="shared" si="13"/>
        <v>38</v>
      </c>
      <c r="Q61" s="86">
        <f t="shared" si="13"/>
        <v>226</v>
      </c>
      <c r="R61" s="55">
        <f t="shared" ref="R61:W61" si="14">SUM(R48:R60)</f>
        <v>174</v>
      </c>
      <c r="S61" s="55">
        <f t="shared" si="14"/>
        <v>174</v>
      </c>
      <c r="T61" s="55">
        <f t="shared" ref="T61" si="15">SUM(T48:T60)</f>
        <v>230</v>
      </c>
      <c r="U61" s="55">
        <f t="shared" si="14"/>
        <v>230</v>
      </c>
      <c r="V61" s="55">
        <f t="shared" si="14"/>
        <v>230</v>
      </c>
      <c r="W61" s="55">
        <f t="shared" si="14"/>
        <v>230</v>
      </c>
    </row>
    <row r="62" spans="1:23" ht="15" thickBot="1" x14ac:dyDescent="0.25">
      <c r="A62" s="105" t="s">
        <v>125</v>
      </c>
      <c r="B62" s="99" t="s">
        <v>115</v>
      </c>
      <c r="C62" s="63"/>
      <c r="D62" s="63"/>
      <c r="E62" s="115">
        <f>VLOOKUP($B62,[1]NUM9!$G$2:$T$155,2,FALSE)</f>
        <v>3</v>
      </c>
      <c r="F62" s="115">
        <f>VLOOKUP($B62,[1]NUM9!$G$2:$T$155,3,FALSE)</f>
        <v>9</v>
      </c>
      <c r="G62" s="115">
        <f>VLOOKUP($B62,[1]NUM9!$G$2:$T$155,4,FALSE)</f>
        <v>3</v>
      </c>
      <c r="H62" s="115">
        <f>VLOOKUP($B62,[1]NUM9!$G$2:$T$155,5,FALSE)</f>
        <v>2</v>
      </c>
      <c r="I62" s="115">
        <f>VLOOKUP($B62,[1]NUM9!$G$2:$T$155,6,FALSE)</f>
        <v>5</v>
      </c>
      <c r="J62" s="115">
        <f>VLOOKUP($B62,[1]NUM9!$G$2:$T$155,7,FALSE)</f>
        <v>3</v>
      </c>
      <c r="K62" s="115">
        <f>VLOOKUP($B62,[1]NUM9!$G$2:$T$155,8,FALSE)</f>
        <v>2</v>
      </c>
      <c r="L62" s="115">
        <f>VLOOKUP($B62,[1]NUM9!$G$2:$T$155,9,FALSE)</f>
        <v>9</v>
      </c>
      <c r="M62" s="115">
        <f>VLOOKUP($B62,[1]NUM9!$G$2:$T$155,10,FALSE)</f>
        <v>4</v>
      </c>
      <c r="N62" s="115">
        <f>VLOOKUP($B62,[1]NUM9!$G$2:$T$155,11,FALSE)</f>
        <v>4</v>
      </c>
      <c r="O62" s="115">
        <f>VLOOKUP($B62,[1]NUM9!$G$2:$T$155,12,FALSE)</f>
        <v>3</v>
      </c>
      <c r="P62" s="81">
        <f>VLOOKUP($B62,[1]NUM9!$G$2:$T$155,13,FALSE)</f>
        <v>6</v>
      </c>
      <c r="Q62" s="56">
        <f t="shared" ref="Q62:Q71" si="16">SUM(E62:P62)</f>
        <v>53</v>
      </c>
      <c r="R62" s="56">
        <v>51</v>
      </c>
      <c r="S62" s="57">
        <f t="shared" si="1"/>
        <v>51</v>
      </c>
      <c r="T62" s="56">
        <v>60</v>
      </c>
      <c r="U62" s="178">
        <v>60</v>
      </c>
      <c r="V62" s="178">
        <v>60</v>
      </c>
      <c r="W62" s="59">
        <f>VLOOKUP($B62,[1]DEN9!$G$2:$I$157,2,FALSE)</f>
        <v>65</v>
      </c>
    </row>
    <row r="63" spans="1:23" ht="15" thickBot="1" x14ac:dyDescent="0.25">
      <c r="A63" s="105" t="s">
        <v>125</v>
      </c>
      <c r="B63" s="99" t="s">
        <v>116</v>
      </c>
      <c r="C63" s="63"/>
      <c r="D63" s="63"/>
      <c r="E63" s="115">
        <f>VLOOKUP($B63,[1]NUM9!$G$2:$T$155,2,FALSE)</f>
        <v>0</v>
      </c>
      <c r="F63" s="115">
        <f>VLOOKUP($B63,[1]NUM9!$G$2:$T$155,3,FALSE)</f>
        <v>0</v>
      </c>
      <c r="G63" s="115">
        <f>VLOOKUP($B63,[1]NUM9!$G$2:$T$155,4,FALSE)</f>
        <v>0</v>
      </c>
      <c r="H63" s="115">
        <f>VLOOKUP($B63,[1]NUM9!$G$2:$T$155,5,FALSE)</f>
        <v>1</v>
      </c>
      <c r="I63" s="115">
        <f>VLOOKUP($B63,[1]NUM9!$G$2:$T$155,6,FALSE)</f>
        <v>1</v>
      </c>
      <c r="J63" s="115">
        <f>VLOOKUP($B63,[1]NUM9!$G$2:$T$155,7,FALSE)</f>
        <v>1</v>
      </c>
      <c r="K63" s="115">
        <f>VLOOKUP($B63,[1]NUM9!$G$2:$T$155,8,FALSE)</f>
        <v>1</v>
      </c>
      <c r="L63" s="115">
        <f>VLOOKUP($B63,[1]NUM9!$G$2:$T$155,9,FALSE)</f>
        <v>1</v>
      </c>
      <c r="M63" s="115">
        <f>VLOOKUP($B63,[1]NUM9!$G$2:$T$155,10,FALSE)</f>
        <v>0</v>
      </c>
      <c r="N63" s="115">
        <f>VLOOKUP($B63,[1]NUM9!$G$2:$T$155,11,FALSE)</f>
        <v>1</v>
      </c>
      <c r="O63" s="115">
        <f>VLOOKUP($B63,[1]NUM9!$G$2:$T$155,12,FALSE)</f>
        <v>1</v>
      </c>
      <c r="P63" s="81">
        <f>VLOOKUP($B63,[1]NUM9!$G$2:$T$155,13,FALSE)</f>
        <v>1</v>
      </c>
      <c r="Q63" s="56">
        <f t="shared" si="16"/>
        <v>8</v>
      </c>
      <c r="R63" s="56">
        <v>9</v>
      </c>
      <c r="S63" s="57">
        <f t="shared" si="1"/>
        <v>9</v>
      </c>
      <c r="T63" s="56">
        <v>8</v>
      </c>
      <c r="U63" s="178">
        <v>8</v>
      </c>
      <c r="V63" s="178">
        <v>8</v>
      </c>
      <c r="W63" s="59">
        <f>VLOOKUP($B63,[1]DEN9!$G$2:$I$157,2,FALSE)</f>
        <v>6</v>
      </c>
    </row>
    <row r="64" spans="1:23" ht="15" thickBot="1" x14ac:dyDescent="0.25">
      <c r="A64" s="105" t="s">
        <v>125</v>
      </c>
      <c r="B64" s="99" t="s">
        <v>117</v>
      </c>
      <c r="C64" s="63"/>
      <c r="D64" s="63"/>
      <c r="E64" s="115">
        <f>VLOOKUP($B64,[1]NUM9!$G$2:$T$155,2,FALSE)</f>
        <v>0</v>
      </c>
      <c r="F64" s="115">
        <f>VLOOKUP($B64,[1]NUM9!$G$2:$T$155,3,FALSE)</f>
        <v>0</v>
      </c>
      <c r="G64" s="115">
        <f>VLOOKUP($B64,[1]NUM9!$G$2:$T$155,4,FALSE)</f>
        <v>0</v>
      </c>
      <c r="H64" s="115">
        <f>VLOOKUP($B64,[1]NUM9!$G$2:$T$155,5,FALSE)</f>
        <v>0</v>
      </c>
      <c r="I64" s="115">
        <f>VLOOKUP($B64,[1]NUM9!$G$2:$T$155,6,FALSE)</f>
        <v>0</v>
      </c>
      <c r="J64" s="115">
        <f>VLOOKUP($B64,[1]NUM9!$G$2:$T$155,7,FALSE)</f>
        <v>0</v>
      </c>
      <c r="K64" s="115">
        <f>VLOOKUP($B64,[1]NUM9!$G$2:$T$155,8,FALSE)</f>
        <v>0</v>
      </c>
      <c r="L64" s="115">
        <f>VLOOKUP($B64,[1]NUM9!$G$2:$T$155,9,FALSE)</f>
        <v>0</v>
      </c>
      <c r="M64" s="115">
        <f>VLOOKUP($B64,[1]NUM9!$G$2:$T$155,10,FALSE)</f>
        <v>0</v>
      </c>
      <c r="N64" s="115">
        <f>VLOOKUP($B64,[1]NUM9!$G$2:$T$155,11,FALSE)</f>
        <v>0</v>
      </c>
      <c r="O64" s="115">
        <f>VLOOKUP($B64,[1]NUM9!$G$2:$T$155,12,FALSE)</f>
        <v>0</v>
      </c>
      <c r="P64" s="81">
        <f>VLOOKUP($B64,[1]NUM9!$G$2:$T$155,13,FALSE)</f>
        <v>0</v>
      </c>
      <c r="Q64" s="56">
        <f t="shared" si="16"/>
        <v>0</v>
      </c>
      <c r="R64" s="56">
        <v>2</v>
      </c>
      <c r="S64" s="57">
        <f t="shared" si="1"/>
        <v>2</v>
      </c>
      <c r="T64" s="56">
        <v>4</v>
      </c>
      <c r="U64" s="178">
        <v>4</v>
      </c>
      <c r="V64" s="178">
        <v>4</v>
      </c>
      <c r="W64" s="59">
        <f>VLOOKUP($B64,[1]DEN9!$G$2:$I$157,2,FALSE)</f>
        <v>2</v>
      </c>
    </row>
    <row r="65" spans="1:23" ht="15" thickBot="1" x14ac:dyDescent="0.25">
      <c r="A65" s="105" t="s">
        <v>125</v>
      </c>
      <c r="B65" s="99" t="s">
        <v>118</v>
      </c>
      <c r="C65" s="63"/>
      <c r="D65" s="63"/>
      <c r="E65" s="115">
        <f>VLOOKUP($B65,[1]NUM9!$G$2:$T$155,2,FALSE)</f>
        <v>0</v>
      </c>
      <c r="F65" s="115">
        <f>VLOOKUP($B65,[1]NUM9!$G$2:$T$155,3,FALSE)</f>
        <v>1</v>
      </c>
      <c r="G65" s="115">
        <f>VLOOKUP($B65,[1]NUM9!$G$2:$T$155,4,FALSE)</f>
        <v>0</v>
      </c>
      <c r="H65" s="115">
        <f>VLOOKUP($B65,[1]NUM9!$G$2:$T$155,5,FALSE)</f>
        <v>1</v>
      </c>
      <c r="I65" s="115">
        <f>VLOOKUP($B65,[1]NUM9!$G$2:$T$155,6,FALSE)</f>
        <v>2</v>
      </c>
      <c r="J65" s="115">
        <f>VLOOKUP($B65,[1]NUM9!$G$2:$T$155,7,FALSE)</f>
        <v>0</v>
      </c>
      <c r="K65" s="115">
        <f>VLOOKUP($B65,[1]NUM9!$G$2:$T$155,8,FALSE)</f>
        <v>0</v>
      </c>
      <c r="L65" s="115">
        <f>VLOOKUP($B65,[1]NUM9!$G$2:$T$155,9,FALSE)</f>
        <v>0</v>
      </c>
      <c r="M65" s="115">
        <f>VLOOKUP($B65,[1]NUM9!$G$2:$T$155,10,FALSE)</f>
        <v>1</v>
      </c>
      <c r="N65" s="115">
        <f>VLOOKUP($B65,[1]NUM9!$G$2:$T$155,11,FALSE)</f>
        <v>1</v>
      </c>
      <c r="O65" s="115">
        <f>VLOOKUP($B65,[1]NUM9!$G$2:$T$155,12,FALSE)</f>
        <v>1</v>
      </c>
      <c r="P65" s="81">
        <f>VLOOKUP($B65,[1]NUM9!$G$2:$T$155,13,FALSE)</f>
        <v>0</v>
      </c>
      <c r="Q65" s="56">
        <f t="shared" si="16"/>
        <v>7</v>
      </c>
      <c r="R65" s="56">
        <v>14</v>
      </c>
      <c r="S65" s="57">
        <f t="shared" si="1"/>
        <v>14</v>
      </c>
      <c r="T65" s="56">
        <v>11</v>
      </c>
      <c r="U65" s="178">
        <v>11</v>
      </c>
      <c r="V65" s="178">
        <v>11</v>
      </c>
      <c r="W65" s="59">
        <f>VLOOKUP($B65,[1]DEN9!$G$2:$I$157,2,FALSE)</f>
        <v>8</v>
      </c>
    </row>
    <row r="66" spans="1:23" ht="15" thickBot="1" x14ac:dyDescent="0.25">
      <c r="A66" s="105" t="s">
        <v>125</v>
      </c>
      <c r="B66" s="99" t="s">
        <v>119</v>
      </c>
      <c r="C66" s="63"/>
      <c r="D66" s="63"/>
      <c r="E66" s="115">
        <f>VLOOKUP($B66,[1]NUM9!$G$2:$T$155,2,FALSE)</f>
        <v>1</v>
      </c>
      <c r="F66" s="115">
        <f>VLOOKUP($B66,[1]NUM9!$G$2:$T$155,3,FALSE)</f>
        <v>2</v>
      </c>
      <c r="G66" s="115">
        <f>VLOOKUP($B66,[1]NUM9!$G$2:$T$155,4,FALSE)</f>
        <v>0</v>
      </c>
      <c r="H66" s="115">
        <f>VLOOKUP($B66,[1]NUM9!$G$2:$T$155,5,FALSE)</f>
        <v>2</v>
      </c>
      <c r="I66" s="115">
        <f>VLOOKUP($B66,[1]NUM9!$G$2:$T$155,6,FALSE)</f>
        <v>2</v>
      </c>
      <c r="J66" s="115">
        <f>VLOOKUP($B66,[1]NUM9!$G$2:$T$155,7,FALSE)</f>
        <v>1</v>
      </c>
      <c r="K66" s="115">
        <f>VLOOKUP($B66,[1]NUM9!$G$2:$T$155,8,FALSE)</f>
        <v>0</v>
      </c>
      <c r="L66" s="115">
        <f>VLOOKUP($B66,[1]NUM9!$G$2:$T$155,9,FALSE)</f>
        <v>0</v>
      </c>
      <c r="M66" s="115">
        <f>VLOOKUP($B66,[1]NUM9!$G$2:$T$155,10,FALSE)</f>
        <v>1</v>
      </c>
      <c r="N66" s="115">
        <f>VLOOKUP($B66,[1]NUM9!$G$2:$T$155,11,FALSE)</f>
        <v>0</v>
      </c>
      <c r="O66" s="115">
        <f>VLOOKUP($B66,[1]NUM9!$G$2:$T$155,12,FALSE)</f>
        <v>1</v>
      </c>
      <c r="P66" s="81">
        <f>VLOOKUP($B66,[1]NUM9!$G$2:$T$155,13,FALSE)</f>
        <v>0</v>
      </c>
      <c r="Q66" s="56">
        <f t="shared" si="16"/>
        <v>10</v>
      </c>
      <c r="R66" s="56">
        <v>9</v>
      </c>
      <c r="S66" s="57">
        <f t="shared" si="1"/>
        <v>9</v>
      </c>
      <c r="T66" s="56">
        <v>10</v>
      </c>
      <c r="U66" s="178">
        <v>10</v>
      </c>
      <c r="V66" s="178">
        <v>10</v>
      </c>
      <c r="W66" s="59">
        <f>VLOOKUP($B66,[1]DEN9!$G$2:$I$157,2,FALSE)</f>
        <v>4</v>
      </c>
    </row>
    <row r="67" spans="1:23" ht="15" thickBot="1" x14ac:dyDescent="0.25">
      <c r="A67" s="105" t="s">
        <v>125</v>
      </c>
      <c r="B67" s="99" t="s">
        <v>120</v>
      </c>
      <c r="C67" s="63"/>
      <c r="D67" s="63"/>
      <c r="E67" s="115">
        <f>VLOOKUP($B67,[1]NUM9!$G$2:$T$155,2,FALSE)</f>
        <v>0</v>
      </c>
      <c r="F67" s="115">
        <f>VLOOKUP($B67,[1]NUM9!$G$2:$T$155,3,FALSE)</f>
        <v>3</v>
      </c>
      <c r="G67" s="115">
        <f>VLOOKUP($B67,[1]NUM9!$G$2:$T$155,4,FALSE)</f>
        <v>1</v>
      </c>
      <c r="H67" s="115">
        <f>VLOOKUP($B67,[1]NUM9!$G$2:$T$155,5,FALSE)</f>
        <v>0</v>
      </c>
      <c r="I67" s="115">
        <f>VLOOKUP($B67,[1]NUM9!$G$2:$T$155,6,FALSE)</f>
        <v>0</v>
      </c>
      <c r="J67" s="115">
        <f>VLOOKUP($B67,[1]NUM9!$G$2:$T$155,7,FALSE)</f>
        <v>1</v>
      </c>
      <c r="K67" s="115">
        <f>VLOOKUP($B67,[1]NUM9!$G$2:$T$155,8,FALSE)</f>
        <v>1</v>
      </c>
      <c r="L67" s="115">
        <f>VLOOKUP($B67,[1]NUM9!$G$2:$T$155,9,FALSE)</f>
        <v>2</v>
      </c>
      <c r="M67" s="115">
        <f>VLOOKUP($B67,[1]NUM9!$G$2:$T$155,10,FALSE)</f>
        <v>0</v>
      </c>
      <c r="N67" s="115">
        <f>VLOOKUP($B67,[1]NUM9!$G$2:$T$155,11,FALSE)</f>
        <v>0</v>
      </c>
      <c r="O67" s="115">
        <f>VLOOKUP($B67,[1]NUM9!$G$2:$T$155,12,FALSE)</f>
        <v>0</v>
      </c>
      <c r="P67" s="81">
        <f>VLOOKUP($B67,[1]NUM9!$G$2:$T$155,13,FALSE)</f>
        <v>4</v>
      </c>
      <c r="Q67" s="56">
        <f t="shared" si="16"/>
        <v>12</v>
      </c>
      <c r="R67" s="56">
        <v>12</v>
      </c>
      <c r="S67" s="57">
        <f t="shared" si="1"/>
        <v>12</v>
      </c>
      <c r="T67" s="56">
        <v>11</v>
      </c>
      <c r="U67" s="178">
        <v>11</v>
      </c>
      <c r="V67" s="178">
        <v>11</v>
      </c>
      <c r="W67" s="59">
        <f>VLOOKUP($B67,[1]DEN9!$G$2:$I$157,2,FALSE)</f>
        <v>13</v>
      </c>
    </row>
    <row r="68" spans="1:23" ht="15" thickBot="1" x14ac:dyDescent="0.25">
      <c r="A68" s="105" t="s">
        <v>125</v>
      </c>
      <c r="B68" s="99" t="s">
        <v>121</v>
      </c>
      <c r="C68" s="63"/>
      <c r="D68" s="63"/>
      <c r="E68" s="115">
        <f>VLOOKUP($B68,[1]NUM9!$G$2:$T$155,2,FALSE)</f>
        <v>0</v>
      </c>
      <c r="F68" s="115">
        <f>VLOOKUP($B68,[1]NUM9!$G$2:$T$155,3,FALSE)</f>
        <v>0</v>
      </c>
      <c r="G68" s="115">
        <f>VLOOKUP($B68,[1]NUM9!$G$2:$T$155,4,FALSE)</f>
        <v>0</v>
      </c>
      <c r="H68" s="115">
        <f>VLOOKUP($B68,[1]NUM9!$G$2:$T$155,5,FALSE)</f>
        <v>0</v>
      </c>
      <c r="I68" s="115">
        <f>VLOOKUP($B68,[1]NUM9!$G$2:$T$155,6,FALSE)</f>
        <v>0</v>
      </c>
      <c r="J68" s="115">
        <f>VLOOKUP($B68,[1]NUM9!$G$2:$T$155,7,FALSE)</f>
        <v>0</v>
      </c>
      <c r="K68" s="115">
        <f>VLOOKUP($B68,[1]NUM9!$G$2:$T$155,8,FALSE)</f>
        <v>0</v>
      </c>
      <c r="L68" s="115">
        <f>VLOOKUP($B68,[1]NUM9!$G$2:$T$155,9,FALSE)</f>
        <v>0</v>
      </c>
      <c r="M68" s="115">
        <f>VLOOKUP($B68,[1]NUM9!$G$2:$T$155,10,FALSE)</f>
        <v>0</v>
      </c>
      <c r="N68" s="115">
        <f>VLOOKUP($B68,[1]NUM9!$G$2:$T$155,11,FALSE)</f>
        <v>0</v>
      </c>
      <c r="O68" s="115">
        <f>VLOOKUP($B68,[1]NUM9!$G$2:$T$155,12,FALSE)</f>
        <v>0</v>
      </c>
      <c r="P68" s="81">
        <f>VLOOKUP($B68,[1]NUM9!$G$2:$T$155,13,FALSE)</f>
        <v>0</v>
      </c>
      <c r="Q68" s="56">
        <f t="shared" si="16"/>
        <v>0</v>
      </c>
      <c r="R68" s="56">
        <v>0</v>
      </c>
      <c r="S68" s="57">
        <f t="shared" si="1"/>
        <v>0</v>
      </c>
      <c r="T68" s="56">
        <v>1</v>
      </c>
      <c r="U68" s="178">
        <v>1</v>
      </c>
      <c r="V68" s="178">
        <v>1</v>
      </c>
      <c r="W68" s="59">
        <f>VLOOKUP($B68,[1]DEN9!$G$2:$I$157,2,FALSE)</f>
        <v>2</v>
      </c>
    </row>
    <row r="69" spans="1:23" ht="15" thickBot="1" x14ac:dyDescent="0.25">
      <c r="A69" s="105" t="s">
        <v>125</v>
      </c>
      <c r="B69" s="99" t="s">
        <v>122</v>
      </c>
      <c r="C69" s="63"/>
      <c r="D69" s="63"/>
      <c r="E69" s="115">
        <f>VLOOKUP($B69,[1]NUM9!$G$2:$T$155,2,FALSE)</f>
        <v>0</v>
      </c>
      <c r="F69" s="115">
        <f>VLOOKUP($B69,[1]NUM9!$G$2:$T$155,3,FALSE)</f>
        <v>0</v>
      </c>
      <c r="G69" s="115">
        <f>VLOOKUP($B69,[1]NUM9!$G$2:$T$155,4,FALSE)</f>
        <v>0</v>
      </c>
      <c r="H69" s="115">
        <f>VLOOKUP($B69,[1]NUM9!$G$2:$T$155,5,FALSE)</f>
        <v>0</v>
      </c>
      <c r="I69" s="115">
        <f>VLOOKUP($B69,[1]NUM9!$G$2:$T$155,6,FALSE)</f>
        <v>1</v>
      </c>
      <c r="J69" s="115">
        <f>VLOOKUP($B69,[1]NUM9!$G$2:$T$155,7,FALSE)</f>
        <v>0</v>
      </c>
      <c r="K69" s="115">
        <f>VLOOKUP($B69,[1]NUM9!$G$2:$T$155,8,FALSE)</f>
        <v>0</v>
      </c>
      <c r="L69" s="115">
        <f>VLOOKUP($B69,[1]NUM9!$G$2:$T$155,9,FALSE)</f>
        <v>0</v>
      </c>
      <c r="M69" s="115">
        <f>VLOOKUP($B69,[1]NUM9!$G$2:$T$155,10,FALSE)</f>
        <v>0</v>
      </c>
      <c r="N69" s="115">
        <f>VLOOKUP($B69,[1]NUM9!$G$2:$T$155,11,FALSE)</f>
        <v>0</v>
      </c>
      <c r="O69" s="115">
        <f>VLOOKUP($B69,[1]NUM9!$G$2:$T$155,12,FALSE)</f>
        <v>0</v>
      </c>
      <c r="P69" s="81">
        <f>VLOOKUP($B69,[1]NUM9!$G$2:$T$155,13,FALSE)</f>
        <v>0</v>
      </c>
      <c r="Q69" s="56">
        <f t="shared" si="16"/>
        <v>1</v>
      </c>
      <c r="R69" s="56">
        <v>1</v>
      </c>
      <c r="S69" s="57">
        <f t="shared" si="1"/>
        <v>1</v>
      </c>
      <c r="T69" s="56">
        <v>1</v>
      </c>
      <c r="U69" s="178">
        <v>1</v>
      </c>
      <c r="V69" s="178">
        <v>1</v>
      </c>
      <c r="W69" s="59">
        <f>VLOOKUP($B69,[1]DEN9!$G$2:$I$157,2,FALSE)</f>
        <v>0</v>
      </c>
    </row>
    <row r="70" spans="1:23" ht="15" thickBot="1" x14ac:dyDescent="0.25">
      <c r="A70" s="105" t="s">
        <v>125</v>
      </c>
      <c r="B70" s="99" t="s">
        <v>123</v>
      </c>
      <c r="C70" s="63"/>
      <c r="D70" s="63"/>
      <c r="E70" s="81">
        <f>VLOOKUP($B70,[1]NUM9!$G$2:$T$155,2,FALSE)</f>
        <v>0</v>
      </c>
      <c r="F70" s="81">
        <f>VLOOKUP($B70,[1]NUM9!$G$2:$T$155,3,FALSE)</f>
        <v>1</v>
      </c>
      <c r="G70" s="81">
        <f>VLOOKUP($B70,[1]NUM9!$G$2:$T$155,4,FALSE)</f>
        <v>0</v>
      </c>
      <c r="H70" s="81">
        <f>VLOOKUP($B70,[1]NUM9!$G$2:$T$155,5,FALSE)</f>
        <v>0</v>
      </c>
      <c r="I70" s="81">
        <f>VLOOKUP($B70,[1]NUM9!$G$2:$T$155,6,FALSE)</f>
        <v>0</v>
      </c>
      <c r="J70" s="81">
        <f>VLOOKUP($B70,[1]NUM9!$G$2:$T$155,7,FALSE)</f>
        <v>0</v>
      </c>
      <c r="K70" s="81">
        <f>VLOOKUP($B70,[1]NUM9!$G$2:$T$155,8,FALSE)</f>
        <v>0</v>
      </c>
      <c r="L70" s="81">
        <f>VLOOKUP($B70,[1]NUM9!$G$2:$T$155,9,FALSE)</f>
        <v>0</v>
      </c>
      <c r="M70" s="81">
        <f>VLOOKUP($B70,[1]NUM9!$G$2:$T$155,10,FALSE)</f>
        <v>0</v>
      </c>
      <c r="N70" s="81">
        <f>VLOOKUP($B70,[1]NUM9!$G$2:$T$155,11,FALSE)</f>
        <v>0</v>
      </c>
      <c r="O70" s="81">
        <f>VLOOKUP($B70,[1]NUM9!$G$2:$T$155,12,FALSE)</f>
        <v>0</v>
      </c>
      <c r="P70" s="81">
        <f>VLOOKUP($B70,[1]NUM9!$G$2:$T$155,13,FALSE)</f>
        <v>0</v>
      </c>
      <c r="Q70" s="56">
        <f t="shared" si="16"/>
        <v>1</v>
      </c>
      <c r="R70" s="56">
        <v>1</v>
      </c>
      <c r="S70" s="57">
        <f t="shared" si="1"/>
        <v>1</v>
      </c>
      <c r="T70" s="56">
        <v>0</v>
      </c>
      <c r="U70" s="178">
        <v>0</v>
      </c>
      <c r="V70" s="178">
        <v>0</v>
      </c>
      <c r="W70" s="59">
        <f>VLOOKUP($B70,[1]DEN9!$G$2:$I$157,2,FALSE)</f>
        <v>0</v>
      </c>
    </row>
    <row r="71" spans="1:23" ht="15" thickBot="1" x14ac:dyDescent="0.25">
      <c r="A71" s="105" t="s">
        <v>125</v>
      </c>
      <c r="B71" s="99" t="s">
        <v>124</v>
      </c>
      <c r="C71" s="63"/>
      <c r="D71" s="63"/>
      <c r="E71" s="81">
        <f>VLOOKUP($B71,[1]NUM9!$G$2:$T$155,2,FALSE)</f>
        <v>0</v>
      </c>
      <c r="F71" s="81">
        <f>VLOOKUP($B71,[1]NUM9!$G$2:$T$155,3,FALSE)</f>
        <v>0</v>
      </c>
      <c r="G71" s="81">
        <f>VLOOKUP($B71,[1]NUM9!$G$2:$T$155,4,FALSE)</f>
        <v>0</v>
      </c>
      <c r="H71" s="81">
        <f>VLOOKUP($B71,[1]NUM9!$G$2:$T$155,5,FALSE)</f>
        <v>0</v>
      </c>
      <c r="I71" s="81">
        <f>VLOOKUP($B71,[1]NUM9!$G$2:$T$155,6,FALSE)</f>
        <v>0</v>
      </c>
      <c r="J71" s="81">
        <f>VLOOKUP($B71,[1]NUM9!$G$2:$T$155,7,FALSE)</f>
        <v>0</v>
      </c>
      <c r="K71" s="81">
        <f>VLOOKUP($B71,[1]NUM9!$G$2:$T$155,8,FALSE)</f>
        <v>0</v>
      </c>
      <c r="L71" s="81">
        <f>VLOOKUP($B71,[1]NUM9!$G$2:$T$155,9,FALSE)</f>
        <v>0</v>
      </c>
      <c r="M71" s="81">
        <f>VLOOKUP($B71,[1]NUM9!$G$2:$T$155,10,FALSE)</f>
        <v>0</v>
      </c>
      <c r="N71" s="81">
        <f>VLOOKUP($B71,[1]NUM9!$G$2:$T$155,11,FALSE)</f>
        <v>0</v>
      </c>
      <c r="O71" s="81">
        <f>VLOOKUP($B71,[1]NUM9!$G$2:$T$155,12,FALSE)</f>
        <v>0</v>
      </c>
      <c r="P71" s="81">
        <f>VLOOKUP($B71,[1]NUM9!$G$2:$T$155,13,FALSE)</f>
        <v>0</v>
      </c>
      <c r="Q71" s="56">
        <f t="shared" si="16"/>
        <v>0</v>
      </c>
      <c r="R71" s="56">
        <v>0</v>
      </c>
      <c r="S71" s="57">
        <f t="shared" si="1"/>
        <v>0</v>
      </c>
      <c r="T71" s="56">
        <v>0</v>
      </c>
      <c r="U71" s="178">
        <v>0</v>
      </c>
      <c r="V71" s="178">
        <v>0</v>
      </c>
      <c r="W71" s="59">
        <f>VLOOKUP($B71,[1]DEN9!$G$2:$I$157,2,FALSE)</f>
        <v>0</v>
      </c>
    </row>
    <row r="72" spans="1:23" s="65" customFormat="1" ht="15" thickBot="1" x14ac:dyDescent="0.25">
      <c r="A72" s="233" t="s">
        <v>23</v>
      </c>
      <c r="B72" s="234"/>
      <c r="C72" s="45">
        <f>+D72/Metas!O106</f>
        <v>0.97872340425531923</v>
      </c>
      <c r="D72" s="19">
        <f>+Q72/W72</f>
        <v>0.92</v>
      </c>
      <c r="E72" s="55">
        <f>SUM(E62:E71)</f>
        <v>4</v>
      </c>
      <c r="F72" s="55">
        <f t="shared" ref="F72:P72" si="17">SUM(F62:F71)</f>
        <v>16</v>
      </c>
      <c r="G72" s="55">
        <f t="shared" si="17"/>
        <v>4</v>
      </c>
      <c r="H72" s="55">
        <f t="shared" si="17"/>
        <v>6</v>
      </c>
      <c r="I72" s="55">
        <f t="shared" si="17"/>
        <v>11</v>
      </c>
      <c r="J72" s="55">
        <f t="shared" si="17"/>
        <v>6</v>
      </c>
      <c r="K72" s="55">
        <f t="shared" si="17"/>
        <v>4</v>
      </c>
      <c r="L72" s="55">
        <f t="shared" si="17"/>
        <v>12</v>
      </c>
      <c r="M72" s="55">
        <f t="shared" si="17"/>
        <v>6</v>
      </c>
      <c r="N72" s="55">
        <f t="shared" si="17"/>
        <v>6</v>
      </c>
      <c r="O72" s="55">
        <f t="shared" si="17"/>
        <v>6</v>
      </c>
      <c r="P72" s="55">
        <f t="shared" si="17"/>
        <v>11</v>
      </c>
      <c r="Q72" s="86">
        <f t="shared" ref="Q72:W72" si="18">SUM(Q62:Q71)</f>
        <v>92</v>
      </c>
      <c r="R72" s="55">
        <f t="shared" si="18"/>
        <v>99</v>
      </c>
      <c r="S72" s="55">
        <f t="shared" si="18"/>
        <v>99</v>
      </c>
      <c r="T72" s="55">
        <f t="shared" ref="T72" si="19">SUM(T62:T71)</f>
        <v>106</v>
      </c>
      <c r="U72" s="55">
        <f t="shared" si="18"/>
        <v>106</v>
      </c>
      <c r="V72" s="55">
        <f t="shared" si="18"/>
        <v>106</v>
      </c>
      <c r="W72" s="55">
        <f t="shared" si="18"/>
        <v>100</v>
      </c>
    </row>
    <row r="73" spans="1:23" ht="15" thickBot="1" x14ac:dyDescent="0.25">
      <c r="A73" s="105" t="s">
        <v>131</v>
      </c>
      <c r="B73" s="99" t="s">
        <v>126</v>
      </c>
      <c r="C73" s="63"/>
      <c r="D73" s="63"/>
      <c r="E73" s="115">
        <f>VLOOKUP($B73,[1]NUM9!$G$2:$T$155,2,FALSE)</f>
        <v>3</v>
      </c>
      <c r="F73" s="115">
        <f>VLOOKUP($B73,[1]NUM9!$G$2:$T$155,3,FALSE)</f>
        <v>0</v>
      </c>
      <c r="G73" s="115">
        <f>VLOOKUP($B73,[1]NUM9!$G$2:$T$155,4,FALSE)</f>
        <v>3</v>
      </c>
      <c r="H73" s="115">
        <f>VLOOKUP($B73,[1]NUM9!$G$2:$T$155,5,FALSE)</f>
        <v>5</v>
      </c>
      <c r="I73" s="115">
        <f>VLOOKUP($B73,[1]NUM9!$G$2:$T$155,6,FALSE)</f>
        <v>0</v>
      </c>
      <c r="J73" s="115">
        <f>VLOOKUP($B73,[1]NUM9!$G$2:$T$155,7,FALSE)</f>
        <v>1</v>
      </c>
      <c r="K73" s="115">
        <f>VLOOKUP($B73,[1]NUM9!$G$2:$T$155,8,FALSE)</f>
        <v>7</v>
      </c>
      <c r="L73" s="115">
        <f>VLOOKUP($B73,[1]NUM9!$G$2:$T$155,9,FALSE)</f>
        <v>3</v>
      </c>
      <c r="M73" s="115">
        <f>VLOOKUP($B73,[1]NUM9!$G$2:$T$155,10,FALSE)</f>
        <v>4</v>
      </c>
      <c r="N73" s="115">
        <f>VLOOKUP($B73,[1]NUM9!$G$2:$T$155,11,FALSE)</f>
        <v>1</v>
      </c>
      <c r="O73" s="115">
        <f>VLOOKUP($B73,[1]NUM9!$G$2:$T$155,12,FALSE)</f>
        <v>3</v>
      </c>
      <c r="P73" s="81">
        <f>VLOOKUP($B73,[1]NUM9!$G$2:$T$155,13,FALSE)</f>
        <v>4</v>
      </c>
      <c r="Q73" s="56">
        <f>SUM(E73:P73)</f>
        <v>34</v>
      </c>
      <c r="R73" s="56">
        <v>30</v>
      </c>
      <c r="S73" s="57">
        <f t="shared" si="1"/>
        <v>30</v>
      </c>
      <c r="T73" s="56">
        <v>35</v>
      </c>
      <c r="U73" s="178">
        <v>35</v>
      </c>
      <c r="V73" s="178">
        <v>35</v>
      </c>
      <c r="W73" s="59">
        <f>VLOOKUP($B73,[1]DEN9!$G$2:$I$157,2,FALSE)</f>
        <v>44</v>
      </c>
    </row>
    <row r="74" spans="1:23" ht="15" thickBot="1" x14ac:dyDescent="0.25">
      <c r="A74" s="105" t="s">
        <v>131</v>
      </c>
      <c r="B74" s="99" t="s">
        <v>127</v>
      </c>
      <c r="C74" s="63"/>
      <c r="D74" s="63"/>
      <c r="E74" s="115">
        <f>VLOOKUP($B74,[1]NUM9!$G$2:$T$155,2,FALSE)</f>
        <v>0</v>
      </c>
      <c r="F74" s="115">
        <f>VLOOKUP($B74,[1]NUM9!$G$2:$T$155,3,FALSE)</f>
        <v>0</v>
      </c>
      <c r="G74" s="115">
        <f>VLOOKUP($B74,[1]NUM9!$G$2:$T$155,4,FALSE)</f>
        <v>0</v>
      </c>
      <c r="H74" s="115">
        <f>VLOOKUP($B74,[1]NUM9!$G$2:$T$155,5,FALSE)</f>
        <v>0</v>
      </c>
      <c r="I74" s="115">
        <f>VLOOKUP($B74,[1]NUM9!$G$2:$T$155,6,FALSE)</f>
        <v>0</v>
      </c>
      <c r="J74" s="115">
        <f>VLOOKUP($B74,[1]NUM9!$G$2:$T$155,7,FALSE)</f>
        <v>3</v>
      </c>
      <c r="K74" s="115">
        <f>VLOOKUP($B74,[1]NUM9!$G$2:$T$155,8,FALSE)</f>
        <v>1</v>
      </c>
      <c r="L74" s="115">
        <f>VLOOKUP($B74,[1]NUM9!$G$2:$T$155,9,FALSE)</f>
        <v>0</v>
      </c>
      <c r="M74" s="115">
        <f>VLOOKUP($B74,[1]NUM9!$G$2:$T$155,10,FALSE)</f>
        <v>0</v>
      </c>
      <c r="N74" s="115">
        <f>VLOOKUP($B74,[1]NUM9!$G$2:$T$155,11,FALSE)</f>
        <v>1</v>
      </c>
      <c r="O74" s="115">
        <f>VLOOKUP($B74,[1]NUM9!$G$2:$T$155,12,FALSE)</f>
        <v>0</v>
      </c>
      <c r="P74" s="81">
        <f>VLOOKUP($B74,[1]NUM9!$G$2:$T$155,13,FALSE)</f>
        <v>0</v>
      </c>
      <c r="Q74" s="56">
        <f>SUM(E74:P74)</f>
        <v>5</v>
      </c>
      <c r="R74" s="56">
        <v>2</v>
      </c>
      <c r="S74" s="57">
        <f t="shared" si="1"/>
        <v>2</v>
      </c>
      <c r="T74" s="56">
        <v>3</v>
      </c>
      <c r="U74" s="178">
        <v>3</v>
      </c>
      <c r="V74" s="178">
        <v>3</v>
      </c>
      <c r="W74" s="59">
        <f>VLOOKUP($B74,[1]DEN9!$G$2:$I$157,2,FALSE)</f>
        <v>4</v>
      </c>
    </row>
    <row r="75" spans="1:23" ht="15" thickBot="1" x14ac:dyDescent="0.25">
      <c r="A75" s="105" t="s">
        <v>131</v>
      </c>
      <c r="B75" s="99" t="s">
        <v>128</v>
      </c>
      <c r="C75" s="63"/>
      <c r="D75" s="63"/>
      <c r="E75" s="115">
        <f>VLOOKUP($B75,[1]NUM9!$G$2:$T$155,2,FALSE)</f>
        <v>1</v>
      </c>
      <c r="F75" s="115">
        <f>VLOOKUP($B75,[1]NUM9!$G$2:$T$155,3,FALSE)</f>
        <v>2</v>
      </c>
      <c r="G75" s="115">
        <f>VLOOKUP($B75,[1]NUM9!$G$2:$T$155,4,FALSE)</f>
        <v>1</v>
      </c>
      <c r="H75" s="115">
        <f>VLOOKUP($B75,[1]NUM9!$G$2:$T$155,5,FALSE)</f>
        <v>3</v>
      </c>
      <c r="I75" s="115">
        <f>VLOOKUP($B75,[1]NUM9!$G$2:$T$155,6,FALSE)</f>
        <v>6</v>
      </c>
      <c r="J75" s="115">
        <f>VLOOKUP($B75,[1]NUM9!$G$2:$T$155,7,FALSE)</f>
        <v>0</v>
      </c>
      <c r="K75" s="115">
        <f>VLOOKUP($B75,[1]NUM9!$G$2:$T$155,8,FALSE)</f>
        <v>0</v>
      </c>
      <c r="L75" s="115">
        <f>VLOOKUP($B75,[1]NUM9!$G$2:$T$155,9,FALSE)</f>
        <v>0</v>
      </c>
      <c r="M75" s="115">
        <f>VLOOKUP($B75,[1]NUM9!$G$2:$T$155,10,FALSE)</f>
        <v>1</v>
      </c>
      <c r="N75" s="115">
        <f>VLOOKUP($B75,[1]NUM9!$G$2:$T$155,11,FALSE)</f>
        <v>2</v>
      </c>
      <c r="O75" s="115">
        <f>VLOOKUP($B75,[1]NUM9!$G$2:$T$155,12,FALSE)</f>
        <v>3</v>
      </c>
      <c r="P75" s="81">
        <f>VLOOKUP($B75,[1]NUM9!$G$2:$T$155,13,FALSE)</f>
        <v>1</v>
      </c>
      <c r="Q75" s="56">
        <f>SUM(E75:P75)</f>
        <v>20</v>
      </c>
      <c r="R75" s="56">
        <v>11</v>
      </c>
      <c r="S75" s="57">
        <f t="shared" si="1"/>
        <v>11</v>
      </c>
      <c r="T75" s="56">
        <v>19</v>
      </c>
      <c r="U75" s="178">
        <v>19</v>
      </c>
      <c r="V75" s="178">
        <v>19</v>
      </c>
      <c r="W75" s="59">
        <f>VLOOKUP($B75,[1]DEN9!$G$2:$I$157,2,FALSE)</f>
        <v>17</v>
      </c>
    </row>
    <row r="76" spans="1:23" ht="15" thickBot="1" x14ac:dyDescent="0.25">
      <c r="A76" s="105" t="s">
        <v>131</v>
      </c>
      <c r="B76" s="99" t="s">
        <v>129</v>
      </c>
      <c r="C76" s="63"/>
      <c r="D76" s="63"/>
      <c r="E76" s="115">
        <f>VLOOKUP($B76,[1]NUM9!$G$2:$T$155,2,FALSE)</f>
        <v>3</v>
      </c>
      <c r="F76" s="115">
        <f>VLOOKUP($B76,[1]NUM9!$G$2:$T$155,3,FALSE)</f>
        <v>0</v>
      </c>
      <c r="G76" s="115">
        <f>VLOOKUP($B76,[1]NUM9!$G$2:$T$155,4,FALSE)</f>
        <v>2</v>
      </c>
      <c r="H76" s="115">
        <f>VLOOKUP($B76,[1]NUM9!$G$2:$T$155,5,FALSE)</f>
        <v>1</v>
      </c>
      <c r="I76" s="115">
        <f>VLOOKUP($B76,[1]NUM9!$G$2:$T$155,6,FALSE)</f>
        <v>1</v>
      </c>
      <c r="J76" s="115">
        <f>VLOOKUP($B76,[1]NUM9!$G$2:$T$155,7,FALSE)</f>
        <v>0</v>
      </c>
      <c r="K76" s="115">
        <f>VLOOKUP($B76,[1]NUM9!$G$2:$T$155,8,FALSE)</f>
        <v>0</v>
      </c>
      <c r="L76" s="115">
        <f>VLOOKUP($B76,[1]NUM9!$G$2:$T$155,9,FALSE)</f>
        <v>0</v>
      </c>
      <c r="M76" s="115">
        <f>VLOOKUP($B76,[1]NUM9!$G$2:$T$155,10,FALSE)</f>
        <v>0</v>
      </c>
      <c r="N76" s="115">
        <f>VLOOKUP($B76,[1]NUM9!$G$2:$T$155,11,FALSE)</f>
        <v>0</v>
      </c>
      <c r="O76" s="115">
        <f>VLOOKUP($B76,[1]NUM9!$G$2:$T$155,12,FALSE)</f>
        <v>0</v>
      </c>
      <c r="P76" s="81">
        <f>VLOOKUP($B76,[1]NUM9!$G$2:$T$155,13,FALSE)</f>
        <v>0</v>
      </c>
      <c r="Q76" s="56">
        <f>SUM(E76:P76)</f>
        <v>7</v>
      </c>
      <c r="R76" s="56">
        <v>11</v>
      </c>
      <c r="S76" s="57">
        <f>+R76</f>
        <v>11</v>
      </c>
      <c r="T76" s="56">
        <v>7</v>
      </c>
      <c r="U76" s="178">
        <v>7</v>
      </c>
      <c r="V76" s="178">
        <v>7</v>
      </c>
      <c r="W76" s="59">
        <f>VLOOKUP($B76,[1]DEN9!$G$2:$I$157,2,FALSE)</f>
        <v>6</v>
      </c>
    </row>
    <row r="77" spans="1:23" ht="15" thickBot="1" x14ac:dyDescent="0.25">
      <c r="A77" s="105" t="s">
        <v>131</v>
      </c>
      <c r="B77" s="99" t="s">
        <v>130</v>
      </c>
      <c r="C77" s="63"/>
      <c r="D77" s="63"/>
      <c r="E77" s="115">
        <f>VLOOKUP($B77,[1]NUM9!$G$2:$T$155,2,FALSE)</f>
        <v>0</v>
      </c>
      <c r="F77" s="115">
        <f>VLOOKUP($B77,[1]NUM9!$G$2:$T$155,3,FALSE)</f>
        <v>0</v>
      </c>
      <c r="G77" s="115">
        <f>VLOOKUP($B77,[1]NUM9!$G$2:$T$155,4,FALSE)</f>
        <v>0</v>
      </c>
      <c r="H77" s="115">
        <f>VLOOKUP($B77,[1]NUM9!$G$2:$T$155,5,FALSE)</f>
        <v>3</v>
      </c>
      <c r="I77" s="115">
        <f>VLOOKUP($B77,[1]NUM9!$G$2:$T$155,6,FALSE)</f>
        <v>1</v>
      </c>
      <c r="J77" s="115">
        <f>VLOOKUP($B77,[1]NUM9!$G$2:$T$155,7,FALSE)</f>
        <v>1</v>
      </c>
      <c r="K77" s="115">
        <f>VLOOKUP($B77,[1]NUM9!$G$2:$T$155,8,FALSE)</f>
        <v>1</v>
      </c>
      <c r="L77" s="115">
        <f>VLOOKUP($B77,[1]NUM9!$G$2:$T$155,9,FALSE)</f>
        <v>0</v>
      </c>
      <c r="M77" s="115">
        <f>VLOOKUP($B77,[1]NUM9!$G$2:$T$155,10,FALSE)</f>
        <v>0</v>
      </c>
      <c r="N77" s="115">
        <f>VLOOKUP($B77,[1]NUM9!$G$2:$T$155,11,FALSE)</f>
        <v>0</v>
      </c>
      <c r="O77" s="115">
        <f>VLOOKUP($B77,[1]NUM9!$G$2:$T$155,12,FALSE)</f>
        <v>0</v>
      </c>
      <c r="P77" s="81">
        <f>VLOOKUP($B77,[1]NUM9!$G$2:$T$155,13,FALSE)</f>
        <v>0</v>
      </c>
      <c r="Q77" s="56">
        <f>SUM(E77:P77)</f>
        <v>6</v>
      </c>
      <c r="R77" s="56">
        <v>4</v>
      </c>
      <c r="S77" s="57">
        <f>+R77</f>
        <v>4</v>
      </c>
      <c r="T77" s="56">
        <v>5</v>
      </c>
      <c r="U77" s="178">
        <v>5</v>
      </c>
      <c r="V77" s="178">
        <v>5</v>
      </c>
      <c r="W77" s="59">
        <f>VLOOKUP($B77,[1]DEN9!$G$2:$I$157,2,FALSE)</f>
        <v>5</v>
      </c>
    </row>
    <row r="78" spans="1:23" s="65" customFormat="1" ht="15" thickBot="1" x14ac:dyDescent="0.25">
      <c r="A78" s="233" t="s">
        <v>204</v>
      </c>
      <c r="B78" s="234"/>
      <c r="C78" s="45">
        <f>+D78/Metas!O111</f>
        <v>0.9766684753119913</v>
      </c>
      <c r="D78" s="19">
        <f>+Q78/W78</f>
        <v>0.94736842105263153</v>
      </c>
      <c r="E78" s="55">
        <f>SUM(E73:E77)</f>
        <v>7</v>
      </c>
      <c r="F78" s="55">
        <f t="shared" ref="F78:P78" si="20">SUM(F73:F77)</f>
        <v>2</v>
      </c>
      <c r="G78" s="55">
        <f t="shared" si="20"/>
        <v>6</v>
      </c>
      <c r="H78" s="55">
        <f t="shared" si="20"/>
        <v>12</v>
      </c>
      <c r="I78" s="55">
        <f t="shared" si="20"/>
        <v>8</v>
      </c>
      <c r="J78" s="55">
        <f t="shared" si="20"/>
        <v>5</v>
      </c>
      <c r="K78" s="55">
        <f t="shared" si="20"/>
        <v>9</v>
      </c>
      <c r="L78" s="55">
        <f t="shared" si="20"/>
        <v>3</v>
      </c>
      <c r="M78" s="55">
        <f t="shared" si="20"/>
        <v>5</v>
      </c>
      <c r="N78" s="55">
        <f t="shared" si="20"/>
        <v>4</v>
      </c>
      <c r="O78" s="55">
        <f t="shared" si="20"/>
        <v>6</v>
      </c>
      <c r="P78" s="55">
        <f t="shared" si="20"/>
        <v>5</v>
      </c>
      <c r="Q78" s="86">
        <f t="shared" ref="Q78:W78" si="21">SUM(Q73:Q77)</f>
        <v>72</v>
      </c>
      <c r="R78" s="55">
        <f t="shared" si="21"/>
        <v>58</v>
      </c>
      <c r="S78" s="55">
        <f t="shared" si="21"/>
        <v>58</v>
      </c>
      <c r="T78" s="55">
        <f t="shared" ref="T78" si="22">SUM(T73:T77)</f>
        <v>69</v>
      </c>
      <c r="U78" s="55">
        <f t="shared" si="21"/>
        <v>69</v>
      </c>
      <c r="V78" s="55">
        <f t="shared" si="21"/>
        <v>69</v>
      </c>
      <c r="W78" s="55">
        <f t="shared" si="21"/>
        <v>76</v>
      </c>
    </row>
    <row r="79" spans="1:23" ht="15" thickBot="1" x14ac:dyDescent="0.25">
      <c r="A79" s="105" t="s">
        <v>142</v>
      </c>
      <c r="B79" s="99" t="s">
        <v>132</v>
      </c>
      <c r="C79" s="63"/>
      <c r="D79" s="63"/>
      <c r="E79" s="115">
        <f>VLOOKUP($B79,[1]NUM9!$G$2:$T$155,2,FALSE)</f>
        <v>10</v>
      </c>
      <c r="F79" s="115">
        <f>VLOOKUP($B79,[1]NUM9!$G$2:$T$155,3,FALSE)</f>
        <v>1</v>
      </c>
      <c r="G79" s="115">
        <f>VLOOKUP($B79,[1]NUM9!$G$2:$T$155,4,FALSE)</f>
        <v>6</v>
      </c>
      <c r="H79" s="115">
        <f>VLOOKUP($B79,[1]NUM9!$G$2:$T$155,5,FALSE)</f>
        <v>8</v>
      </c>
      <c r="I79" s="115">
        <f>VLOOKUP($B79,[1]NUM9!$G$2:$T$155,6,FALSE)</f>
        <v>1</v>
      </c>
      <c r="J79" s="115">
        <f>VLOOKUP($B79,[1]NUM9!$G$2:$T$155,7,FALSE)</f>
        <v>2</v>
      </c>
      <c r="K79" s="115">
        <f>VLOOKUP($B79,[1]NUM9!$G$2:$T$155,8,FALSE)</f>
        <v>5</v>
      </c>
      <c r="L79" s="115">
        <f>VLOOKUP($B79,[1]NUM9!$G$2:$T$155,9,FALSE)</f>
        <v>5</v>
      </c>
      <c r="M79" s="115">
        <f>VLOOKUP($B79,[1]NUM9!$G$2:$T$155,10,FALSE)</f>
        <v>6</v>
      </c>
      <c r="N79" s="115">
        <f>VLOOKUP($B79,[1]NUM9!$G$2:$T$155,11,FALSE)</f>
        <v>5</v>
      </c>
      <c r="O79" s="115">
        <f>VLOOKUP($B79,[1]NUM9!$G$2:$T$155,12,FALSE)</f>
        <v>8</v>
      </c>
      <c r="P79" s="81">
        <f>VLOOKUP($B79,[1]NUM9!$G$2:$T$155,13,FALSE)</f>
        <v>11</v>
      </c>
      <c r="Q79" s="56">
        <f t="shared" ref="Q79:Q88" si="23">SUM(E79:P79)</f>
        <v>68</v>
      </c>
      <c r="R79" s="56">
        <v>59</v>
      </c>
      <c r="S79" s="57">
        <f t="shared" ref="S79:S88" si="24">+R79</f>
        <v>59</v>
      </c>
      <c r="T79" s="56">
        <v>70</v>
      </c>
      <c r="U79" s="178">
        <v>70</v>
      </c>
      <c r="V79" s="178">
        <v>70</v>
      </c>
      <c r="W79" s="59">
        <f>VLOOKUP($B79,[1]DEN9!$G$2:$I$157,2,FALSE)</f>
        <v>60</v>
      </c>
    </row>
    <row r="80" spans="1:23" ht="15" thickBot="1" x14ac:dyDescent="0.25">
      <c r="A80" s="105" t="s">
        <v>142</v>
      </c>
      <c r="B80" s="99" t="s">
        <v>133</v>
      </c>
      <c r="C80" s="63"/>
      <c r="D80" s="63"/>
      <c r="E80" s="115">
        <f>VLOOKUP($B80,[1]NUM9!$G$2:$T$155,2,FALSE)</f>
        <v>0</v>
      </c>
      <c r="F80" s="115">
        <f>VLOOKUP($B80,[1]NUM9!$G$2:$T$155,3,FALSE)</f>
        <v>0</v>
      </c>
      <c r="G80" s="115">
        <f>VLOOKUP($B80,[1]NUM9!$G$2:$T$155,4,FALSE)</f>
        <v>0</v>
      </c>
      <c r="H80" s="115">
        <f>VLOOKUP($B80,[1]NUM9!$G$2:$T$155,5,FALSE)</f>
        <v>2</v>
      </c>
      <c r="I80" s="115">
        <f>VLOOKUP($B80,[1]NUM9!$G$2:$T$155,6,FALSE)</f>
        <v>2</v>
      </c>
      <c r="J80" s="115">
        <f>VLOOKUP($B80,[1]NUM9!$G$2:$T$155,7,FALSE)</f>
        <v>1</v>
      </c>
      <c r="K80" s="115">
        <f>VLOOKUP($B80,[1]NUM9!$G$2:$T$155,8,FALSE)</f>
        <v>0</v>
      </c>
      <c r="L80" s="115">
        <f>VLOOKUP($B80,[1]NUM9!$G$2:$T$155,9,FALSE)</f>
        <v>0</v>
      </c>
      <c r="M80" s="115">
        <f>VLOOKUP($B80,[1]NUM9!$G$2:$T$155,10,FALSE)</f>
        <v>1</v>
      </c>
      <c r="N80" s="115">
        <f>VLOOKUP($B80,[1]NUM9!$G$2:$T$155,11,FALSE)</f>
        <v>1</v>
      </c>
      <c r="O80" s="115">
        <f>VLOOKUP($B80,[1]NUM9!$G$2:$T$155,12,FALSE)</f>
        <v>1</v>
      </c>
      <c r="P80" s="81">
        <f>VLOOKUP($B80,[1]NUM9!$G$2:$T$155,13,FALSE)</f>
        <v>1</v>
      </c>
      <c r="Q80" s="56">
        <f t="shared" si="23"/>
        <v>9</v>
      </c>
      <c r="R80" s="56">
        <v>11</v>
      </c>
      <c r="S80" s="57">
        <f t="shared" si="24"/>
        <v>11</v>
      </c>
      <c r="T80" s="56">
        <v>9</v>
      </c>
      <c r="U80" s="178">
        <v>9</v>
      </c>
      <c r="V80" s="178">
        <v>9</v>
      </c>
      <c r="W80" s="59">
        <f>VLOOKUP($B80,[1]DEN9!$G$2:$I$157,2,FALSE)</f>
        <v>9</v>
      </c>
    </row>
    <row r="81" spans="1:23" ht="15" thickBot="1" x14ac:dyDescent="0.25">
      <c r="A81" s="105" t="s">
        <v>142</v>
      </c>
      <c r="B81" s="99" t="s">
        <v>134</v>
      </c>
      <c r="C81" s="63"/>
      <c r="D81" s="63"/>
      <c r="E81" s="115">
        <f>VLOOKUP($B81,[1]NUM9!$G$2:$T$155,2,FALSE)</f>
        <v>0</v>
      </c>
      <c r="F81" s="115">
        <f>VLOOKUP($B81,[1]NUM9!$G$2:$T$155,3,FALSE)</f>
        <v>0</v>
      </c>
      <c r="G81" s="115">
        <f>VLOOKUP($B81,[1]NUM9!$G$2:$T$155,4,FALSE)</f>
        <v>0</v>
      </c>
      <c r="H81" s="115">
        <f>VLOOKUP($B81,[1]NUM9!$G$2:$T$155,5,FALSE)</f>
        <v>1</v>
      </c>
      <c r="I81" s="115">
        <f>VLOOKUP($B81,[1]NUM9!$G$2:$T$155,6,FALSE)</f>
        <v>0</v>
      </c>
      <c r="J81" s="115">
        <f>VLOOKUP($B81,[1]NUM9!$G$2:$T$155,7,FALSE)</f>
        <v>0</v>
      </c>
      <c r="K81" s="115">
        <f>VLOOKUP($B81,[1]NUM9!$G$2:$T$155,8,FALSE)</f>
        <v>0</v>
      </c>
      <c r="L81" s="115">
        <f>VLOOKUP($B81,[1]NUM9!$G$2:$T$155,9,FALSE)</f>
        <v>0</v>
      </c>
      <c r="M81" s="115">
        <f>VLOOKUP($B81,[1]NUM9!$G$2:$T$155,10,FALSE)</f>
        <v>0</v>
      </c>
      <c r="N81" s="115">
        <f>VLOOKUP($B81,[1]NUM9!$G$2:$T$155,11,FALSE)</f>
        <v>1</v>
      </c>
      <c r="O81" s="115">
        <f>VLOOKUP($B81,[1]NUM9!$G$2:$T$155,12,FALSE)</f>
        <v>1</v>
      </c>
      <c r="P81" s="81">
        <f>VLOOKUP($B81,[1]NUM9!$G$2:$T$155,13,FALSE)</f>
        <v>0</v>
      </c>
      <c r="Q81" s="56">
        <f t="shared" si="23"/>
        <v>3</v>
      </c>
      <c r="R81" s="56">
        <v>1</v>
      </c>
      <c r="S81" s="57">
        <f t="shared" si="24"/>
        <v>1</v>
      </c>
      <c r="T81" s="56">
        <v>3</v>
      </c>
      <c r="U81" s="178">
        <v>3</v>
      </c>
      <c r="V81" s="178">
        <v>3</v>
      </c>
      <c r="W81" s="59">
        <f>VLOOKUP($B81,[1]DEN9!$G$2:$I$157,2,FALSE)</f>
        <v>4</v>
      </c>
    </row>
    <row r="82" spans="1:23" ht="15" thickBot="1" x14ac:dyDescent="0.25">
      <c r="A82" s="105" t="s">
        <v>142</v>
      </c>
      <c r="B82" s="99" t="s">
        <v>135</v>
      </c>
      <c r="C82" s="63"/>
      <c r="D82" s="63"/>
      <c r="E82" s="115">
        <f>VLOOKUP($B82,[1]NUM9!$G$2:$T$155,2,FALSE)</f>
        <v>5</v>
      </c>
      <c r="F82" s="115">
        <f>VLOOKUP($B82,[1]NUM9!$G$2:$T$155,3,FALSE)</f>
        <v>2</v>
      </c>
      <c r="G82" s="115">
        <f>VLOOKUP($B82,[1]NUM9!$G$2:$T$155,4,FALSE)</f>
        <v>2</v>
      </c>
      <c r="H82" s="115">
        <f>VLOOKUP($B82,[1]NUM9!$G$2:$T$155,5,FALSE)</f>
        <v>2</v>
      </c>
      <c r="I82" s="115">
        <f>VLOOKUP($B82,[1]NUM9!$G$2:$T$155,6,FALSE)</f>
        <v>3</v>
      </c>
      <c r="J82" s="115">
        <f>VLOOKUP($B82,[1]NUM9!$G$2:$T$155,7,FALSE)</f>
        <v>0</v>
      </c>
      <c r="K82" s="115">
        <f>VLOOKUP($B82,[1]NUM9!$G$2:$T$155,8,FALSE)</f>
        <v>2</v>
      </c>
      <c r="L82" s="115">
        <f>VLOOKUP($B82,[1]NUM9!$G$2:$T$155,9,FALSE)</f>
        <v>1</v>
      </c>
      <c r="M82" s="115">
        <f>VLOOKUP($B82,[1]NUM9!$G$2:$T$155,10,FALSE)</f>
        <v>0</v>
      </c>
      <c r="N82" s="115">
        <f>VLOOKUP($B82,[1]NUM9!$G$2:$T$155,11,FALSE)</f>
        <v>0</v>
      </c>
      <c r="O82" s="115">
        <f>VLOOKUP($B82,[1]NUM9!$G$2:$T$155,12,FALSE)</f>
        <v>1</v>
      </c>
      <c r="P82" s="81">
        <f>VLOOKUP($B82,[1]NUM9!$G$2:$T$155,13,FALSE)</f>
        <v>3</v>
      </c>
      <c r="Q82" s="56">
        <f t="shared" si="23"/>
        <v>21</v>
      </c>
      <c r="R82" s="56">
        <v>19</v>
      </c>
      <c r="S82" s="57">
        <f t="shared" si="24"/>
        <v>19</v>
      </c>
      <c r="T82" s="56">
        <v>19</v>
      </c>
      <c r="U82" s="178">
        <v>19</v>
      </c>
      <c r="V82" s="178">
        <v>19</v>
      </c>
      <c r="W82" s="59">
        <f>VLOOKUP($B82,[1]DEN9!$G$2:$I$157,2,FALSE)</f>
        <v>13</v>
      </c>
    </row>
    <row r="83" spans="1:23" ht="15" thickBot="1" x14ac:dyDescent="0.25">
      <c r="A83" s="105" t="s">
        <v>142</v>
      </c>
      <c r="B83" s="99" t="s">
        <v>136</v>
      </c>
      <c r="C83" s="63"/>
      <c r="D83" s="63"/>
      <c r="E83" s="115">
        <f>VLOOKUP($B83,[1]NUM9!$G$2:$T$155,2,FALSE)</f>
        <v>0</v>
      </c>
      <c r="F83" s="115">
        <f>VLOOKUP($B83,[1]NUM9!$G$2:$T$155,3,FALSE)</f>
        <v>1</v>
      </c>
      <c r="G83" s="115">
        <f>VLOOKUP($B83,[1]NUM9!$G$2:$T$155,4,FALSE)</f>
        <v>0</v>
      </c>
      <c r="H83" s="115">
        <f>VLOOKUP($B83,[1]NUM9!$G$2:$T$155,5,FALSE)</f>
        <v>0</v>
      </c>
      <c r="I83" s="115">
        <f>VLOOKUP($B83,[1]NUM9!$G$2:$T$155,6,FALSE)</f>
        <v>1</v>
      </c>
      <c r="J83" s="115">
        <f>VLOOKUP($B83,[1]NUM9!$G$2:$T$155,7,FALSE)</f>
        <v>0</v>
      </c>
      <c r="K83" s="115">
        <f>VLOOKUP($B83,[1]NUM9!$G$2:$T$155,8,FALSE)</f>
        <v>1</v>
      </c>
      <c r="L83" s="115">
        <f>VLOOKUP($B83,[1]NUM9!$G$2:$T$155,9,FALSE)</f>
        <v>1</v>
      </c>
      <c r="M83" s="115">
        <f>VLOOKUP($B83,[1]NUM9!$G$2:$T$155,10,FALSE)</f>
        <v>0</v>
      </c>
      <c r="N83" s="115">
        <f>VLOOKUP($B83,[1]NUM9!$G$2:$T$155,11,FALSE)</f>
        <v>0</v>
      </c>
      <c r="O83" s="115">
        <f>VLOOKUP($B83,[1]NUM9!$G$2:$T$155,12,FALSE)</f>
        <v>4</v>
      </c>
      <c r="P83" s="81">
        <f>VLOOKUP($B83,[1]NUM9!$G$2:$T$155,13,FALSE)</f>
        <v>3</v>
      </c>
      <c r="Q83" s="56">
        <f t="shared" si="23"/>
        <v>11</v>
      </c>
      <c r="R83" s="56">
        <v>8</v>
      </c>
      <c r="S83" s="57">
        <f t="shared" si="24"/>
        <v>8</v>
      </c>
      <c r="T83" s="56">
        <v>13</v>
      </c>
      <c r="U83" s="178">
        <v>13</v>
      </c>
      <c r="V83" s="178">
        <v>13</v>
      </c>
      <c r="W83" s="59">
        <f>VLOOKUP($B83,[1]DEN9!$G$2:$I$157,2,FALSE)</f>
        <v>10</v>
      </c>
    </row>
    <row r="84" spans="1:23" ht="15" thickBot="1" x14ac:dyDescent="0.25">
      <c r="A84" s="105" t="s">
        <v>142</v>
      </c>
      <c r="B84" s="99" t="s">
        <v>137</v>
      </c>
      <c r="C84" s="63"/>
      <c r="D84" s="63"/>
      <c r="E84" s="115">
        <f>VLOOKUP($B84,[1]NUM9!$G$2:$T$155,2,FALSE)</f>
        <v>0</v>
      </c>
      <c r="F84" s="115">
        <f>VLOOKUP($B84,[1]NUM9!$G$2:$T$155,3,FALSE)</f>
        <v>0</v>
      </c>
      <c r="G84" s="115">
        <f>VLOOKUP($B84,[1]NUM9!$G$2:$T$155,4,FALSE)</f>
        <v>2</v>
      </c>
      <c r="H84" s="115">
        <f>VLOOKUP($B84,[1]NUM9!$G$2:$T$155,5,FALSE)</f>
        <v>0</v>
      </c>
      <c r="I84" s="115">
        <f>VLOOKUP($B84,[1]NUM9!$G$2:$T$155,6,FALSE)</f>
        <v>0</v>
      </c>
      <c r="J84" s="115">
        <f>VLOOKUP($B84,[1]NUM9!$G$2:$T$155,7,FALSE)</f>
        <v>0</v>
      </c>
      <c r="K84" s="115">
        <f>VLOOKUP($B84,[1]NUM9!$G$2:$T$155,8,FALSE)</f>
        <v>0</v>
      </c>
      <c r="L84" s="115">
        <f>VLOOKUP($B84,[1]NUM9!$G$2:$T$155,9,FALSE)</f>
        <v>0</v>
      </c>
      <c r="M84" s="115">
        <f>VLOOKUP($B84,[1]NUM9!$G$2:$T$155,10,FALSE)</f>
        <v>1</v>
      </c>
      <c r="N84" s="115">
        <f>VLOOKUP($B84,[1]NUM9!$G$2:$T$155,11,FALSE)</f>
        <v>0</v>
      </c>
      <c r="O84" s="115">
        <f>VLOOKUP($B84,[1]NUM9!$G$2:$T$155,12,FALSE)</f>
        <v>1</v>
      </c>
      <c r="P84" s="81">
        <f>VLOOKUP($B84,[1]NUM9!$G$2:$T$155,13,FALSE)</f>
        <v>0</v>
      </c>
      <c r="Q84" s="56">
        <f t="shared" si="23"/>
        <v>4</v>
      </c>
      <c r="R84" s="56">
        <v>6</v>
      </c>
      <c r="S84" s="57">
        <f t="shared" si="24"/>
        <v>6</v>
      </c>
      <c r="T84" s="56">
        <v>5</v>
      </c>
      <c r="U84" s="178">
        <v>5</v>
      </c>
      <c r="V84" s="178">
        <v>5</v>
      </c>
      <c r="W84" s="59">
        <f>VLOOKUP($B84,[1]DEN9!$G$2:$I$157,2,FALSE)</f>
        <v>4</v>
      </c>
    </row>
    <row r="85" spans="1:23" ht="15" thickBot="1" x14ac:dyDescent="0.25">
      <c r="A85" s="105" t="s">
        <v>142</v>
      </c>
      <c r="B85" s="99" t="s">
        <v>138</v>
      </c>
      <c r="C85" s="63"/>
      <c r="D85" s="63"/>
      <c r="E85" s="115">
        <f>VLOOKUP($B85,[1]NUM9!$G$2:$T$155,2,FALSE)</f>
        <v>1</v>
      </c>
      <c r="F85" s="115">
        <f>VLOOKUP($B85,[1]NUM9!$G$2:$T$155,3,FALSE)</f>
        <v>1</v>
      </c>
      <c r="G85" s="115">
        <f>VLOOKUP($B85,[1]NUM9!$G$2:$T$155,4,FALSE)</f>
        <v>1</v>
      </c>
      <c r="H85" s="115">
        <f>VLOOKUP($B85,[1]NUM9!$G$2:$T$155,5,FALSE)</f>
        <v>2</v>
      </c>
      <c r="I85" s="115">
        <f>VLOOKUP($B85,[1]NUM9!$G$2:$T$155,6,FALSE)</f>
        <v>1</v>
      </c>
      <c r="J85" s="115">
        <f>VLOOKUP($B85,[1]NUM9!$G$2:$T$155,7,FALSE)</f>
        <v>1</v>
      </c>
      <c r="K85" s="115">
        <f>VLOOKUP($B85,[1]NUM9!$G$2:$T$155,8,FALSE)</f>
        <v>2</v>
      </c>
      <c r="L85" s="115">
        <f>VLOOKUP($B85,[1]NUM9!$G$2:$T$155,9,FALSE)</f>
        <v>0</v>
      </c>
      <c r="M85" s="115">
        <f>VLOOKUP($B85,[1]NUM9!$G$2:$T$155,10,FALSE)</f>
        <v>1</v>
      </c>
      <c r="N85" s="115">
        <f>VLOOKUP($B85,[1]NUM9!$G$2:$T$155,11,FALSE)</f>
        <v>0</v>
      </c>
      <c r="O85" s="115">
        <f>VLOOKUP($B85,[1]NUM9!$G$2:$T$155,12,FALSE)</f>
        <v>2</v>
      </c>
      <c r="P85" s="81">
        <f>VLOOKUP($B85,[1]NUM9!$G$2:$T$155,13,FALSE)</f>
        <v>2</v>
      </c>
      <c r="Q85" s="56">
        <f t="shared" si="23"/>
        <v>14</v>
      </c>
      <c r="R85" s="56">
        <v>13</v>
      </c>
      <c r="S85" s="57">
        <f t="shared" si="24"/>
        <v>13</v>
      </c>
      <c r="T85" s="56">
        <v>14</v>
      </c>
      <c r="U85" s="178">
        <v>14</v>
      </c>
      <c r="V85" s="178">
        <v>14</v>
      </c>
      <c r="W85" s="59">
        <f>VLOOKUP($B85,[1]DEN9!$G$2:$I$157,2,FALSE)</f>
        <v>11</v>
      </c>
    </row>
    <row r="86" spans="1:23" ht="15" thickBot="1" x14ac:dyDescent="0.25">
      <c r="A86" s="105" t="s">
        <v>142</v>
      </c>
      <c r="B86" s="99" t="s">
        <v>139</v>
      </c>
      <c r="C86" s="63"/>
      <c r="D86" s="63"/>
      <c r="E86" s="115">
        <f>VLOOKUP($B86,[1]NUM9!$G$2:$T$155,2,FALSE)</f>
        <v>2</v>
      </c>
      <c r="F86" s="115">
        <f>VLOOKUP($B86,[1]NUM9!$G$2:$T$155,3,FALSE)</f>
        <v>0</v>
      </c>
      <c r="G86" s="115">
        <f>VLOOKUP($B86,[1]NUM9!$G$2:$T$155,4,FALSE)</f>
        <v>0</v>
      </c>
      <c r="H86" s="115">
        <f>VLOOKUP($B86,[1]NUM9!$G$2:$T$155,5,FALSE)</f>
        <v>0</v>
      </c>
      <c r="I86" s="115">
        <f>VLOOKUP($B86,[1]NUM9!$G$2:$T$155,6,FALSE)</f>
        <v>2</v>
      </c>
      <c r="J86" s="115">
        <f>VLOOKUP($B86,[1]NUM9!$G$2:$T$155,7,FALSE)</f>
        <v>0</v>
      </c>
      <c r="K86" s="115">
        <f>VLOOKUP($B86,[1]NUM9!$G$2:$T$155,8,FALSE)</f>
        <v>1</v>
      </c>
      <c r="L86" s="115">
        <f>VLOOKUP($B86,[1]NUM9!$G$2:$T$155,9,FALSE)</f>
        <v>1</v>
      </c>
      <c r="M86" s="115">
        <f>VLOOKUP($B86,[1]NUM9!$G$2:$T$155,10,FALSE)</f>
        <v>0</v>
      </c>
      <c r="N86" s="115">
        <f>VLOOKUP($B86,[1]NUM9!$G$2:$T$155,11,FALSE)</f>
        <v>0</v>
      </c>
      <c r="O86" s="115">
        <f>VLOOKUP($B86,[1]NUM9!$G$2:$T$155,12,FALSE)</f>
        <v>0</v>
      </c>
      <c r="P86" s="81">
        <f>VLOOKUP($B86,[1]NUM9!$G$2:$T$155,13,FALSE)</f>
        <v>1</v>
      </c>
      <c r="Q86" s="56">
        <f t="shared" si="23"/>
        <v>7</v>
      </c>
      <c r="R86" s="56">
        <v>9</v>
      </c>
      <c r="S86" s="57">
        <f t="shared" si="24"/>
        <v>9</v>
      </c>
      <c r="T86" s="56">
        <v>8</v>
      </c>
      <c r="U86" s="178">
        <v>8</v>
      </c>
      <c r="V86" s="178">
        <v>8</v>
      </c>
      <c r="W86" s="59">
        <f>VLOOKUP($B86,[1]DEN9!$G$2:$I$157,2,FALSE)</f>
        <v>4</v>
      </c>
    </row>
    <row r="87" spans="1:23" ht="15" thickBot="1" x14ac:dyDescent="0.25">
      <c r="A87" s="105" t="s">
        <v>142</v>
      </c>
      <c r="B87" s="99" t="s">
        <v>140</v>
      </c>
      <c r="C87" s="63"/>
      <c r="D87" s="63"/>
      <c r="E87" s="115">
        <f>VLOOKUP($B87,[1]NUM9!$G$2:$T$155,2,FALSE)</f>
        <v>1</v>
      </c>
      <c r="F87" s="115">
        <f>VLOOKUP($B87,[1]NUM9!$G$2:$T$155,3,FALSE)</f>
        <v>1</v>
      </c>
      <c r="G87" s="115">
        <f>VLOOKUP($B87,[1]NUM9!$G$2:$T$155,4,FALSE)</f>
        <v>1</v>
      </c>
      <c r="H87" s="115">
        <f>VLOOKUP($B87,[1]NUM9!$G$2:$T$155,5,FALSE)</f>
        <v>1</v>
      </c>
      <c r="I87" s="115">
        <f>VLOOKUP($B87,[1]NUM9!$G$2:$T$155,6,FALSE)</f>
        <v>0</v>
      </c>
      <c r="J87" s="115">
        <f>VLOOKUP($B87,[1]NUM9!$G$2:$T$155,7,FALSE)</f>
        <v>0</v>
      </c>
      <c r="K87" s="115">
        <f>VLOOKUP($B87,[1]NUM9!$G$2:$T$155,8,FALSE)</f>
        <v>0</v>
      </c>
      <c r="L87" s="115">
        <f>VLOOKUP($B87,[1]NUM9!$G$2:$T$155,9,FALSE)</f>
        <v>0</v>
      </c>
      <c r="M87" s="115">
        <f>VLOOKUP($B87,[1]NUM9!$G$2:$T$155,10,FALSE)</f>
        <v>1</v>
      </c>
      <c r="N87" s="115">
        <f>VLOOKUP($B87,[1]NUM9!$G$2:$T$155,11,FALSE)</f>
        <v>0</v>
      </c>
      <c r="O87" s="115">
        <f>VLOOKUP($B87,[1]NUM9!$G$2:$T$155,12,FALSE)</f>
        <v>0</v>
      </c>
      <c r="P87" s="81">
        <f>VLOOKUP($B87,[1]NUM9!$G$2:$T$155,13,FALSE)</f>
        <v>0</v>
      </c>
      <c r="Q87" s="56">
        <f t="shared" si="23"/>
        <v>5</v>
      </c>
      <c r="R87" s="56">
        <v>8</v>
      </c>
      <c r="S87" s="57">
        <f t="shared" si="24"/>
        <v>8</v>
      </c>
      <c r="T87" s="56">
        <v>7</v>
      </c>
      <c r="U87" s="178">
        <v>7</v>
      </c>
      <c r="V87" s="178">
        <v>7</v>
      </c>
      <c r="W87" s="59">
        <f>VLOOKUP($B87,[1]DEN9!$G$2:$I$157,2,FALSE)</f>
        <v>2</v>
      </c>
    </row>
    <row r="88" spans="1:23" ht="15" thickBot="1" x14ac:dyDescent="0.25">
      <c r="A88" s="105" t="s">
        <v>142</v>
      </c>
      <c r="B88" s="99" t="s">
        <v>141</v>
      </c>
      <c r="C88" s="63"/>
      <c r="D88" s="63"/>
      <c r="E88" s="115">
        <f>VLOOKUP($B88,[1]NUM9!$G$2:$T$155,2,FALSE)</f>
        <v>1</v>
      </c>
      <c r="F88" s="115">
        <f>VLOOKUP($B88,[1]NUM9!$G$2:$T$155,3,FALSE)</f>
        <v>2</v>
      </c>
      <c r="G88" s="115">
        <f>VLOOKUP($B88,[1]NUM9!$G$2:$T$155,4,FALSE)</f>
        <v>0</v>
      </c>
      <c r="H88" s="115">
        <f>VLOOKUP($B88,[1]NUM9!$G$2:$T$155,5,FALSE)</f>
        <v>0</v>
      </c>
      <c r="I88" s="115">
        <f>VLOOKUP($B88,[1]NUM9!$G$2:$T$155,6,FALSE)</f>
        <v>0</v>
      </c>
      <c r="J88" s="115">
        <f>VLOOKUP($B88,[1]NUM9!$G$2:$T$155,7,FALSE)</f>
        <v>0</v>
      </c>
      <c r="K88" s="115">
        <f>VLOOKUP($B88,[1]NUM9!$G$2:$T$155,8,FALSE)</f>
        <v>0</v>
      </c>
      <c r="L88" s="115">
        <f>VLOOKUP($B88,[1]NUM9!$G$2:$T$155,9,FALSE)</f>
        <v>0</v>
      </c>
      <c r="M88" s="115">
        <f>VLOOKUP($B88,[1]NUM9!$G$2:$T$155,10,FALSE)</f>
        <v>1</v>
      </c>
      <c r="N88" s="115">
        <f>VLOOKUP($B88,[1]NUM9!$G$2:$T$155,11,FALSE)</f>
        <v>0</v>
      </c>
      <c r="O88" s="115">
        <f>VLOOKUP($B88,[1]NUM9!$G$2:$T$155,12,FALSE)</f>
        <v>0</v>
      </c>
      <c r="P88" s="81">
        <f>VLOOKUP($B88,[1]NUM9!$G$2:$T$155,13,FALSE)</f>
        <v>1</v>
      </c>
      <c r="Q88" s="56">
        <f t="shared" si="23"/>
        <v>5</v>
      </c>
      <c r="R88" s="56">
        <v>10</v>
      </c>
      <c r="S88" s="57">
        <f t="shared" si="24"/>
        <v>10</v>
      </c>
      <c r="T88" s="56">
        <v>3</v>
      </c>
      <c r="U88" s="178">
        <v>3</v>
      </c>
      <c r="V88" s="178">
        <v>3</v>
      </c>
      <c r="W88" s="59">
        <f>VLOOKUP($B88,[1]DEN9!$G$2:$I$157,2,FALSE)</f>
        <v>4</v>
      </c>
    </row>
    <row r="89" spans="1:23" s="65" customFormat="1" ht="15" thickBot="1" x14ac:dyDescent="0.25">
      <c r="A89" s="233" t="s">
        <v>205</v>
      </c>
      <c r="B89" s="234"/>
      <c r="C89" s="45">
        <f>+D89/Metas!O116</f>
        <v>1.2524495186163416</v>
      </c>
      <c r="D89" s="19">
        <f>+Q89/W89</f>
        <v>1.2148760330578512</v>
      </c>
      <c r="E89" s="55">
        <f>SUM(E79:E88)</f>
        <v>20</v>
      </c>
      <c r="F89" s="55">
        <f t="shared" ref="F89:P89" si="25">SUM(F79:F88)</f>
        <v>8</v>
      </c>
      <c r="G89" s="55">
        <f t="shared" si="25"/>
        <v>12</v>
      </c>
      <c r="H89" s="55">
        <f t="shared" si="25"/>
        <v>16</v>
      </c>
      <c r="I89" s="55">
        <f t="shared" si="25"/>
        <v>10</v>
      </c>
      <c r="J89" s="55">
        <f t="shared" si="25"/>
        <v>4</v>
      </c>
      <c r="K89" s="55">
        <f t="shared" si="25"/>
        <v>11</v>
      </c>
      <c r="L89" s="55">
        <f t="shared" si="25"/>
        <v>8</v>
      </c>
      <c r="M89" s="55">
        <f t="shared" si="25"/>
        <v>11</v>
      </c>
      <c r="N89" s="55">
        <f t="shared" si="25"/>
        <v>7</v>
      </c>
      <c r="O89" s="55">
        <f t="shared" si="25"/>
        <v>18</v>
      </c>
      <c r="P89" s="55">
        <f t="shared" si="25"/>
        <v>22</v>
      </c>
      <c r="Q89" s="86">
        <f t="shared" ref="Q89:W89" si="26">SUM(Q79:Q88)</f>
        <v>147</v>
      </c>
      <c r="R89" s="55">
        <f t="shared" si="26"/>
        <v>144</v>
      </c>
      <c r="S89" s="55">
        <f t="shared" si="26"/>
        <v>144</v>
      </c>
      <c r="T89" s="55">
        <f t="shared" ref="T89" si="27">SUM(T79:T88)</f>
        <v>151</v>
      </c>
      <c r="U89" s="55">
        <f t="shared" si="26"/>
        <v>151</v>
      </c>
      <c r="V89" s="55">
        <f t="shared" si="26"/>
        <v>151</v>
      </c>
      <c r="W89" s="55">
        <f t="shared" si="26"/>
        <v>121</v>
      </c>
    </row>
    <row r="90" spans="1:23" ht="15" thickBot="1" x14ac:dyDescent="0.25">
      <c r="A90" s="105" t="s">
        <v>159</v>
      </c>
      <c r="B90" s="99" t="s">
        <v>143</v>
      </c>
      <c r="C90" s="63"/>
      <c r="D90" s="63"/>
      <c r="E90" s="115">
        <f>VLOOKUP($B90,[1]NUM9!$G$2:$T$155,2,FALSE)</f>
        <v>7</v>
      </c>
      <c r="F90" s="115">
        <f>VLOOKUP($B90,[1]NUM9!$G$2:$T$155,3,FALSE)</f>
        <v>8</v>
      </c>
      <c r="G90" s="115">
        <f>VLOOKUP($B90,[1]NUM9!$G$2:$T$155,4,FALSE)</f>
        <v>4</v>
      </c>
      <c r="H90" s="115">
        <f>VLOOKUP($B90,[1]NUM9!$G$2:$T$155,5,FALSE)</f>
        <v>5</v>
      </c>
      <c r="I90" s="115">
        <f>VLOOKUP($B90,[1]NUM9!$G$2:$T$155,6,FALSE)</f>
        <v>3</v>
      </c>
      <c r="J90" s="115">
        <f>VLOOKUP($B90,[1]NUM9!$G$2:$T$155,7,FALSE)</f>
        <v>7</v>
      </c>
      <c r="K90" s="115">
        <f>VLOOKUP($B90,[1]NUM9!$G$2:$T$155,8,FALSE)</f>
        <v>8</v>
      </c>
      <c r="L90" s="115">
        <f>VLOOKUP($B90,[1]NUM9!$G$2:$T$155,9,FALSE)</f>
        <v>11</v>
      </c>
      <c r="M90" s="115">
        <f>VLOOKUP($B90,[1]NUM9!$G$2:$T$155,10,FALSE)</f>
        <v>0</v>
      </c>
      <c r="N90" s="115">
        <f>VLOOKUP($B90,[1]NUM9!$G$2:$T$155,11,FALSE)</f>
        <v>3</v>
      </c>
      <c r="O90" s="115">
        <f>VLOOKUP($B90,[1]NUM9!$G$2:$T$155,12,FALSE)</f>
        <v>7</v>
      </c>
      <c r="P90" s="81">
        <f>VLOOKUP($B90,[1]NUM9!$G$2:$T$155,13,FALSE)</f>
        <v>5</v>
      </c>
      <c r="Q90" s="56">
        <f t="shared" ref="Q90:Q105" si="28">SUM(E90:P90)</f>
        <v>68</v>
      </c>
      <c r="R90" s="56">
        <v>83</v>
      </c>
      <c r="S90" s="57">
        <f t="shared" ref="S90:S105" si="29">+R90</f>
        <v>83</v>
      </c>
      <c r="T90" s="56">
        <v>53</v>
      </c>
      <c r="U90" s="178">
        <v>53</v>
      </c>
      <c r="V90" s="178">
        <v>53</v>
      </c>
      <c r="W90" s="59">
        <f>VLOOKUP($B90,[1]DEN9!$G$2:$I$157,2,FALSE)</f>
        <v>63</v>
      </c>
    </row>
    <row r="91" spans="1:23" ht="15" thickBot="1" x14ac:dyDescent="0.25">
      <c r="A91" s="105" t="s">
        <v>159</v>
      </c>
      <c r="B91" s="99" t="s">
        <v>144</v>
      </c>
      <c r="C91" s="63"/>
      <c r="D91" s="63"/>
      <c r="E91" s="115">
        <f>VLOOKUP($B91,[1]NUM9!$G$2:$T$155,2,FALSE)</f>
        <v>16</v>
      </c>
      <c r="F91" s="115">
        <f>VLOOKUP($B91,[1]NUM9!$G$2:$T$155,3,FALSE)</f>
        <v>31</v>
      </c>
      <c r="G91" s="115">
        <f>VLOOKUP($B91,[1]NUM9!$G$2:$T$155,4,FALSE)</f>
        <v>40</v>
      </c>
      <c r="H91" s="115">
        <f>VLOOKUP($B91,[1]NUM9!$G$2:$T$155,5,FALSE)</f>
        <v>33</v>
      </c>
      <c r="I91" s="115">
        <f>VLOOKUP($B91,[1]NUM9!$G$2:$T$155,6,FALSE)</f>
        <v>52</v>
      </c>
      <c r="J91" s="115">
        <f>VLOOKUP($B91,[1]NUM9!$G$2:$T$155,7,FALSE)</f>
        <v>28</v>
      </c>
      <c r="K91" s="115">
        <f>VLOOKUP($B91,[1]NUM9!$G$2:$T$155,8,FALSE)</f>
        <v>35</v>
      </c>
      <c r="L91" s="115">
        <f>VLOOKUP($B91,[1]NUM9!$G$2:$T$155,9,FALSE)</f>
        <v>35</v>
      </c>
      <c r="M91" s="115">
        <f>VLOOKUP($B91,[1]NUM9!$G$2:$T$155,10,FALSE)</f>
        <v>31</v>
      </c>
      <c r="N91" s="115">
        <f>VLOOKUP($B91,[1]NUM9!$G$2:$T$155,11,FALSE)</f>
        <v>22</v>
      </c>
      <c r="O91" s="115">
        <f>VLOOKUP($B91,[1]NUM9!$G$2:$T$155,12,FALSE)</f>
        <v>24</v>
      </c>
      <c r="P91" s="81">
        <f>VLOOKUP($B91,[1]NUM9!$G$2:$T$155,13,FALSE)</f>
        <v>48</v>
      </c>
      <c r="Q91" s="56">
        <f t="shared" si="28"/>
        <v>395</v>
      </c>
      <c r="R91" s="56">
        <v>313</v>
      </c>
      <c r="S91" s="57">
        <f t="shared" si="29"/>
        <v>313</v>
      </c>
      <c r="T91" s="56">
        <v>400</v>
      </c>
      <c r="U91" s="178">
        <v>400</v>
      </c>
      <c r="V91" s="178">
        <v>400</v>
      </c>
      <c r="W91" s="59">
        <f>VLOOKUP($B91,[1]DEN9!$G$2:$I$157,2,FALSE)</f>
        <v>370</v>
      </c>
    </row>
    <row r="92" spans="1:23" ht="15" thickBot="1" x14ac:dyDescent="0.25">
      <c r="A92" s="105" t="s">
        <v>159</v>
      </c>
      <c r="B92" s="99" t="s">
        <v>145</v>
      </c>
      <c r="C92" s="63"/>
      <c r="D92" s="63"/>
      <c r="E92" s="115">
        <f>VLOOKUP($B92,[1]NUM9!$G$2:$T$155,2,FALSE)</f>
        <v>30</v>
      </c>
      <c r="F92" s="115">
        <f>VLOOKUP($B92,[1]NUM9!$G$2:$T$155,3,FALSE)</f>
        <v>45</v>
      </c>
      <c r="G92" s="115">
        <f>VLOOKUP($B92,[1]NUM9!$G$2:$T$155,4,FALSE)</f>
        <v>43</v>
      </c>
      <c r="H92" s="115">
        <f>VLOOKUP($B92,[1]NUM9!$G$2:$T$155,5,FALSE)</f>
        <v>51</v>
      </c>
      <c r="I92" s="115">
        <f>VLOOKUP($B92,[1]NUM9!$G$2:$T$155,6,FALSE)</f>
        <v>52</v>
      </c>
      <c r="J92" s="115">
        <f>VLOOKUP($B92,[1]NUM9!$G$2:$T$155,7,FALSE)</f>
        <v>65</v>
      </c>
      <c r="K92" s="115">
        <f>VLOOKUP($B92,[1]NUM9!$G$2:$T$155,8,FALSE)</f>
        <v>44</v>
      </c>
      <c r="L92" s="115">
        <f>VLOOKUP($B92,[1]NUM9!$G$2:$T$155,9,FALSE)</f>
        <v>56</v>
      </c>
      <c r="M92" s="115">
        <f>VLOOKUP($B92,[1]NUM9!$G$2:$T$155,10,FALSE)</f>
        <v>32</v>
      </c>
      <c r="N92" s="115">
        <f>VLOOKUP($B92,[1]NUM9!$G$2:$T$155,11,FALSE)</f>
        <v>47</v>
      </c>
      <c r="O92" s="115">
        <f>VLOOKUP($B92,[1]NUM9!$G$2:$T$155,12,FALSE)</f>
        <v>19</v>
      </c>
      <c r="P92" s="81">
        <f>VLOOKUP($B92,[1]NUM9!$G$2:$T$155,13,FALSE)+5</f>
        <v>106</v>
      </c>
      <c r="Q92" s="56">
        <f t="shared" si="28"/>
        <v>590</v>
      </c>
      <c r="R92" s="56">
        <v>606</v>
      </c>
      <c r="S92" s="57">
        <f t="shared" si="29"/>
        <v>606</v>
      </c>
      <c r="T92" s="56">
        <v>620</v>
      </c>
      <c r="U92" s="178">
        <v>603</v>
      </c>
      <c r="V92" s="178">
        <v>603</v>
      </c>
      <c r="W92" s="59">
        <f>VLOOKUP($B92,[1]DEN9!$G$2:$I$157,2,FALSE)+42</f>
        <v>551</v>
      </c>
    </row>
    <row r="93" spans="1:23" ht="15" thickBot="1" x14ac:dyDescent="0.25">
      <c r="A93" s="105" t="s">
        <v>159</v>
      </c>
      <c r="B93" s="99" t="s">
        <v>146</v>
      </c>
      <c r="C93" s="63"/>
      <c r="D93" s="63"/>
      <c r="E93" s="115">
        <f>VLOOKUP($B93,[1]NUM9!$G$2:$T$155,2,FALSE)</f>
        <v>5</v>
      </c>
      <c r="F93" s="115">
        <f>VLOOKUP($B93,[1]NUM9!$G$2:$T$155,3,FALSE)</f>
        <v>2</v>
      </c>
      <c r="G93" s="115">
        <f>VLOOKUP($B93,[1]NUM9!$G$2:$T$155,4,FALSE)</f>
        <v>9</v>
      </c>
      <c r="H93" s="115">
        <f>VLOOKUP($B93,[1]NUM9!$G$2:$T$155,5,FALSE)</f>
        <v>6</v>
      </c>
      <c r="I93" s="115">
        <f>VLOOKUP($B93,[1]NUM9!$G$2:$T$155,6,FALSE)</f>
        <v>4</v>
      </c>
      <c r="J93" s="115">
        <f>VLOOKUP($B93,[1]NUM9!$G$2:$T$155,7,FALSE)</f>
        <v>8</v>
      </c>
      <c r="K93" s="115">
        <f>VLOOKUP($B93,[1]NUM9!$G$2:$T$155,8,FALSE)</f>
        <v>2</v>
      </c>
      <c r="L93" s="115">
        <f>VLOOKUP($B93,[1]NUM9!$G$2:$T$155,9,FALSE)</f>
        <v>8</v>
      </c>
      <c r="M93" s="115">
        <f>VLOOKUP($B93,[1]NUM9!$G$2:$T$155,10,FALSE)</f>
        <v>9</v>
      </c>
      <c r="N93" s="115">
        <f>VLOOKUP($B93,[1]NUM9!$G$2:$T$155,11,FALSE)</f>
        <v>9</v>
      </c>
      <c r="O93" s="115">
        <f>VLOOKUP($B93,[1]NUM9!$G$2:$T$155,12,FALSE)</f>
        <v>10</v>
      </c>
      <c r="P93" s="81">
        <f>VLOOKUP($B93,[1]NUM9!$G$2:$T$155,13,FALSE)</f>
        <v>8</v>
      </c>
      <c r="Q93" s="56">
        <f t="shared" si="28"/>
        <v>80</v>
      </c>
      <c r="R93" s="56">
        <v>79</v>
      </c>
      <c r="S93" s="57">
        <f t="shared" si="29"/>
        <v>79</v>
      </c>
      <c r="T93" s="56">
        <v>81</v>
      </c>
      <c r="U93" s="178">
        <v>81</v>
      </c>
      <c r="V93" s="178">
        <v>81</v>
      </c>
      <c r="W93" s="59">
        <f>VLOOKUP($B93,[1]DEN9!$G$2:$I$157,2,FALSE)</f>
        <v>82</v>
      </c>
    </row>
    <row r="94" spans="1:23" ht="15" thickBot="1" x14ac:dyDescent="0.25">
      <c r="A94" s="105" t="s">
        <v>159</v>
      </c>
      <c r="B94" s="99" t="s">
        <v>147</v>
      </c>
      <c r="C94" s="63"/>
      <c r="D94" s="63"/>
      <c r="E94" s="115">
        <f>VLOOKUP($B94,[1]NUM9!$G$2:$T$155,2,FALSE)</f>
        <v>0</v>
      </c>
      <c r="F94" s="115">
        <f>VLOOKUP($B94,[1]NUM9!$G$2:$T$155,3,FALSE)</f>
        <v>2</v>
      </c>
      <c r="G94" s="115">
        <f>VLOOKUP($B94,[1]NUM9!$G$2:$T$155,4,FALSE)</f>
        <v>0</v>
      </c>
      <c r="H94" s="115">
        <f>VLOOKUP($B94,[1]NUM9!$G$2:$T$155,5,FALSE)</f>
        <v>0</v>
      </c>
      <c r="I94" s="115">
        <f>VLOOKUP($B94,[1]NUM9!$G$2:$T$155,6,FALSE)</f>
        <v>4</v>
      </c>
      <c r="J94" s="115">
        <f>VLOOKUP($B94,[1]NUM9!$G$2:$T$155,7,FALSE)</f>
        <v>0</v>
      </c>
      <c r="K94" s="115">
        <f>VLOOKUP($B94,[1]NUM9!$G$2:$T$155,8,FALSE)</f>
        <v>0</v>
      </c>
      <c r="L94" s="115">
        <f>VLOOKUP($B94,[1]NUM9!$G$2:$T$155,9,FALSE)</f>
        <v>1</v>
      </c>
      <c r="M94" s="115">
        <f>VLOOKUP($B94,[1]NUM9!$G$2:$T$155,10,FALSE)</f>
        <v>1</v>
      </c>
      <c r="N94" s="115">
        <f>VLOOKUP($B94,[1]NUM9!$G$2:$T$155,11,FALSE)</f>
        <v>0</v>
      </c>
      <c r="O94" s="115">
        <f>VLOOKUP($B94,[1]NUM9!$G$2:$T$155,12,FALSE)</f>
        <v>0</v>
      </c>
      <c r="P94" s="81">
        <f>VLOOKUP($B94,[1]NUM9!$G$2:$T$155,13,FALSE)</f>
        <v>0</v>
      </c>
      <c r="Q94" s="56">
        <f t="shared" si="28"/>
        <v>8</v>
      </c>
      <c r="R94" s="56">
        <v>15</v>
      </c>
      <c r="S94" s="57">
        <f t="shared" si="29"/>
        <v>15</v>
      </c>
      <c r="T94" s="56">
        <v>9</v>
      </c>
      <c r="U94" s="178">
        <v>9</v>
      </c>
      <c r="V94" s="178">
        <v>9</v>
      </c>
      <c r="W94" s="59">
        <f>VLOOKUP($B94,[1]DEN9!$G$2:$I$157,2,FALSE)</f>
        <v>12</v>
      </c>
    </row>
    <row r="95" spans="1:23" ht="15" thickBot="1" x14ac:dyDescent="0.25">
      <c r="A95" s="105" t="s">
        <v>159</v>
      </c>
      <c r="B95" s="99" t="s">
        <v>148</v>
      </c>
      <c r="C95" s="63"/>
      <c r="D95" s="63"/>
      <c r="E95" s="115">
        <f>VLOOKUP($B95,[1]NUM9!$G$2:$T$155,2,FALSE)</f>
        <v>0</v>
      </c>
      <c r="F95" s="115">
        <f>VLOOKUP($B95,[1]NUM9!$G$2:$T$155,3,FALSE)</f>
        <v>2</v>
      </c>
      <c r="G95" s="115">
        <f>VLOOKUP($B95,[1]NUM9!$G$2:$T$155,4,FALSE)</f>
        <v>4</v>
      </c>
      <c r="H95" s="115">
        <f>VLOOKUP($B95,[1]NUM9!$G$2:$T$155,5,FALSE)</f>
        <v>0</v>
      </c>
      <c r="I95" s="115">
        <f>VLOOKUP($B95,[1]NUM9!$G$2:$T$155,6,FALSE)</f>
        <v>0</v>
      </c>
      <c r="J95" s="115">
        <f>VLOOKUP($B95,[1]NUM9!$G$2:$T$155,7,FALSE)</f>
        <v>2</v>
      </c>
      <c r="K95" s="115">
        <f>VLOOKUP($B95,[1]NUM9!$G$2:$T$155,8,FALSE)</f>
        <v>1</v>
      </c>
      <c r="L95" s="115">
        <f>VLOOKUP($B95,[1]NUM9!$G$2:$T$155,9,FALSE)</f>
        <v>2</v>
      </c>
      <c r="M95" s="115">
        <f>VLOOKUP($B95,[1]NUM9!$G$2:$T$155,10,FALSE)</f>
        <v>0</v>
      </c>
      <c r="N95" s="115">
        <f>VLOOKUP($B95,[1]NUM9!$G$2:$T$155,11,FALSE)</f>
        <v>0</v>
      </c>
      <c r="O95" s="115">
        <f>VLOOKUP($B95,[1]NUM9!$G$2:$T$155,12,FALSE)</f>
        <v>0</v>
      </c>
      <c r="P95" s="81">
        <f>VLOOKUP($B95,[1]NUM9!$G$2:$T$155,13,FALSE)</f>
        <v>5</v>
      </c>
      <c r="Q95" s="56">
        <f t="shared" si="28"/>
        <v>16</v>
      </c>
      <c r="R95" s="56">
        <v>17</v>
      </c>
      <c r="S95" s="57">
        <f t="shared" si="29"/>
        <v>17</v>
      </c>
      <c r="T95" s="56">
        <v>22</v>
      </c>
      <c r="U95" s="178">
        <v>22</v>
      </c>
      <c r="V95" s="178">
        <v>22</v>
      </c>
      <c r="W95" s="59">
        <f>VLOOKUP($B95,[1]DEN9!$G$2:$I$157,2,FALSE)</f>
        <v>16</v>
      </c>
    </row>
    <row r="96" spans="1:23" ht="15" thickBot="1" x14ac:dyDescent="0.25">
      <c r="A96" s="105" t="s">
        <v>159</v>
      </c>
      <c r="B96" s="99" t="s">
        <v>149</v>
      </c>
      <c r="C96" s="63"/>
      <c r="D96" s="63"/>
      <c r="E96" s="115">
        <f>VLOOKUP($B96,[1]NUM9!$G$2:$T$155,2,FALSE)</f>
        <v>0</v>
      </c>
      <c r="F96" s="115">
        <f>VLOOKUP($B96,[1]NUM9!$G$2:$T$155,3,FALSE)</f>
        <v>1</v>
      </c>
      <c r="G96" s="115">
        <f>VLOOKUP($B96,[1]NUM9!$G$2:$T$155,4,FALSE)</f>
        <v>0</v>
      </c>
      <c r="H96" s="115">
        <f>VLOOKUP($B96,[1]NUM9!$G$2:$T$155,5,FALSE)</f>
        <v>0</v>
      </c>
      <c r="I96" s="115">
        <f>VLOOKUP($B96,[1]NUM9!$G$2:$T$155,6,FALSE)</f>
        <v>2</v>
      </c>
      <c r="J96" s="115">
        <f>VLOOKUP($B96,[1]NUM9!$G$2:$T$155,7,FALSE)</f>
        <v>1</v>
      </c>
      <c r="K96" s="115">
        <f>VLOOKUP($B96,[1]NUM9!$G$2:$T$155,8,FALSE)</f>
        <v>0</v>
      </c>
      <c r="L96" s="115">
        <f>VLOOKUP($B96,[1]NUM9!$G$2:$T$155,9,FALSE)</f>
        <v>1</v>
      </c>
      <c r="M96" s="115">
        <f>VLOOKUP($B96,[1]NUM9!$G$2:$T$155,10,FALSE)</f>
        <v>0</v>
      </c>
      <c r="N96" s="115">
        <f>VLOOKUP($B96,[1]NUM9!$G$2:$T$155,11,FALSE)</f>
        <v>0</v>
      </c>
      <c r="O96" s="115">
        <f>VLOOKUP($B96,[1]NUM9!$G$2:$T$155,12,FALSE)</f>
        <v>0</v>
      </c>
      <c r="P96" s="81">
        <f>VLOOKUP($B96,[1]NUM9!$G$2:$T$155,13,FALSE)</f>
        <v>3</v>
      </c>
      <c r="Q96" s="56">
        <f t="shared" si="28"/>
        <v>8</v>
      </c>
      <c r="R96" s="56">
        <v>12</v>
      </c>
      <c r="S96" s="57">
        <f t="shared" si="29"/>
        <v>12</v>
      </c>
      <c r="T96" s="56">
        <v>9</v>
      </c>
      <c r="U96" s="178">
        <v>9</v>
      </c>
      <c r="V96" s="178">
        <v>9</v>
      </c>
      <c r="W96" s="59">
        <f>VLOOKUP($B96,[1]DEN9!$G$2:$I$157,2,FALSE)</f>
        <v>9</v>
      </c>
    </row>
    <row r="97" spans="1:23" ht="15" thickBot="1" x14ac:dyDescent="0.25">
      <c r="A97" s="105" t="s">
        <v>159</v>
      </c>
      <c r="B97" s="99" t="s">
        <v>150</v>
      </c>
      <c r="C97" s="63"/>
      <c r="D97" s="63"/>
      <c r="E97" s="115">
        <f>VLOOKUP($B97,[1]NUM9!$G$2:$T$155,2,FALSE)</f>
        <v>0</v>
      </c>
      <c r="F97" s="115">
        <f>VLOOKUP($B97,[1]NUM9!$G$2:$T$155,3,FALSE)</f>
        <v>2</v>
      </c>
      <c r="G97" s="115">
        <f>VLOOKUP($B97,[1]NUM9!$G$2:$T$155,4,FALSE)</f>
        <v>0</v>
      </c>
      <c r="H97" s="115">
        <f>VLOOKUP($B97,[1]NUM9!$G$2:$T$155,5,FALSE)</f>
        <v>0</v>
      </c>
      <c r="I97" s="115">
        <f>VLOOKUP($B97,[1]NUM9!$G$2:$T$155,6,FALSE)</f>
        <v>1</v>
      </c>
      <c r="J97" s="115">
        <f>VLOOKUP($B97,[1]NUM9!$G$2:$T$155,7,FALSE)</f>
        <v>0</v>
      </c>
      <c r="K97" s="115">
        <f>VLOOKUP($B97,[1]NUM9!$G$2:$T$155,8,FALSE)</f>
        <v>2</v>
      </c>
      <c r="L97" s="115">
        <f>VLOOKUP($B97,[1]NUM9!$G$2:$T$155,9,FALSE)</f>
        <v>1</v>
      </c>
      <c r="M97" s="115">
        <f>VLOOKUP($B97,[1]NUM9!$G$2:$T$155,10,FALSE)</f>
        <v>0</v>
      </c>
      <c r="N97" s="115">
        <f>VLOOKUP($B97,[1]NUM9!$G$2:$T$155,11,FALSE)</f>
        <v>0</v>
      </c>
      <c r="O97" s="115">
        <f>VLOOKUP($B97,[1]NUM9!$G$2:$T$155,12,FALSE)</f>
        <v>0</v>
      </c>
      <c r="P97" s="81">
        <f>VLOOKUP($B97,[1]NUM9!$G$2:$T$155,13,FALSE)</f>
        <v>1</v>
      </c>
      <c r="Q97" s="56">
        <f t="shared" si="28"/>
        <v>7</v>
      </c>
      <c r="R97" s="56">
        <v>8</v>
      </c>
      <c r="S97" s="57">
        <f t="shared" si="29"/>
        <v>8</v>
      </c>
      <c r="T97" s="56">
        <v>6</v>
      </c>
      <c r="U97" s="178">
        <v>6</v>
      </c>
      <c r="V97" s="178">
        <v>6</v>
      </c>
      <c r="W97" s="59">
        <f>VLOOKUP($B97,[1]DEN9!$G$2:$I$157,2,FALSE)</f>
        <v>3</v>
      </c>
    </row>
    <row r="98" spans="1:23" ht="15" thickBot="1" x14ac:dyDescent="0.25">
      <c r="A98" s="105" t="s">
        <v>159</v>
      </c>
      <c r="B98" s="99" t="s">
        <v>151</v>
      </c>
      <c r="C98" s="63"/>
      <c r="D98" s="63"/>
      <c r="E98" s="115">
        <f>VLOOKUP($B98,[1]NUM9!$G$2:$T$155,2,FALSE)</f>
        <v>1</v>
      </c>
      <c r="F98" s="115">
        <f>VLOOKUP($B98,[1]NUM9!$G$2:$T$155,3,FALSE)</f>
        <v>2</v>
      </c>
      <c r="G98" s="115">
        <f>VLOOKUP($B98,[1]NUM9!$G$2:$T$155,4,FALSE)</f>
        <v>2</v>
      </c>
      <c r="H98" s="115">
        <f>VLOOKUP($B98,[1]NUM9!$G$2:$T$155,5,FALSE)</f>
        <v>3</v>
      </c>
      <c r="I98" s="115">
        <f>VLOOKUP($B98,[1]NUM9!$G$2:$T$155,6,FALSE)</f>
        <v>3</v>
      </c>
      <c r="J98" s="115">
        <f>VLOOKUP($B98,[1]NUM9!$G$2:$T$155,7,FALSE)</f>
        <v>2</v>
      </c>
      <c r="K98" s="115">
        <f>VLOOKUP($B98,[1]NUM9!$G$2:$T$155,8,FALSE)</f>
        <v>2</v>
      </c>
      <c r="L98" s="115">
        <f>VLOOKUP($B98,[1]NUM9!$G$2:$T$155,9,FALSE)</f>
        <v>1</v>
      </c>
      <c r="M98" s="115">
        <f>VLOOKUP($B98,[1]NUM9!$G$2:$T$155,10,FALSE)</f>
        <v>1</v>
      </c>
      <c r="N98" s="115">
        <f>VLOOKUP($B98,[1]NUM9!$G$2:$T$155,11,FALSE)</f>
        <v>0</v>
      </c>
      <c r="O98" s="115">
        <f>VLOOKUP($B98,[1]NUM9!$G$2:$T$155,12,FALSE)</f>
        <v>1</v>
      </c>
      <c r="P98" s="81">
        <f>VLOOKUP($B98,[1]NUM9!$G$2:$T$155,13,FALSE)</f>
        <v>1</v>
      </c>
      <c r="Q98" s="56">
        <f t="shared" si="28"/>
        <v>19</v>
      </c>
      <c r="R98" s="56">
        <v>19</v>
      </c>
      <c r="S98" s="57">
        <f t="shared" si="29"/>
        <v>19</v>
      </c>
      <c r="T98" s="56">
        <v>21</v>
      </c>
      <c r="U98" s="178">
        <v>21</v>
      </c>
      <c r="V98" s="178">
        <v>21</v>
      </c>
      <c r="W98" s="59">
        <f>VLOOKUP($B98,[1]DEN9!$G$2:$I$157,2,FALSE)</f>
        <v>19</v>
      </c>
    </row>
    <row r="99" spans="1:23" ht="15" thickBot="1" x14ac:dyDescent="0.25">
      <c r="A99" s="105" t="s">
        <v>159</v>
      </c>
      <c r="B99" s="99" t="s">
        <v>152</v>
      </c>
      <c r="C99" s="63"/>
      <c r="D99" s="63"/>
      <c r="E99" s="115">
        <f>VLOOKUP($B99,[1]NUM9!$G$2:$T$155,2,FALSE)</f>
        <v>0</v>
      </c>
      <c r="F99" s="115">
        <f>VLOOKUP($B99,[1]NUM9!$G$2:$T$155,3,FALSE)</f>
        <v>1</v>
      </c>
      <c r="G99" s="115">
        <f>VLOOKUP($B99,[1]NUM9!$G$2:$T$155,4,FALSE)</f>
        <v>0</v>
      </c>
      <c r="H99" s="115">
        <f>VLOOKUP($B99,[1]NUM9!$G$2:$T$155,5,FALSE)</f>
        <v>0</v>
      </c>
      <c r="I99" s="115">
        <f>VLOOKUP($B99,[1]NUM9!$G$2:$T$155,6,FALSE)</f>
        <v>0</v>
      </c>
      <c r="J99" s="115">
        <f>VLOOKUP($B99,[1]NUM9!$G$2:$T$155,7,FALSE)</f>
        <v>0</v>
      </c>
      <c r="K99" s="115">
        <f>VLOOKUP($B99,[1]NUM9!$G$2:$T$155,8,FALSE)</f>
        <v>0</v>
      </c>
      <c r="L99" s="115">
        <f>VLOOKUP($B99,[1]NUM9!$G$2:$T$155,9,FALSE)</f>
        <v>0</v>
      </c>
      <c r="M99" s="115">
        <f>VLOOKUP($B99,[1]NUM9!$G$2:$T$155,10,FALSE)</f>
        <v>0</v>
      </c>
      <c r="N99" s="115">
        <f>VLOOKUP($B99,[1]NUM9!$G$2:$T$155,11,FALSE)</f>
        <v>0</v>
      </c>
      <c r="O99" s="115">
        <f>VLOOKUP($B99,[1]NUM9!$G$2:$T$155,12,FALSE)</f>
        <v>0</v>
      </c>
      <c r="P99" s="81">
        <f>VLOOKUP($B99,[1]NUM9!$G$2:$T$155,13,FALSE)</f>
        <v>3</v>
      </c>
      <c r="Q99" s="56">
        <f t="shared" si="28"/>
        <v>4</v>
      </c>
      <c r="R99" s="56">
        <v>3</v>
      </c>
      <c r="S99" s="57">
        <f t="shared" si="29"/>
        <v>3</v>
      </c>
      <c r="T99" s="56">
        <v>0</v>
      </c>
      <c r="U99" s="178">
        <v>0</v>
      </c>
      <c r="V99" s="178">
        <v>0</v>
      </c>
      <c r="W99" s="59">
        <f>VLOOKUP($B99,[1]DEN9!$G$2:$I$157,2,FALSE)</f>
        <v>5</v>
      </c>
    </row>
    <row r="100" spans="1:23" ht="15" thickBot="1" x14ac:dyDescent="0.25">
      <c r="A100" s="105" t="s">
        <v>159</v>
      </c>
      <c r="B100" s="99" t="s">
        <v>153</v>
      </c>
      <c r="C100" s="63"/>
      <c r="D100" s="63"/>
      <c r="E100" s="115">
        <f>VLOOKUP($B100,[1]NUM9!$G$2:$T$155,2,FALSE)</f>
        <v>0</v>
      </c>
      <c r="F100" s="115">
        <f>VLOOKUP($B100,[1]NUM9!$G$2:$T$155,3,FALSE)</f>
        <v>1</v>
      </c>
      <c r="G100" s="115">
        <f>VLOOKUP($B100,[1]NUM9!$G$2:$T$155,4,FALSE)</f>
        <v>1</v>
      </c>
      <c r="H100" s="115">
        <f>VLOOKUP($B100,[1]NUM9!$G$2:$T$155,5,FALSE)</f>
        <v>0</v>
      </c>
      <c r="I100" s="115">
        <f>VLOOKUP($B100,[1]NUM9!$G$2:$T$155,6,FALSE)</f>
        <v>1</v>
      </c>
      <c r="J100" s="115">
        <f>VLOOKUP($B100,[1]NUM9!$G$2:$T$155,7,FALSE)</f>
        <v>0</v>
      </c>
      <c r="K100" s="115">
        <f>VLOOKUP($B100,[1]NUM9!$G$2:$T$155,8,FALSE)</f>
        <v>0</v>
      </c>
      <c r="L100" s="115">
        <f>VLOOKUP($B100,[1]NUM9!$G$2:$T$155,9,FALSE)</f>
        <v>0</v>
      </c>
      <c r="M100" s="115">
        <f>VLOOKUP($B100,[1]NUM9!$G$2:$T$155,10,FALSE)</f>
        <v>1</v>
      </c>
      <c r="N100" s="115">
        <f>VLOOKUP($B100,[1]NUM9!$G$2:$T$155,11,FALSE)</f>
        <v>0</v>
      </c>
      <c r="O100" s="115">
        <f>VLOOKUP($B100,[1]NUM9!$G$2:$T$155,12,FALSE)</f>
        <v>0</v>
      </c>
      <c r="P100" s="81">
        <f>VLOOKUP($B100,[1]NUM9!$G$2:$T$155,13,FALSE)</f>
        <v>1</v>
      </c>
      <c r="Q100" s="56">
        <f t="shared" si="28"/>
        <v>5</v>
      </c>
      <c r="R100" s="56">
        <v>7</v>
      </c>
      <c r="S100" s="57">
        <f t="shared" si="29"/>
        <v>7</v>
      </c>
      <c r="T100" s="56">
        <v>4</v>
      </c>
      <c r="U100" s="178">
        <v>4</v>
      </c>
      <c r="V100" s="178">
        <v>4</v>
      </c>
      <c r="W100" s="59">
        <f>VLOOKUP($B100,[1]DEN9!$G$2:$I$157,2,FALSE)</f>
        <v>4</v>
      </c>
    </row>
    <row r="101" spans="1:23" ht="15" thickBot="1" x14ac:dyDescent="0.25">
      <c r="A101" s="105" t="s">
        <v>159</v>
      </c>
      <c r="B101" s="99" t="s">
        <v>154</v>
      </c>
      <c r="C101" s="63"/>
      <c r="D101" s="63"/>
      <c r="E101" s="115">
        <f>VLOOKUP($B101,[1]NUM9!$G$2:$T$155,2,FALSE)</f>
        <v>0</v>
      </c>
      <c r="F101" s="115">
        <f>VLOOKUP($B101,[1]NUM9!$G$2:$T$155,3,FALSE)</f>
        <v>0</v>
      </c>
      <c r="G101" s="115">
        <f>VLOOKUP($B101,[1]NUM9!$G$2:$T$155,4,FALSE)</f>
        <v>0</v>
      </c>
      <c r="H101" s="115">
        <f>VLOOKUP($B101,[1]NUM9!$G$2:$T$155,5,FALSE)</f>
        <v>1</v>
      </c>
      <c r="I101" s="115">
        <f>VLOOKUP($B101,[1]NUM9!$G$2:$T$155,6,FALSE)</f>
        <v>1</v>
      </c>
      <c r="J101" s="115">
        <f>VLOOKUP($B101,[1]NUM9!$G$2:$T$155,7,FALSE)</f>
        <v>1</v>
      </c>
      <c r="K101" s="115">
        <f>VLOOKUP($B101,[1]NUM9!$G$2:$T$155,8,FALSE)</f>
        <v>0</v>
      </c>
      <c r="L101" s="115">
        <f>VLOOKUP($B101,[1]NUM9!$G$2:$T$155,9,FALSE)</f>
        <v>0</v>
      </c>
      <c r="M101" s="115">
        <f>VLOOKUP($B101,[1]NUM9!$G$2:$T$155,10,FALSE)</f>
        <v>0</v>
      </c>
      <c r="N101" s="115">
        <f>VLOOKUP($B101,[1]NUM9!$G$2:$T$155,11,FALSE)</f>
        <v>0</v>
      </c>
      <c r="O101" s="115">
        <f>VLOOKUP($B101,[1]NUM9!$G$2:$T$155,12,FALSE)</f>
        <v>0</v>
      </c>
      <c r="P101" s="81">
        <f>VLOOKUP($B101,[1]NUM9!$G$2:$T$155,13,FALSE)</f>
        <v>0</v>
      </c>
      <c r="Q101" s="56">
        <f t="shared" si="28"/>
        <v>3</v>
      </c>
      <c r="R101" s="56">
        <v>3</v>
      </c>
      <c r="S101" s="57">
        <f t="shared" si="29"/>
        <v>3</v>
      </c>
      <c r="T101" s="56">
        <v>3</v>
      </c>
      <c r="U101" s="178">
        <v>3</v>
      </c>
      <c r="V101" s="178">
        <v>3</v>
      </c>
      <c r="W101" s="59">
        <f>VLOOKUP($B101,[1]DEN9!$G$2:$I$157,2,FALSE)</f>
        <v>1</v>
      </c>
    </row>
    <row r="102" spans="1:23" ht="15" thickBot="1" x14ac:dyDescent="0.25">
      <c r="A102" s="105" t="s">
        <v>159</v>
      </c>
      <c r="B102" s="99" t="s">
        <v>155</v>
      </c>
      <c r="C102" s="63"/>
      <c r="D102" s="63"/>
      <c r="E102" s="115">
        <f>VLOOKUP($B102,[1]NUM9!$G$2:$T$155,2,FALSE)</f>
        <v>3</v>
      </c>
      <c r="F102" s="115">
        <f>VLOOKUP($B102,[1]NUM9!$G$2:$T$155,3,FALSE)</f>
        <v>2</v>
      </c>
      <c r="G102" s="115">
        <f>VLOOKUP($B102,[1]NUM9!$G$2:$T$155,4,FALSE)</f>
        <v>2</v>
      </c>
      <c r="H102" s="115">
        <f>VLOOKUP($B102,[1]NUM9!$G$2:$T$155,5,FALSE)</f>
        <v>0</v>
      </c>
      <c r="I102" s="115">
        <f>VLOOKUP($B102,[1]NUM9!$G$2:$T$155,6,FALSE)</f>
        <v>2</v>
      </c>
      <c r="J102" s="115">
        <f>VLOOKUP($B102,[1]NUM9!$G$2:$T$155,7,FALSE)</f>
        <v>2</v>
      </c>
      <c r="K102" s="115">
        <f>VLOOKUP($B102,[1]NUM9!$G$2:$T$155,8,FALSE)</f>
        <v>3</v>
      </c>
      <c r="L102" s="115">
        <f>VLOOKUP($B102,[1]NUM9!$G$2:$T$155,9,FALSE)</f>
        <v>0</v>
      </c>
      <c r="M102" s="115">
        <f>VLOOKUP($B102,[1]NUM9!$G$2:$T$155,10,FALSE)</f>
        <v>0</v>
      </c>
      <c r="N102" s="115">
        <f>VLOOKUP($B102,[1]NUM9!$G$2:$T$155,11,FALSE)</f>
        <v>1</v>
      </c>
      <c r="O102" s="115">
        <f>VLOOKUP($B102,[1]NUM9!$G$2:$T$155,12,FALSE)</f>
        <v>1</v>
      </c>
      <c r="P102" s="81">
        <f>VLOOKUP($B102,[1]NUM9!$G$2:$T$155,13,FALSE)</f>
        <v>2</v>
      </c>
      <c r="Q102" s="56">
        <f t="shared" si="28"/>
        <v>18</v>
      </c>
      <c r="R102" s="56">
        <v>28</v>
      </c>
      <c r="S102" s="57">
        <f t="shared" si="29"/>
        <v>28</v>
      </c>
      <c r="T102" s="56">
        <v>19</v>
      </c>
      <c r="U102" s="178">
        <v>19</v>
      </c>
      <c r="V102" s="178">
        <v>19</v>
      </c>
      <c r="W102" s="59">
        <f>VLOOKUP($B102,[1]DEN9!$G$2:$I$157,2,FALSE)</f>
        <v>18</v>
      </c>
    </row>
    <row r="103" spans="1:23" ht="15" thickBot="1" x14ac:dyDescent="0.25">
      <c r="A103" s="105" t="s">
        <v>159</v>
      </c>
      <c r="B103" s="99" t="s">
        <v>156</v>
      </c>
      <c r="C103" s="63"/>
      <c r="D103" s="63"/>
      <c r="E103" s="115">
        <f>VLOOKUP($B103,[1]NUM9!$G$2:$T$155,2,FALSE)</f>
        <v>0</v>
      </c>
      <c r="F103" s="115">
        <f>VLOOKUP($B103,[1]NUM9!$G$2:$T$155,3,FALSE)</f>
        <v>1</v>
      </c>
      <c r="G103" s="115">
        <f>VLOOKUP($B103,[1]NUM9!$G$2:$T$155,4,FALSE)</f>
        <v>1</v>
      </c>
      <c r="H103" s="115">
        <f>VLOOKUP($B103,[1]NUM9!$G$2:$T$155,5,FALSE)</f>
        <v>2</v>
      </c>
      <c r="I103" s="115">
        <f>VLOOKUP($B103,[1]NUM9!$G$2:$T$155,6,FALSE)</f>
        <v>0</v>
      </c>
      <c r="J103" s="115">
        <f>VLOOKUP($B103,[1]NUM9!$G$2:$T$155,7,FALSE)</f>
        <v>0</v>
      </c>
      <c r="K103" s="115">
        <f>VLOOKUP($B103,[1]NUM9!$G$2:$T$155,8,FALSE)</f>
        <v>1</v>
      </c>
      <c r="L103" s="115">
        <f>VLOOKUP($B103,[1]NUM9!$G$2:$T$155,9,FALSE)</f>
        <v>1</v>
      </c>
      <c r="M103" s="115">
        <f>VLOOKUP($B103,[1]NUM9!$G$2:$T$155,10,FALSE)</f>
        <v>0</v>
      </c>
      <c r="N103" s="115">
        <f>VLOOKUP($B103,[1]NUM9!$G$2:$T$155,11,FALSE)</f>
        <v>0</v>
      </c>
      <c r="O103" s="115">
        <f>VLOOKUP($B103,[1]NUM9!$G$2:$T$155,12,FALSE)</f>
        <v>5</v>
      </c>
      <c r="P103" s="81">
        <f>VLOOKUP($B103,[1]NUM9!$G$2:$T$155,13,FALSE)</f>
        <v>4</v>
      </c>
      <c r="Q103" s="56">
        <f t="shared" si="28"/>
        <v>15</v>
      </c>
      <c r="R103" s="56">
        <v>19</v>
      </c>
      <c r="S103" s="57">
        <f t="shared" si="29"/>
        <v>19</v>
      </c>
      <c r="T103" s="56">
        <v>14</v>
      </c>
      <c r="U103" s="178">
        <v>14</v>
      </c>
      <c r="V103" s="178">
        <v>14</v>
      </c>
      <c r="W103" s="59">
        <f>VLOOKUP($B103,[1]DEN9!$G$2:$I$157,2,FALSE)</f>
        <v>15</v>
      </c>
    </row>
    <row r="104" spans="1:23" ht="15" thickBot="1" x14ac:dyDescent="0.25">
      <c r="A104" s="105" t="s">
        <v>159</v>
      </c>
      <c r="B104" s="99" t="s">
        <v>157</v>
      </c>
      <c r="C104" s="63"/>
      <c r="D104" s="63"/>
      <c r="E104" s="115">
        <f>VLOOKUP($B104,[1]NUM9!$G$2:$T$155,2,FALSE)</f>
        <v>5</v>
      </c>
      <c r="F104" s="115">
        <f>VLOOKUP($B104,[1]NUM9!$G$2:$T$155,3,FALSE)</f>
        <v>4</v>
      </c>
      <c r="G104" s="115">
        <f>VLOOKUP($B104,[1]NUM9!$G$2:$T$155,4,FALSE)</f>
        <v>12</v>
      </c>
      <c r="H104" s="115">
        <f>VLOOKUP($B104,[1]NUM9!$G$2:$T$155,5,FALSE)</f>
        <v>5</v>
      </c>
      <c r="I104" s="115">
        <f>VLOOKUP($B104,[1]NUM9!$G$2:$T$155,6,FALSE)</f>
        <v>7</v>
      </c>
      <c r="J104" s="115">
        <f>VLOOKUP($B104,[1]NUM9!$G$2:$T$155,7,FALSE)</f>
        <v>6</v>
      </c>
      <c r="K104" s="115">
        <f>VLOOKUP($B104,[1]NUM9!$G$2:$T$155,8,FALSE)</f>
        <v>8</v>
      </c>
      <c r="L104" s="115">
        <f>VLOOKUP($B104,[1]NUM9!$G$2:$T$155,9,FALSE)</f>
        <v>7</v>
      </c>
      <c r="M104" s="115">
        <f>VLOOKUP($B104,[1]NUM9!$G$2:$T$155,10,FALSE)</f>
        <v>4</v>
      </c>
      <c r="N104" s="115">
        <f>VLOOKUP($B104,[1]NUM9!$G$2:$T$155,11,FALSE)</f>
        <v>9</v>
      </c>
      <c r="O104" s="115">
        <f>VLOOKUP($B104,[1]NUM9!$G$2:$T$155,12,FALSE)</f>
        <v>4</v>
      </c>
      <c r="P104" s="81">
        <f>VLOOKUP($B104,[1]NUM9!$G$2:$T$155,13,FALSE)</f>
        <v>9</v>
      </c>
      <c r="Q104" s="56">
        <f t="shared" si="28"/>
        <v>80</v>
      </c>
      <c r="R104" s="56">
        <v>82</v>
      </c>
      <c r="S104" s="57">
        <f t="shared" si="29"/>
        <v>82</v>
      </c>
      <c r="T104" s="56">
        <v>73</v>
      </c>
      <c r="U104" s="178">
        <v>73</v>
      </c>
      <c r="V104" s="178">
        <v>73</v>
      </c>
      <c r="W104" s="59">
        <f>VLOOKUP($B104,[1]DEN9!$G$2:$I$157,2,FALSE)</f>
        <v>79</v>
      </c>
    </row>
    <row r="105" spans="1:23" ht="15" thickBot="1" x14ac:dyDescent="0.25">
      <c r="A105" s="105" t="s">
        <v>159</v>
      </c>
      <c r="B105" s="99" t="s">
        <v>158</v>
      </c>
      <c r="C105" s="63"/>
      <c r="D105" s="63"/>
      <c r="E105" s="115">
        <f>VLOOKUP($B105,[1]NUM9!$G$2:$T$155,2,FALSE)</f>
        <v>2</v>
      </c>
      <c r="F105" s="115">
        <f>VLOOKUP($B105,[1]NUM9!$G$2:$T$155,3,FALSE)</f>
        <v>4</v>
      </c>
      <c r="G105" s="115">
        <f>VLOOKUP($B105,[1]NUM9!$G$2:$T$155,4,FALSE)</f>
        <v>5</v>
      </c>
      <c r="H105" s="115">
        <f>VLOOKUP($B105,[1]NUM9!$G$2:$T$155,5,FALSE)</f>
        <v>1</v>
      </c>
      <c r="I105" s="115">
        <f>VLOOKUP($B105,[1]NUM9!$G$2:$T$155,6,FALSE)</f>
        <v>5</v>
      </c>
      <c r="J105" s="115">
        <f>VLOOKUP($B105,[1]NUM9!$G$2:$T$155,7,FALSE)</f>
        <v>9</v>
      </c>
      <c r="K105" s="115">
        <f>VLOOKUP($B105,[1]NUM9!$G$2:$T$155,8,FALSE)</f>
        <v>5</v>
      </c>
      <c r="L105" s="115">
        <f>VLOOKUP($B105,[1]NUM9!$G$2:$T$155,9,FALSE)</f>
        <v>6</v>
      </c>
      <c r="M105" s="115">
        <f>VLOOKUP($B105,[1]NUM9!$G$2:$T$155,10,FALSE)</f>
        <v>1</v>
      </c>
      <c r="N105" s="115">
        <f>VLOOKUP($B105,[1]NUM9!$G$2:$T$155,11,FALSE)</f>
        <v>3</v>
      </c>
      <c r="O105" s="115">
        <f>VLOOKUP($B105,[1]NUM9!$G$2:$T$155,12,FALSE)</f>
        <v>8</v>
      </c>
      <c r="P105" s="81">
        <f>VLOOKUP($B105,[1]NUM9!$G$2:$T$155,13,FALSE)</f>
        <v>6</v>
      </c>
      <c r="Q105" s="56">
        <f t="shared" si="28"/>
        <v>55</v>
      </c>
      <c r="R105" s="56">
        <v>65</v>
      </c>
      <c r="S105" s="57">
        <f t="shared" si="29"/>
        <v>65</v>
      </c>
      <c r="T105" s="56">
        <v>55</v>
      </c>
      <c r="U105" s="178">
        <v>55</v>
      </c>
      <c r="V105" s="178">
        <v>55</v>
      </c>
      <c r="W105" s="59">
        <f>VLOOKUP($B105,[1]DEN9!$G$2:$I$157,2,FALSE)</f>
        <v>48</v>
      </c>
    </row>
    <row r="106" spans="1:23" s="65" customFormat="1" ht="27" customHeight="1" thickBot="1" x14ac:dyDescent="0.25">
      <c r="A106" s="233" t="s">
        <v>206</v>
      </c>
      <c r="B106" s="234"/>
      <c r="C106" s="45">
        <f>+D106/Metas!O113</f>
        <v>1.091430163595112</v>
      </c>
      <c r="D106" s="19">
        <f>+Q106/W106</f>
        <v>1.0586872586872587</v>
      </c>
      <c r="E106" s="55">
        <f>SUM(E90:E105)</f>
        <v>69</v>
      </c>
      <c r="F106" s="55">
        <f t="shared" ref="F106:P106" si="30">SUM(F90:F105)</f>
        <v>108</v>
      </c>
      <c r="G106" s="55">
        <f t="shared" si="30"/>
        <v>123</v>
      </c>
      <c r="H106" s="55">
        <f t="shared" si="30"/>
        <v>107</v>
      </c>
      <c r="I106" s="55">
        <f t="shared" si="30"/>
        <v>137</v>
      </c>
      <c r="J106" s="55">
        <f t="shared" si="30"/>
        <v>131</v>
      </c>
      <c r="K106" s="55">
        <f t="shared" si="30"/>
        <v>111</v>
      </c>
      <c r="L106" s="55">
        <f t="shared" si="30"/>
        <v>130</v>
      </c>
      <c r="M106" s="55">
        <f t="shared" si="30"/>
        <v>80</v>
      </c>
      <c r="N106" s="55">
        <f t="shared" si="30"/>
        <v>94</v>
      </c>
      <c r="O106" s="55">
        <f t="shared" si="30"/>
        <v>79</v>
      </c>
      <c r="P106" s="55">
        <f t="shared" si="30"/>
        <v>202</v>
      </c>
      <c r="Q106" s="86">
        <f t="shared" ref="Q106:W106" si="31">SUM(Q90:Q105)</f>
        <v>1371</v>
      </c>
      <c r="R106" s="55">
        <f t="shared" si="31"/>
        <v>1359</v>
      </c>
      <c r="S106" s="55">
        <f t="shared" si="31"/>
        <v>1359</v>
      </c>
      <c r="T106" s="55">
        <f t="shared" ref="T106" si="32">SUM(T90:T105)</f>
        <v>1389</v>
      </c>
      <c r="U106" s="55">
        <f t="shared" si="31"/>
        <v>1372</v>
      </c>
      <c r="V106" s="55">
        <f t="shared" si="31"/>
        <v>1372</v>
      </c>
      <c r="W106" s="55">
        <f t="shared" si="31"/>
        <v>1295</v>
      </c>
    </row>
    <row r="107" spans="1:23" ht="15" thickBot="1" x14ac:dyDescent="0.25">
      <c r="A107" s="105" t="s">
        <v>172</v>
      </c>
      <c r="B107" s="99" t="s">
        <v>160</v>
      </c>
      <c r="C107" s="63"/>
      <c r="D107" s="63"/>
      <c r="E107" s="81">
        <f>VLOOKUP($B107,[1]NUM9!$G$2:$T$155,2,FALSE)</f>
        <v>0</v>
      </c>
      <c r="F107" s="81">
        <f>VLOOKUP($B107,[1]NUM9!$G$2:$T$155,3,FALSE)</f>
        <v>0</v>
      </c>
      <c r="G107" s="81">
        <f>VLOOKUP($B107,[1]NUM9!$G$2:$T$155,4,FALSE)</f>
        <v>0</v>
      </c>
      <c r="H107" s="81">
        <f>VLOOKUP($B107,[1]NUM9!$G$2:$T$155,5,FALSE)</f>
        <v>0</v>
      </c>
      <c r="I107" s="81">
        <f>VLOOKUP($B107,[1]NUM9!$G$2:$T$155,6,FALSE)</f>
        <v>0</v>
      </c>
      <c r="J107" s="81">
        <f>VLOOKUP($B107,[1]NUM9!$G$2:$T$155,7,FALSE)</f>
        <v>0</v>
      </c>
      <c r="K107" s="81">
        <f>VLOOKUP($B107,[1]NUM9!$G$2:$T$155,8,FALSE)</f>
        <v>0</v>
      </c>
      <c r="L107" s="81">
        <f>VLOOKUP($B107,[1]NUM9!$G$2:$T$155,9,FALSE)</f>
        <v>0</v>
      </c>
      <c r="M107" s="81">
        <f>VLOOKUP($B107,[1]NUM9!$G$2:$T$155,10,FALSE)</f>
        <v>0</v>
      </c>
      <c r="N107" s="81">
        <f>VLOOKUP($B107,[1]NUM9!$G$2:$T$155,11,FALSE)</f>
        <v>0</v>
      </c>
      <c r="O107" s="81">
        <f>VLOOKUP($B107,[1]NUM9!$G$2:$T$155,12,FALSE)</f>
        <v>0</v>
      </c>
      <c r="P107" s="81">
        <f>VLOOKUP($B107,[1]NUM9!$G$2:$T$155,13,FALSE)</f>
        <v>0</v>
      </c>
      <c r="Q107" s="56">
        <f t="shared" ref="Q107:Q118" si="33">SUM(E107:P107)</f>
        <v>0</v>
      </c>
      <c r="R107" s="56">
        <v>0</v>
      </c>
      <c r="S107" s="57">
        <f t="shared" ref="S107:S118" si="34">+R107</f>
        <v>0</v>
      </c>
      <c r="T107" s="56">
        <v>0</v>
      </c>
      <c r="U107" s="178">
        <v>0</v>
      </c>
      <c r="V107" s="178">
        <v>0</v>
      </c>
      <c r="W107" s="59">
        <f>VLOOKUP($B107,[1]DEN9!$G$2:$I$157,2,FALSE)</f>
        <v>0</v>
      </c>
    </row>
    <row r="108" spans="1:23" ht="15" thickBot="1" x14ac:dyDescent="0.25">
      <c r="A108" s="105" t="s">
        <v>172</v>
      </c>
      <c r="B108" s="99" t="s">
        <v>161</v>
      </c>
      <c r="C108" s="63"/>
      <c r="D108" s="63"/>
      <c r="E108" s="115">
        <f>VLOOKUP($B108,[1]NUM9!$G$2:$T$155,2,FALSE)</f>
        <v>0</v>
      </c>
      <c r="F108" s="115">
        <f>VLOOKUP($B108,[1]NUM9!$G$2:$T$155,3,FALSE)</f>
        <v>0</v>
      </c>
      <c r="G108" s="115">
        <f>VLOOKUP($B108,[1]NUM9!$G$2:$T$155,4,FALSE)</f>
        <v>0</v>
      </c>
      <c r="H108" s="115">
        <f>VLOOKUP($B108,[1]NUM9!$G$2:$T$155,5,FALSE)</f>
        <v>0</v>
      </c>
      <c r="I108" s="115">
        <f>VLOOKUP($B108,[1]NUM9!$G$2:$T$155,6,FALSE)</f>
        <v>0</v>
      </c>
      <c r="J108" s="115">
        <f>VLOOKUP($B108,[1]NUM9!$G$2:$T$155,7,FALSE)</f>
        <v>0</v>
      </c>
      <c r="K108" s="115">
        <f>VLOOKUP($B108,[1]NUM9!$G$2:$T$155,8,FALSE)</f>
        <v>0</v>
      </c>
      <c r="L108" s="115">
        <f>VLOOKUP($B108,[1]NUM9!$G$2:$T$155,9,FALSE)</f>
        <v>0</v>
      </c>
      <c r="M108" s="115">
        <f>VLOOKUP($B108,[1]NUM9!$G$2:$T$155,10,FALSE)</f>
        <v>0</v>
      </c>
      <c r="N108" s="115">
        <f>VLOOKUP($B108,[1]NUM9!$G$2:$T$155,11,FALSE)</f>
        <v>0</v>
      </c>
      <c r="O108" s="115">
        <f>VLOOKUP($B108,[1]NUM9!$G$2:$T$155,12,FALSE)</f>
        <v>0</v>
      </c>
      <c r="P108" s="81">
        <f>VLOOKUP($B108,[1]NUM9!$G$2:$T$155,13,FALSE)</f>
        <v>0</v>
      </c>
      <c r="Q108" s="56">
        <f t="shared" si="33"/>
        <v>0</v>
      </c>
      <c r="R108" s="56">
        <v>2</v>
      </c>
      <c r="S108" s="57">
        <f t="shared" si="34"/>
        <v>2</v>
      </c>
      <c r="T108" s="56">
        <v>3</v>
      </c>
      <c r="U108" s="178">
        <v>3</v>
      </c>
      <c r="V108" s="178">
        <v>3</v>
      </c>
      <c r="W108" s="59">
        <f>VLOOKUP($B108,[1]DEN9!$G$2:$I$157,2,FALSE)</f>
        <v>3</v>
      </c>
    </row>
    <row r="109" spans="1:23" ht="15" thickBot="1" x14ac:dyDescent="0.25">
      <c r="A109" s="105" t="s">
        <v>172</v>
      </c>
      <c r="B109" s="99" t="s">
        <v>162</v>
      </c>
      <c r="C109" s="63"/>
      <c r="D109" s="63"/>
      <c r="E109" s="115">
        <f>VLOOKUP($B109,[1]NUM9!$G$2:$T$155,2,FALSE)</f>
        <v>0</v>
      </c>
      <c r="F109" s="115">
        <f>VLOOKUP($B109,[1]NUM9!$G$2:$T$155,3,FALSE)</f>
        <v>0</v>
      </c>
      <c r="G109" s="115">
        <f>VLOOKUP($B109,[1]NUM9!$G$2:$T$155,4,FALSE)</f>
        <v>0</v>
      </c>
      <c r="H109" s="115">
        <f>VLOOKUP($B109,[1]NUM9!$G$2:$T$155,5,FALSE)</f>
        <v>0</v>
      </c>
      <c r="I109" s="115">
        <f>VLOOKUP($B109,[1]NUM9!$G$2:$T$155,6,FALSE)</f>
        <v>0</v>
      </c>
      <c r="J109" s="115">
        <f>VLOOKUP($B109,[1]NUM9!$G$2:$T$155,7,FALSE)</f>
        <v>0</v>
      </c>
      <c r="K109" s="115">
        <f>VLOOKUP($B109,[1]NUM9!$G$2:$T$155,8,FALSE)</f>
        <v>1</v>
      </c>
      <c r="L109" s="115">
        <f>VLOOKUP($B109,[1]NUM9!$G$2:$T$155,9,FALSE)</f>
        <v>2</v>
      </c>
      <c r="M109" s="115">
        <f>VLOOKUP($B109,[1]NUM9!$G$2:$T$155,10,FALSE)</f>
        <v>1</v>
      </c>
      <c r="N109" s="115">
        <f>VLOOKUP($B109,[1]NUM9!$G$2:$T$155,11,FALSE)</f>
        <v>0</v>
      </c>
      <c r="O109" s="115">
        <f>VLOOKUP($B109,[1]NUM9!$G$2:$T$155,12,FALSE)</f>
        <v>0</v>
      </c>
      <c r="P109" s="81">
        <f>VLOOKUP($B109,[1]NUM9!$G$2:$T$155,13,FALSE)</f>
        <v>1</v>
      </c>
      <c r="Q109" s="56">
        <f t="shared" si="33"/>
        <v>5</v>
      </c>
      <c r="R109" s="56">
        <v>2</v>
      </c>
      <c r="S109" s="57">
        <f t="shared" si="34"/>
        <v>2</v>
      </c>
      <c r="T109" s="56">
        <v>4</v>
      </c>
      <c r="U109" s="178">
        <v>4</v>
      </c>
      <c r="V109" s="178">
        <v>4</v>
      </c>
      <c r="W109" s="59">
        <f>VLOOKUP($B109,[1]DEN9!$G$2:$I$157,2,FALSE)</f>
        <v>7</v>
      </c>
    </row>
    <row r="110" spans="1:23" ht="15" thickBot="1" x14ac:dyDescent="0.25">
      <c r="A110" s="105" t="s">
        <v>172</v>
      </c>
      <c r="B110" s="99" t="s">
        <v>163</v>
      </c>
      <c r="C110" s="63"/>
      <c r="D110" s="63"/>
      <c r="E110" s="115">
        <f>VLOOKUP($B110,[1]NUM9!$G$2:$T$155,2,FALSE)</f>
        <v>0</v>
      </c>
      <c r="F110" s="115">
        <f>VLOOKUP($B110,[1]NUM9!$G$2:$T$155,3,FALSE)</f>
        <v>0</v>
      </c>
      <c r="G110" s="115">
        <f>VLOOKUP($B110,[1]NUM9!$G$2:$T$155,4,FALSE)</f>
        <v>0</v>
      </c>
      <c r="H110" s="115">
        <f>VLOOKUP($B110,[1]NUM9!$G$2:$T$155,5,FALSE)</f>
        <v>0</v>
      </c>
      <c r="I110" s="115">
        <f>VLOOKUP($B110,[1]NUM9!$G$2:$T$155,6,FALSE)</f>
        <v>1</v>
      </c>
      <c r="J110" s="115">
        <f>VLOOKUP($B110,[1]NUM9!$G$2:$T$155,7,FALSE)</f>
        <v>1</v>
      </c>
      <c r="K110" s="115">
        <f>VLOOKUP($B110,[1]NUM9!$G$2:$T$155,8,FALSE)</f>
        <v>1</v>
      </c>
      <c r="L110" s="115">
        <f>VLOOKUP($B110,[1]NUM9!$G$2:$T$155,9,FALSE)</f>
        <v>1</v>
      </c>
      <c r="M110" s="115">
        <f>VLOOKUP($B110,[1]NUM9!$G$2:$T$155,10,FALSE)</f>
        <v>1</v>
      </c>
      <c r="N110" s="115">
        <f>VLOOKUP($B110,[1]NUM9!$G$2:$T$155,11,FALSE)</f>
        <v>0</v>
      </c>
      <c r="O110" s="115">
        <f>VLOOKUP($B110,[1]NUM9!$G$2:$T$155,12,FALSE)</f>
        <v>0</v>
      </c>
      <c r="P110" s="81">
        <f>VLOOKUP($B110,[1]NUM9!$G$2:$T$155,13,FALSE)</f>
        <v>0</v>
      </c>
      <c r="Q110" s="56">
        <f t="shared" si="33"/>
        <v>5</v>
      </c>
      <c r="R110" s="56">
        <v>2</v>
      </c>
      <c r="S110" s="57">
        <f t="shared" si="34"/>
        <v>2</v>
      </c>
      <c r="T110" s="56">
        <v>3</v>
      </c>
      <c r="U110" s="178">
        <v>3</v>
      </c>
      <c r="V110" s="178">
        <v>3</v>
      </c>
      <c r="W110" s="59">
        <f>VLOOKUP($B110,[1]DEN9!$G$2:$I$157,2,FALSE)</f>
        <v>4</v>
      </c>
    </row>
    <row r="111" spans="1:23" ht="15" thickBot="1" x14ac:dyDescent="0.25">
      <c r="A111" s="105" t="s">
        <v>172</v>
      </c>
      <c r="B111" s="99" t="s">
        <v>164</v>
      </c>
      <c r="C111" s="63"/>
      <c r="D111" s="63"/>
      <c r="E111" s="115">
        <f>VLOOKUP($B111,[1]NUM9!$G$2:$T$155,2,FALSE)</f>
        <v>2</v>
      </c>
      <c r="F111" s="115">
        <f>VLOOKUP($B111,[1]NUM9!$G$2:$T$155,3,FALSE)</f>
        <v>1</v>
      </c>
      <c r="G111" s="115">
        <f>VLOOKUP($B111,[1]NUM9!$G$2:$T$155,4,FALSE)</f>
        <v>0</v>
      </c>
      <c r="H111" s="115">
        <f>VLOOKUP($B111,[1]NUM9!$G$2:$T$155,5,FALSE)</f>
        <v>1</v>
      </c>
      <c r="I111" s="115">
        <f>VLOOKUP($B111,[1]NUM9!$G$2:$T$155,6,FALSE)</f>
        <v>0</v>
      </c>
      <c r="J111" s="115">
        <f>VLOOKUP($B111,[1]NUM9!$G$2:$T$155,7,FALSE)</f>
        <v>2</v>
      </c>
      <c r="K111" s="115">
        <f>VLOOKUP($B111,[1]NUM9!$G$2:$T$155,8,FALSE)</f>
        <v>2</v>
      </c>
      <c r="L111" s="115">
        <f>VLOOKUP($B111,[1]NUM9!$G$2:$T$155,9,FALSE)</f>
        <v>2</v>
      </c>
      <c r="M111" s="115">
        <f>VLOOKUP($B111,[1]NUM9!$G$2:$T$155,10,FALSE)</f>
        <v>0</v>
      </c>
      <c r="N111" s="115">
        <f>VLOOKUP($B111,[1]NUM9!$G$2:$T$155,11,FALSE)</f>
        <v>4</v>
      </c>
      <c r="O111" s="115">
        <f>VLOOKUP($B111,[1]NUM9!$G$2:$T$155,12,FALSE)</f>
        <v>0</v>
      </c>
      <c r="P111" s="81">
        <f>VLOOKUP($B111,[1]NUM9!$G$2:$T$155,13,FALSE)</f>
        <v>1</v>
      </c>
      <c r="Q111" s="56">
        <f t="shared" si="33"/>
        <v>15</v>
      </c>
      <c r="R111" s="56">
        <v>14</v>
      </c>
      <c r="S111" s="57">
        <f t="shared" si="34"/>
        <v>14</v>
      </c>
      <c r="T111" s="56">
        <v>17</v>
      </c>
      <c r="U111" s="178">
        <v>17</v>
      </c>
      <c r="V111" s="178">
        <v>17</v>
      </c>
      <c r="W111" s="59">
        <f>VLOOKUP($B111,[1]DEN9!$G$2:$I$157,2,FALSE)</f>
        <v>11</v>
      </c>
    </row>
    <row r="112" spans="1:23" ht="15" thickBot="1" x14ac:dyDescent="0.25">
      <c r="A112" s="105" t="s">
        <v>172</v>
      </c>
      <c r="B112" s="99" t="s">
        <v>165</v>
      </c>
      <c r="C112" s="63"/>
      <c r="D112" s="63"/>
      <c r="E112" s="115">
        <f>VLOOKUP($B112,[1]NUM9!$G$2:$T$155,2,FALSE)</f>
        <v>0</v>
      </c>
      <c r="F112" s="115">
        <f>VLOOKUP($B112,[1]NUM9!$G$2:$T$155,3,FALSE)</f>
        <v>0</v>
      </c>
      <c r="G112" s="115">
        <f>VLOOKUP($B112,[1]NUM9!$G$2:$T$155,4,FALSE)</f>
        <v>0</v>
      </c>
      <c r="H112" s="115">
        <f>VLOOKUP($B112,[1]NUM9!$G$2:$T$155,5,FALSE)</f>
        <v>1</v>
      </c>
      <c r="I112" s="115">
        <f>VLOOKUP($B112,[1]NUM9!$G$2:$T$155,6,FALSE)</f>
        <v>0</v>
      </c>
      <c r="J112" s="115">
        <f>VLOOKUP($B112,[1]NUM9!$G$2:$T$155,7,FALSE)</f>
        <v>0</v>
      </c>
      <c r="K112" s="115">
        <f>VLOOKUP($B112,[1]NUM9!$G$2:$T$155,8,FALSE)</f>
        <v>0</v>
      </c>
      <c r="L112" s="115">
        <f>VLOOKUP($B112,[1]NUM9!$G$2:$T$155,9,FALSE)</f>
        <v>0</v>
      </c>
      <c r="M112" s="115">
        <f>VLOOKUP($B112,[1]NUM9!$G$2:$T$155,10,FALSE)</f>
        <v>0</v>
      </c>
      <c r="N112" s="115">
        <f>VLOOKUP($B112,[1]NUM9!$G$2:$T$155,11,FALSE)</f>
        <v>0</v>
      </c>
      <c r="O112" s="115">
        <f>VLOOKUP($B112,[1]NUM9!$G$2:$T$155,12,FALSE)</f>
        <v>0</v>
      </c>
      <c r="P112" s="81">
        <f>VLOOKUP($B112,[1]NUM9!$G$2:$T$155,13,FALSE)</f>
        <v>0</v>
      </c>
      <c r="Q112" s="56">
        <f t="shared" si="33"/>
        <v>1</v>
      </c>
      <c r="R112" s="56">
        <v>2</v>
      </c>
      <c r="S112" s="57">
        <f t="shared" si="34"/>
        <v>2</v>
      </c>
      <c r="T112" s="56">
        <v>2</v>
      </c>
      <c r="U112" s="178">
        <v>2</v>
      </c>
      <c r="V112" s="178">
        <v>2</v>
      </c>
      <c r="W112" s="59">
        <f>VLOOKUP($B112,[1]DEN9!$G$2:$I$157,2,FALSE)</f>
        <v>2</v>
      </c>
    </row>
    <row r="113" spans="1:23" ht="15" thickBot="1" x14ac:dyDescent="0.25">
      <c r="A113" s="105" t="s">
        <v>172</v>
      </c>
      <c r="B113" s="99" t="s">
        <v>166</v>
      </c>
      <c r="C113" s="63"/>
      <c r="D113" s="63"/>
      <c r="E113" s="115">
        <f>VLOOKUP($B113,[1]NUM9!$G$2:$T$155,2,FALSE)</f>
        <v>0</v>
      </c>
      <c r="F113" s="115">
        <f>VLOOKUP($B113,[1]NUM9!$G$2:$T$155,3,FALSE)</f>
        <v>0</v>
      </c>
      <c r="G113" s="115">
        <f>VLOOKUP($B113,[1]NUM9!$G$2:$T$155,4,FALSE)</f>
        <v>0</v>
      </c>
      <c r="H113" s="115">
        <f>VLOOKUP($B113,[1]NUM9!$G$2:$T$155,5,FALSE)</f>
        <v>1</v>
      </c>
      <c r="I113" s="115">
        <f>VLOOKUP($B113,[1]NUM9!$G$2:$T$155,6,FALSE)</f>
        <v>1</v>
      </c>
      <c r="J113" s="115">
        <f>VLOOKUP($B113,[1]NUM9!$G$2:$T$155,7,FALSE)</f>
        <v>0</v>
      </c>
      <c r="K113" s="115">
        <f>VLOOKUP($B113,[1]NUM9!$G$2:$T$155,8,FALSE)</f>
        <v>0</v>
      </c>
      <c r="L113" s="115">
        <f>VLOOKUP($B113,[1]NUM9!$G$2:$T$155,9,FALSE)</f>
        <v>0</v>
      </c>
      <c r="M113" s="115">
        <f>VLOOKUP($B113,[1]NUM9!$G$2:$T$155,10,FALSE)</f>
        <v>0</v>
      </c>
      <c r="N113" s="115">
        <f>VLOOKUP($B113,[1]NUM9!$G$2:$T$155,11,FALSE)</f>
        <v>0</v>
      </c>
      <c r="O113" s="115">
        <f>VLOOKUP($B113,[1]NUM9!$G$2:$T$155,12,FALSE)</f>
        <v>1</v>
      </c>
      <c r="P113" s="81">
        <f>VLOOKUP($B113,[1]NUM9!$G$2:$T$155,13,FALSE)</f>
        <v>0</v>
      </c>
      <c r="Q113" s="56">
        <f t="shared" si="33"/>
        <v>3</v>
      </c>
      <c r="R113" s="56">
        <v>5</v>
      </c>
      <c r="S113" s="57">
        <f t="shared" si="34"/>
        <v>5</v>
      </c>
      <c r="T113" s="56">
        <v>4</v>
      </c>
      <c r="U113" s="178">
        <v>4</v>
      </c>
      <c r="V113" s="178">
        <v>4</v>
      </c>
      <c r="W113" s="59">
        <f>VLOOKUP($B113,[1]DEN9!$G$2:$I$157,2,FALSE)</f>
        <v>3</v>
      </c>
    </row>
    <row r="114" spans="1:23" ht="15" thickBot="1" x14ac:dyDescent="0.25">
      <c r="A114" s="105" t="s">
        <v>172</v>
      </c>
      <c r="B114" s="99" t="s">
        <v>167</v>
      </c>
      <c r="C114" s="63"/>
      <c r="D114" s="63"/>
      <c r="E114" s="115">
        <f>VLOOKUP($B114,[1]NUM9!$G$2:$T$155,2,FALSE)</f>
        <v>0</v>
      </c>
      <c r="F114" s="115">
        <f>VLOOKUP($B114,[1]NUM9!$G$2:$T$155,3,FALSE)</f>
        <v>0</v>
      </c>
      <c r="G114" s="115">
        <f>VLOOKUP($B114,[1]NUM9!$G$2:$T$155,4,FALSE)</f>
        <v>0</v>
      </c>
      <c r="H114" s="115">
        <f>VLOOKUP($B114,[1]NUM9!$G$2:$T$155,5,FALSE)</f>
        <v>0</v>
      </c>
      <c r="I114" s="115">
        <f>VLOOKUP($B114,[1]NUM9!$G$2:$T$155,6,FALSE)</f>
        <v>0</v>
      </c>
      <c r="J114" s="115">
        <f>VLOOKUP($B114,[1]NUM9!$G$2:$T$155,7,FALSE)</f>
        <v>0</v>
      </c>
      <c r="K114" s="115">
        <f>VLOOKUP($B114,[1]NUM9!$G$2:$T$155,8,FALSE)</f>
        <v>1</v>
      </c>
      <c r="L114" s="115">
        <f>VLOOKUP($B114,[1]NUM9!$G$2:$T$155,9,FALSE)</f>
        <v>1</v>
      </c>
      <c r="M114" s="115">
        <f>VLOOKUP($B114,[1]NUM9!$G$2:$T$155,10,FALSE)</f>
        <v>0</v>
      </c>
      <c r="N114" s="115">
        <f>VLOOKUP($B114,[1]NUM9!$G$2:$T$155,11,FALSE)</f>
        <v>3</v>
      </c>
      <c r="O114" s="115">
        <f>VLOOKUP($B114,[1]NUM9!$G$2:$T$155,12,FALSE)</f>
        <v>0</v>
      </c>
      <c r="P114" s="81">
        <f>VLOOKUP($B114,[1]NUM9!$G$2:$T$155,13,FALSE)</f>
        <v>0</v>
      </c>
      <c r="Q114" s="56">
        <f t="shared" si="33"/>
        <v>5</v>
      </c>
      <c r="R114" s="56">
        <v>5</v>
      </c>
      <c r="S114" s="57">
        <f t="shared" si="34"/>
        <v>5</v>
      </c>
      <c r="T114" s="56">
        <v>4</v>
      </c>
      <c r="U114" s="178">
        <v>4</v>
      </c>
      <c r="V114" s="178">
        <v>4</v>
      </c>
      <c r="W114" s="59">
        <f>VLOOKUP($B114,[1]DEN9!$G$2:$I$157,2,FALSE)</f>
        <v>7</v>
      </c>
    </row>
    <row r="115" spans="1:23" ht="15" thickBot="1" x14ac:dyDescent="0.25">
      <c r="A115" s="105" t="s">
        <v>172</v>
      </c>
      <c r="B115" s="99" t="s">
        <v>168</v>
      </c>
      <c r="C115" s="63"/>
      <c r="D115" s="63"/>
      <c r="E115" s="115">
        <f>VLOOKUP($B115,[1]NUM9!$G$2:$T$155,2,FALSE)</f>
        <v>3</v>
      </c>
      <c r="F115" s="115">
        <f>VLOOKUP($B115,[1]NUM9!$G$2:$T$155,3,FALSE)</f>
        <v>0</v>
      </c>
      <c r="G115" s="115">
        <f>VLOOKUP($B115,[1]NUM9!$G$2:$T$155,4,FALSE)</f>
        <v>1</v>
      </c>
      <c r="H115" s="115">
        <f>VLOOKUP($B115,[1]NUM9!$G$2:$T$155,5,FALSE)</f>
        <v>1</v>
      </c>
      <c r="I115" s="115">
        <f>VLOOKUP($B115,[1]NUM9!$G$2:$T$155,6,FALSE)</f>
        <v>0</v>
      </c>
      <c r="J115" s="115">
        <f>VLOOKUP($B115,[1]NUM9!$G$2:$T$155,7,FALSE)</f>
        <v>1</v>
      </c>
      <c r="K115" s="115">
        <f>VLOOKUP($B115,[1]NUM9!$G$2:$T$155,8,FALSE)</f>
        <v>2</v>
      </c>
      <c r="L115" s="115">
        <f>VLOOKUP($B115,[1]NUM9!$G$2:$T$155,9,FALSE)</f>
        <v>0</v>
      </c>
      <c r="M115" s="115">
        <f>VLOOKUP($B115,[1]NUM9!$G$2:$T$155,10,FALSE)</f>
        <v>0</v>
      </c>
      <c r="N115" s="115">
        <f>VLOOKUP($B115,[1]NUM9!$G$2:$T$155,11,FALSE)</f>
        <v>0</v>
      </c>
      <c r="O115" s="115">
        <f>VLOOKUP($B115,[1]NUM9!$G$2:$T$155,12,FALSE)</f>
        <v>0</v>
      </c>
      <c r="P115" s="81">
        <f>VLOOKUP($B115,[1]NUM9!$G$2:$T$155,13,FALSE)</f>
        <v>1</v>
      </c>
      <c r="Q115" s="56">
        <f t="shared" si="33"/>
        <v>9</v>
      </c>
      <c r="R115" s="56">
        <v>11</v>
      </c>
      <c r="S115" s="57">
        <f t="shared" si="34"/>
        <v>11</v>
      </c>
      <c r="T115" s="56">
        <v>6</v>
      </c>
      <c r="U115" s="178">
        <v>6</v>
      </c>
      <c r="V115" s="178">
        <v>6</v>
      </c>
      <c r="W115" s="59">
        <f>VLOOKUP($B115,[1]DEN9!$G$2:$I$157,2,FALSE)</f>
        <v>2</v>
      </c>
    </row>
    <row r="116" spans="1:23" ht="15" thickBot="1" x14ac:dyDescent="0.25">
      <c r="A116" s="105" t="s">
        <v>172</v>
      </c>
      <c r="B116" s="99" t="s">
        <v>169</v>
      </c>
      <c r="C116" s="63"/>
      <c r="D116" s="63"/>
      <c r="E116" s="115">
        <f>VLOOKUP($B116,[1]NUM9!$G$2:$T$155,2,FALSE)</f>
        <v>0</v>
      </c>
      <c r="F116" s="115">
        <f>VLOOKUP($B116,[1]NUM9!$G$2:$T$155,3,FALSE)</f>
        <v>0</v>
      </c>
      <c r="G116" s="115">
        <f>VLOOKUP($B116,[1]NUM9!$G$2:$T$155,4,FALSE)</f>
        <v>0</v>
      </c>
      <c r="H116" s="115">
        <f>VLOOKUP($B116,[1]NUM9!$G$2:$T$155,5,FALSE)</f>
        <v>0</v>
      </c>
      <c r="I116" s="115">
        <f>VLOOKUP($B116,[1]NUM9!$G$2:$T$155,6,FALSE)</f>
        <v>0</v>
      </c>
      <c r="J116" s="115">
        <f>VLOOKUP($B116,[1]NUM9!$G$2:$T$155,7,FALSE)</f>
        <v>0</v>
      </c>
      <c r="K116" s="115">
        <f>VLOOKUP($B116,[1]NUM9!$G$2:$T$155,8,FALSE)</f>
        <v>0</v>
      </c>
      <c r="L116" s="115">
        <f>VLOOKUP($B116,[1]NUM9!$G$2:$T$155,9,FALSE)</f>
        <v>0</v>
      </c>
      <c r="M116" s="115">
        <f>VLOOKUP($B116,[1]NUM9!$G$2:$T$155,10,FALSE)</f>
        <v>2</v>
      </c>
      <c r="N116" s="115">
        <f>VLOOKUP($B116,[1]NUM9!$G$2:$T$155,11,FALSE)</f>
        <v>0</v>
      </c>
      <c r="O116" s="115">
        <f>VLOOKUP($B116,[1]NUM9!$G$2:$T$155,12,FALSE)</f>
        <v>0</v>
      </c>
      <c r="P116" s="81">
        <f>VLOOKUP($B116,[1]NUM9!$G$2:$T$155,13,FALSE)</f>
        <v>0</v>
      </c>
      <c r="Q116" s="56">
        <f t="shared" si="33"/>
        <v>2</v>
      </c>
      <c r="R116" s="56">
        <v>0</v>
      </c>
      <c r="S116" s="57">
        <f t="shared" si="34"/>
        <v>0</v>
      </c>
      <c r="T116" s="56">
        <v>3</v>
      </c>
      <c r="U116" s="178">
        <v>3</v>
      </c>
      <c r="V116" s="178">
        <v>3</v>
      </c>
      <c r="W116" s="59">
        <f>VLOOKUP($B116,[1]DEN9!$G$2:$I$157,2,FALSE)</f>
        <v>4</v>
      </c>
    </row>
    <row r="117" spans="1:23" ht="15" thickBot="1" x14ac:dyDescent="0.25">
      <c r="A117" s="105" t="s">
        <v>172</v>
      </c>
      <c r="B117" s="99" t="s">
        <v>170</v>
      </c>
      <c r="C117" s="63"/>
      <c r="D117" s="63"/>
      <c r="E117" s="115">
        <f>VLOOKUP($B117,[1]NUM9!$G$2:$T$155,2,FALSE)</f>
        <v>0</v>
      </c>
      <c r="F117" s="115">
        <f>VLOOKUP($B117,[1]NUM9!$G$2:$T$155,3,FALSE)</f>
        <v>1</v>
      </c>
      <c r="G117" s="115">
        <f>VLOOKUP($B117,[1]NUM9!$G$2:$T$155,4,FALSE)</f>
        <v>0</v>
      </c>
      <c r="H117" s="115">
        <f>VLOOKUP($B117,[1]NUM9!$G$2:$T$155,5,FALSE)</f>
        <v>0</v>
      </c>
      <c r="I117" s="115">
        <f>VLOOKUP($B117,[1]NUM9!$G$2:$T$155,6,FALSE)</f>
        <v>0</v>
      </c>
      <c r="J117" s="115">
        <f>VLOOKUP($B117,[1]NUM9!$G$2:$T$155,7,FALSE)</f>
        <v>0</v>
      </c>
      <c r="K117" s="115">
        <f>VLOOKUP($B117,[1]NUM9!$G$2:$T$155,8,FALSE)</f>
        <v>0</v>
      </c>
      <c r="L117" s="115">
        <f>VLOOKUP($B117,[1]NUM9!$G$2:$T$155,9,FALSE)</f>
        <v>0</v>
      </c>
      <c r="M117" s="115">
        <f>VLOOKUP($B117,[1]NUM9!$G$2:$T$155,10,FALSE)</f>
        <v>0</v>
      </c>
      <c r="N117" s="115">
        <f>VLOOKUP($B117,[1]NUM9!$G$2:$T$155,11,FALSE)</f>
        <v>0</v>
      </c>
      <c r="O117" s="115">
        <f>VLOOKUP($B117,[1]NUM9!$G$2:$T$155,12,FALSE)</f>
        <v>0</v>
      </c>
      <c r="P117" s="81">
        <f>VLOOKUP($B117,[1]NUM9!$G$2:$T$155,13,FALSE)</f>
        <v>0</v>
      </c>
      <c r="Q117" s="56">
        <f t="shared" si="33"/>
        <v>1</v>
      </c>
      <c r="R117" s="56">
        <v>1</v>
      </c>
      <c r="S117" s="57">
        <f t="shared" si="34"/>
        <v>1</v>
      </c>
      <c r="T117" s="56">
        <v>2</v>
      </c>
      <c r="U117" s="178">
        <v>2</v>
      </c>
      <c r="V117" s="178">
        <v>2</v>
      </c>
      <c r="W117" s="59">
        <f>VLOOKUP($B117,[1]DEN9!$G$2:$I$157,2,FALSE)</f>
        <v>1</v>
      </c>
    </row>
    <row r="118" spans="1:23" ht="15" thickBot="1" x14ac:dyDescent="0.25">
      <c r="A118" s="105" t="s">
        <v>172</v>
      </c>
      <c r="B118" s="99" t="s">
        <v>171</v>
      </c>
      <c r="C118" s="63"/>
      <c r="D118" s="63"/>
      <c r="E118" s="115">
        <f>VLOOKUP($B118,[1]NUM9!$G$2:$T$155,2,FALSE)</f>
        <v>0</v>
      </c>
      <c r="F118" s="115">
        <f>VLOOKUP($B118,[1]NUM9!$G$2:$T$155,3,FALSE)</f>
        <v>1</v>
      </c>
      <c r="G118" s="115">
        <f>VLOOKUP($B118,[1]NUM9!$G$2:$T$155,4,FALSE)</f>
        <v>0</v>
      </c>
      <c r="H118" s="115">
        <f>VLOOKUP($B118,[1]NUM9!$G$2:$T$155,5,FALSE)</f>
        <v>0</v>
      </c>
      <c r="I118" s="115">
        <f>VLOOKUP($B118,[1]NUM9!$G$2:$T$155,6,FALSE)</f>
        <v>0</v>
      </c>
      <c r="J118" s="115">
        <f>VLOOKUP($B118,[1]NUM9!$G$2:$T$155,7,FALSE)</f>
        <v>0</v>
      </c>
      <c r="K118" s="115">
        <f>VLOOKUP($B118,[1]NUM9!$G$2:$T$155,8,FALSE)</f>
        <v>0</v>
      </c>
      <c r="L118" s="115">
        <f>VLOOKUP($B118,[1]NUM9!$G$2:$T$155,9,FALSE)</f>
        <v>0</v>
      </c>
      <c r="M118" s="115">
        <f>VLOOKUP($B118,[1]NUM9!$G$2:$T$155,10,FALSE)</f>
        <v>0</v>
      </c>
      <c r="N118" s="115">
        <f>VLOOKUP($B118,[1]NUM9!$G$2:$T$155,11,FALSE)</f>
        <v>0</v>
      </c>
      <c r="O118" s="115">
        <f>VLOOKUP($B118,[1]NUM9!$G$2:$T$155,12,FALSE)</f>
        <v>0</v>
      </c>
      <c r="P118" s="81">
        <f>VLOOKUP($B118,[1]NUM9!$G$2:$T$155,13,FALSE)</f>
        <v>0</v>
      </c>
      <c r="Q118" s="56">
        <f t="shared" si="33"/>
        <v>1</v>
      </c>
      <c r="R118" s="56">
        <v>1</v>
      </c>
      <c r="S118" s="57">
        <f t="shared" si="34"/>
        <v>1</v>
      </c>
      <c r="T118" s="56">
        <v>1</v>
      </c>
      <c r="U118" s="178">
        <v>1</v>
      </c>
      <c r="V118" s="178">
        <v>1</v>
      </c>
      <c r="W118" s="59">
        <f>VLOOKUP($B118,[1]DEN9!$G$2:$I$157,2,FALSE)</f>
        <v>0</v>
      </c>
    </row>
    <row r="119" spans="1:23" s="65" customFormat="1" ht="15" thickBot="1" x14ac:dyDescent="0.25">
      <c r="A119" s="233" t="s">
        <v>207</v>
      </c>
      <c r="B119" s="234"/>
      <c r="C119" s="45">
        <f>+D119/Metas!O107</f>
        <v>1.1012183692596063</v>
      </c>
      <c r="D119" s="19">
        <f>+Q119/W119</f>
        <v>1.0681818181818181</v>
      </c>
      <c r="E119" s="55">
        <f>SUM(E107:E118)</f>
        <v>5</v>
      </c>
      <c r="F119" s="55">
        <f t="shared" ref="F119:P119" si="35">SUM(F107:F118)</f>
        <v>3</v>
      </c>
      <c r="G119" s="55">
        <f t="shared" si="35"/>
        <v>1</v>
      </c>
      <c r="H119" s="55">
        <f t="shared" si="35"/>
        <v>4</v>
      </c>
      <c r="I119" s="55">
        <f t="shared" si="35"/>
        <v>2</v>
      </c>
      <c r="J119" s="55">
        <f t="shared" si="35"/>
        <v>4</v>
      </c>
      <c r="K119" s="55">
        <f t="shared" si="35"/>
        <v>7</v>
      </c>
      <c r="L119" s="55">
        <f t="shared" si="35"/>
        <v>6</v>
      </c>
      <c r="M119" s="55">
        <f t="shared" si="35"/>
        <v>4</v>
      </c>
      <c r="N119" s="55">
        <f t="shared" si="35"/>
        <v>7</v>
      </c>
      <c r="O119" s="55">
        <f t="shared" si="35"/>
        <v>1</v>
      </c>
      <c r="P119" s="55">
        <f t="shared" si="35"/>
        <v>3</v>
      </c>
      <c r="Q119" s="86">
        <f t="shared" ref="Q119:W119" si="36">SUM(Q107:Q118)</f>
        <v>47</v>
      </c>
      <c r="R119" s="55">
        <f t="shared" si="36"/>
        <v>45</v>
      </c>
      <c r="S119" s="55">
        <f t="shared" si="36"/>
        <v>45</v>
      </c>
      <c r="T119" s="55">
        <f t="shared" ref="T119" si="37">SUM(T107:T118)</f>
        <v>49</v>
      </c>
      <c r="U119" s="55">
        <f t="shared" si="36"/>
        <v>49</v>
      </c>
      <c r="V119" s="55">
        <f t="shared" si="36"/>
        <v>49</v>
      </c>
      <c r="W119" s="55">
        <f t="shared" si="36"/>
        <v>44</v>
      </c>
    </row>
    <row r="120" spans="1:23" ht="15" thickBot="1" x14ac:dyDescent="0.25">
      <c r="A120" s="105" t="s">
        <v>186</v>
      </c>
      <c r="B120" s="99" t="s">
        <v>173</v>
      </c>
      <c r="C120" s="63"/>
      <c r="D120" s="63"/>
      <c r="E120" s="115">
        <f>VLOOKUP($B120,[1]NUM9!$G$2:$T$155,2,FALSE)</f>
        <v>18</v>
      </c>
      <c r="F120" s="115">
        <f>VLOOKUP($B120,[1]NUM9!$G$2:$T$155,3,FALSE)</f>
        <v>25</v>
      </c>
      <c r="G120" s="115">
        <f>VLOOKUP($B120,[1]NUM9!$G$2:$T$155,4,FALSE)</f>
        <v>12</v>
      </c>
      <c r="H120" s="115">
        <f>VLOOKUP($B120,[1]NUM9!$G$2:$T$155,5,FALSE)</f>
        <v>9</v>
      </c>
      <c r="I120" s="115">
        <f>VLOOKUP($B120,[1]NUM9!$G$2:$T$155,6,FALSE)</f>
        <v>21</v>
      </c>
      <c r="J120" s="115">
        <f>VLOOKUP($B120,[1]NUM9!$G$2:$T$155,7,FALSE)</f>
        <v>14</v>
      </c>
      <c r="K120" s="115">
        <f>VLOOKUP($B120,[1]NUM9!$G$2:$T$155,8,FALSE)</f>
        <v>10</v>
      </c>
      <c r="L120" s="115">
        <f>VLOOKUP($B120,[1]NUM9!$G$2:$T$155,9,FALSE)</f>
        <v>9</v>
      </c>
      <c r="M120" s="115">
        <f>VLOOKUP($B120,[1]NUM9!$G$2:$T$155,10,FALSE)</f>
        <v>12</v>
      </c>
      <c r="N120" s="115">
        <f>VLOOKUP($B120,[1]NUM9!$G$2:$T$155,11,FALSE)</f>
        <v>7</v>
      </c>
      <c r="O120" s="115">
        <f>VLOOKUP($B120,[1]NUM9!$G$2:$T$155,12,FALSE)</f>
        <v>9</v>
      </c>
      <c r="P120" s="81">
        <f>VLOOKUP($B120,[1]NUM9!$G$2:$T$155,13,FALSE)</f>
        <v>16</v>
      </c>
      <c r="Q120" s="56">
        <f t="shared" ref="Q120:Q132" si="38">SUM(E120:P120)</f>
        <v>162</v>
      </c>
      <c r="R120" s="56">
        <v>180</v>
      </c>
      <c r="S120" s="57">
        <f t="shared" ref="S120:S132" si="39">+R120</f>
        <v>180</v>
      </c>
      <c r="T120" s="56">
        <v>154</v>
      </c>
      <c r="U120" s="178">
        <v>154</v>
      </c>
      <c r="V120" s="178">
        <v>154</v>
      </c>
      <c r="W120" s="59">
        <f>VLOOKUP($B120,[1]DEN9!$G$2:$I$157,2,FALSE)</f>
        <v>152</v>
      </c>
    </row>
    <row r="121" spans="1:23" ht="15" thickBot="1" x14ac:dyDescent="0.25">
      <c r="A121" s="105" t="s">
        <v>186</v>
      </c>
      <c r="B121" s="99" t="s">
        <v>174</v>
      </c>
      <c r="C121" s="63"/>
      <c r="D121" s="63"/>
      <c r="E121" s="115">
        <f>VLOOKUP($B121,[1]NUM9!$G$2:$T$155,2,FALSE)</f>
        <v>5</v>
      </c>
      <c r="F121" s="115">
        <f>VLOOKUP($B121,[1]NUM9!$G$2:$T$155,3,FALSE)</f>
        <v>2</v>
      </c>
      <c r="G121" s="115">
        <f>VLOOKUP($B121,[1]NUM9!$G$2:$T$155,4,FALSE)</f>
        <v>7</v>
      </c>
      <c r="H121" s="115">
        <f>VLOOKUP($B121,[1]NUM9!$G$2:$T$155,5,FALSE)</f>
        <v>5</v>
      </c>
      <c r="I121" s="115">
        <f>VLOOKUP($B121,[1]NUM9!$G$2:$T$155,6,FALSE)</f>
        <v>5</v>
      </c>
      <c r="J121" s="115">
        <f>VLOOKUP($B121,[1]NUM9!$G$2:$T$155,7,FALSE)</f>
        <v>2</v>
      </c>
      <c r="K121" s="115">
        <f>VLOOKUP($B121,[1]NUM9!$G$2:$T$155,8,FALSE)</f>
        <v>6</v>
      </c>
      <c r="L121" s="115">
        <f>VLOOKUP($B121,[1]NUM9!$G$2:$T$155,9,FALSE)</f>
        <v>3</v>
      </c>
      <c r="M121" s="115">
        <f>VLOOKUP($B121,[1]NUM9!$G$2:$T$155,10,FALSE)</f>
        <v>5</v>
      </c>
      <c r="N121" s="115">
        <f>VLOOKUP($B121,[1]NUM9!$G$2:$T$155,11,FALSE)</f>
        <v>3</v>
      </c>
      <c r="O121" s="115">
        <f>VLOOKUP($B121,[1]NUM9!$G$2:$T$155,12,FALSE)</f>
        <v>2</v>
      </c>
      <c r="P121" s="81">
        <f>VLOOKUP($B121,[1]NUM9!$G$2:$T$155,13,FALSE)</f>
        <v>8</v>
      </c>
      <c r="Q121" s="56">
        <f t="shared" si="38"/>
        <v>53</v>
      </c>
      <c r="R121" s="56">
        <v>67</v>
      </c>
      <c r="S121" s="57">
        <f t="shared" si="39"/>
        <v>67</v>
      </c>
      <c r="T121" s="56">
        <v>53</v>
      </c>
      <c r="U121" s="178">
        <v>53</v>
      </c>
      <c r="V121" s="178">
        <v>53</v>
      </c>
      <c r="W121" s="59">
        <f>VLOOKUP($B121,[1]DEN9!$G$2:$I$157,2,FALSE)</f>
        <v>65</v>
      </c>
    </row>
    <row r="122" spans="1:23" ht="15" thickBot="1" x14ac:dyDescent="0.25">
      <c r="A122" s="105" t="s">
        <v>186</v>
      </c>
      <c r="B122" s="99" t="s">
        <v>175</v>
      </c>
      <c r="C122" s="63"/>
      <c r="D122" s="63"/>
      <c r="E122" s="115">
        <f>VLOOKUP($B122,[1]NUM9!$G$2:$T$155,2,FALSE)</f>
        <v>2</v>
      </c>
      <c r="F122" s="115">
        <f>VLOOKUP($B122,[1]NUM9!$G$2:$T$155,3,FALSE)</f>
        <v>5</v>
      </c>
      <c r="G122" s="115">
        <f>VLOOKUP($B122,[1]NUM9!$G$2:$T$155,4,FALSE)</f>
        <v>2</v>
      </c>
      <c r="H122" s="115">
        <f>VLOOKUP($B122,[1]NUM9!$G$2:$T$155,5,FALSE)</f>
        <v>0</v>
      </c>
      <c r="I122" s="115">
        <f>VLOOKUP($B122,[1]NUM9!$G$2:$T$155,6,FALSE)</f>
        <v>4</v>
      </c>
      <c r="J122" s="115">
        <f>VLOOKUP($B122,[1]NUM9!$G$2:$T$155,7,FALSE)</f>
        <v>2</v>
      </c>
      <c r="K122" s="115">
        <f>VLOOKUP($B122,[1]NUM9!$G$2:$T$155,8,FALSE)</f>
        <v>2</v>
      </c>
      <c r="L122" s="115">
        <f>VLOOKUP($B122,[1]NUM9!$G$2:$T$155,9,FALSE)</f>
        <v>4</v>
      </c>
      <c r="M122" s="115">
        <f>VLOOKUP($B122,[1]NUM9!$G$2:$T$155,10,FALSE)</f>
        <v>3</v>
      </c>
      <c r="N122" s="115">
        <f>VLOOKUP($B122,[1]NUM9!$G$2:$T$155,11,FALSE)</f>
        <v>3</v>
      </c>
      <c r="O122" s="115">
        <f>VLOOKUP($B122,[1]NUM9!$G$2:$T$155,12,FALSE)</f>
        <v>0</v>
      </c>
      <c r="P122" s="81">
        <f>VLOOKUP($B122,[1]NUM9!$G$2:$T$155,13,FALSE)</f>
        <v>2</v>
      </c>
      <c r="Q122" s="56">
        <f t="shared" si="38"/>
        <v>29</v>
      </c>
      <c r="R122" s="56">
        <v>36</v>
      </c>
      <c r="S122" s="57">
        <f t="shared" si="39"/>
        <v>36</v>
      </c>
      <c r="T122" s="56">
        <v>28</v>
      </c>
      <c r="U122" s="178">
        <v>28</v>
      </c>
      <c r="V122" s="178">
        <v>28</v>
      </c>
      <c r="W122" s="59">
        <f>VLOOKUP($B122,[1]DEN9!$G$2:$I$157,2,FALSE)</f>
        <v>27</v>
      </c>
    </row>
    <row r="123" spans="1:23" ht="15" thickBot="1" x14ac:dyDescent="0.25">
      <c r="A123" s="105" t="s">
        <v>186</v>
      </c>
      <c r="B123" s="99" t="s">
        <v>176</v>
      </c>
      <c r="C123" s="63"/>
      <c r="D123" s="63"/>
      <c r="E123" s="115">
        <f>VLOOKUP($B123,[1]NUM9!$G$2:$T$155,2,FALSE)</f>
        <v>9</v>
      </c>
      <c r="F123" s="115">
        <f>VLOOKUP($B123,[1]NUM9!$G$2:$T$155,3,FALSE)</f>
        <v>13</v>
      </c>
      <c r="G123" s="115">
        <f>VLOOKUP($B123,[1]NUM9!$G$2:$T$155,4,FALSE)</f>
        <v>10</v>
      </c>
      <c r="H123" s="115">
        <f>VLOOKUP($B123,[1]NUM9!$G$2:$T$155,5,FALSE)</f>
        <v>9</v>
      </c>
      <c r="I123" s="115">
        <f>VLOOKUP($B123,[1]NUM9!$G$2:$T$155,6,FALSE)</f>
        <v>13</v>
      </c>
      <c r="J123" s="115">
        <f>VLOOKUP($B123,[1]NUM9!$G$2:$T$155,7,FALSE)</f>
        <v>3</v>
      </c>
      <c r="K123" s="115">
        <f>VLOOKUP($B123,[1]NUM9!$G$2:$T$155,8,FALSE)</f>
        <v>20</v>
      </c>
      <c r="L123" s="115">
        <f>VLOOKUP($B123,[1]NUM9!$G$2:$T$155,9,FALSE)</f>
        <v>18</v>
      </c>
      <c r="M123" s="115">
        <f>VLOOKUP($B123,[1]NUM9!$G$2:$T$155,10,FALSE)</f>
        <v>10</v>
      </c>
      <c r="N123" s="115">
        <f>VLOOKUP($B123,[1]NUM9!$G$2:$T$155,11,FALSE)</f>
        <v>9</v>
      </c>
      <c r="O123" s="115">
        <f>VLOOKUP($B123,[1]NUM9!$G$2:$T$155,12,FALSE)</f>
        <v>11</v>
      </c>
      <c r="P123" s="81">
        <f>VLOOKUP($B123,[1]NUM9!$G$2:$T$155,13,FALSE)</f>
        <v>12</v>
      </c>
      <c r="Q123" s="56">
        <f t="shared" si="38"/>
        <v>137</v>
      </c>
      <c r="R123" s="56">
        <v>145</v>
      </c>
      <c r="S123" s="57">
        <f t="shared" si="39"/>
        <v>145</v>
      </c>
      <c r="T123" s="56">
        <v>150</v>
      </c>
      <c r="U123" s="178">
        <v>150</v>
      </c>
      <c r="V123" s="178">
        <v>150</v>
      </c>
      <c r="W123" s="59">
        <f>VLOOKUP($B123,[1]DEN9!$G$2:$I$157,2,FALSE)</f>
        <v>138</v>
      </c>
    </row>
    <row r="124" spans="1:23" ht="15" thickBot="1" x14ac:dyDescent="0.25">
      <c r="A124" s="105" t="s">
        <v>186</v>
      </c>
      <c r="B124" s="99" t="s">
        <v>177</v>
      </c>
      <c r="C124" s="63"/>
      <c r="D124" s="63"/>
      <c r="E124" s="115">
        <f>VLOOKUP($B124,[1]NUM9!$G$2:$T$155,2,FALSE)</f>
        <v>0</v>
      </c>
      <c r="F124" s="115">
        <f>VLOOKUP($B124,[1]NUM9!$G$2:$T$155,3,FALSE)</f>
        <v>0</v>
      </c>
      <c r="G124" s="115">
        <f>VLOOKUP($B124,[1]NUM9!$G$2:$T$155,4,FALSE)</f>
        <v>2</v>
      </c>
      <c r="H124" s="115">
        <f>VLOOKUP($B124,[1]NUM9!$G$2:$T$155,5,FALSE)</f>
        <v>0</v>
      </c>
      <c r="I124" s="115">
        <f>VLOOKUP($B124,[1]NUM9!$G$2:$T$155,6,FALSE)</f>
        <v>0</v>
      </c>
      <c r="J124" s="115">
        <f>VLOOKUP($B124,[1]NUM9!$G$2:$T$155,7,FALSE)</f>
        <v>1</v>
      </c>
      <c r="K124" s="115">
        <f>VLOOKUP($B124,[1]NUM9!$G$2:$T$155,8,FALSE)</f>
        <v>0</v>
      </c>
      <c r="L124" s="115">
        <f>VLOOKUP($B124,[1]NUM9!$G$2:$T$155,9,FALSE)</f>
        <v>0</v>
      </c>
      <c r="M124" s="115">
        <f>VLOOKUP($B124,[1]NUM9!$G$2:$T$155,10,FALSE)</f>
        <v>0</v>
      </c>
      <c r="N124" s="115">
        <f>VLOOKUP($B124,[1]NUM9!$G$2:$T$155,11,FALSE)</f>
        <v>0</v>
      </c>
      <c r="O124" s="115">
        <f>VLOOKUP($B124,[1]NUM9!$G$2:$T$155,12,FALSE)</f>
        <v>0</v>
      </c>
      <c r="P124" s="81">
        <f>VLOOKUP($B124,[1]NUM9!$G$2:$T$155,13,FALSE)</f>
        <v>0</v>
      </c>
      <c r="Q124" s="56">
        <f t="shared" si="38"/>
        <v>3</v>
      </c>
      <c r="R124" s="56">
        <v>2</v>
      </c>
      <c r="S124" s="57">
        <f t="shared" si="39"/>
        <v>2</v>
      </c>
      <c r="T124" s="56">
        <v>4</v>
      </c>
      <c r="U124" s="178">
        <v>4</v>
      </c>
      <c r="V124" s="178">
        <v>4</v>
      </c>
      <c r="W124" s="59">
        <f>VLOOKUP($B124,[1]DEN9!$G$2:$I$157,2,FALSE)</f>
        <v>1</v>
      </c>
    </row>
    <row r="125" spans="1:23" ht="15" thickBot="1" x14ac:dyDescent="0.25">
      <c r="A125" s="105" t="s">
        <v>186</v>
      </c>
      <c r="B125" s="99" t="s">
        <v>178</v>
      </c>
      <c r="C125" s="63"/>
      <c r="D125" s="63"/>
      <c r="E125" s="115">
        <f>VLOOKUP($B125,[1]NUM9!$G$2:$T$155,2,FALSE)</f>
        <v>0</v>
      </c>
      <c r="F125" s="115">
        <f>VLOOKUP($B125,[1]NUM9!$G$2:$T$155,3,FALSE)</f>
        <v>0</v>
      </c>
      <c r="G125" s="115">
        <f>VLOOKUP($B125,[1]NUM9!$G$2:$T$155,4,FALSE)</f>
        <v>0</v>
      </c>
      <c r="H125" s="115">
        <f>VLOOKUP($B125,[1]NUM9!$G$2:$T$155,5,FALSE)</f>
        <v>1</v>
      </c>
      <c r="I125" s="115">
        <f>VLOOKUP($B125,[1]NUM9!$G$2:$T$155,6,FALSE)</f>
        <v>1</v>
      </c>
      <c r="J125" s="115">
        <f>VLOOKUP($B125,[1]NUM9!$G$2:$T$155,7,FALSE)</f>
        <v>1</v>
      </c>
      <c r="K125" s="115">
        <f>VLOOKUP($B125,[1]NUM9!$G$2:$T$155,8,FALSE)</f>
        <v>4</v>
      </c>
      <c r="L125" s="115">
        <f>VLOOKUP($B125,[1]NUM9!$G$2:$T$155,9,FALSE)</f>
        <v>1</v>
      </c>
      <c r="M125" s="115">
        <f>VLOOKUP($B125,[1]NUM9!$G$2:$T$155,10,FALSE)</f>
        <v>0</v>
      </c>
      <c r="N125" s="115">
        <f>VLOOKUP($B125,[1]NUM9!$G$2:$T$155,11,FALSE)</f>
        <v>1</v>
      </c>
      <c r="O125" s="115">
        <f>VLOOKUP($B125,[1]NUM9!$G$2:$T$155,12,FALSE)</f>
        <v>1</v>
      </c>
      <c r="P125" s="81">
        <f>VLOOKUP($B125,[1]NUM9!$G$2:$T$155,13,FALSE)</f>
        <v>0</v>
      </c>
      <c r="Q125" s="56">
        <f t="shared" si="38"/>
        <v>10</v>
      </c>
      <c r="R125" s="56">
        <v>4</v>
      </c>
      <c r="S125" s="57">
        <f t="shared" si="39"/>
        <v>4</v>
      </c>
      <c r="T125" s="56">
        <v>11</v>
      </c>
      <c r="U125" s="178">
        <v>11</v>
      </c>
      <c r="V125" s="178">
        <v>11</v>
      </c>
      <c r="W125" s="59">
        <f>VLOOKUP($B125,[1]DEN9!$G$2:$I$157,2,FALSE)</f>
        <v>11</v>
      </c>
    </row>
    <row r="126" spans="1:23" ht="15" thickBot="1" x14ac:dyDescent="0.25">
      <c r="A126" s="105" t="s">
        <v>186</v>
      </c>
      <c r="B126" s="99" t="s">
        <v>179</v>
      </c>
      <c r="C126" s="63"/>
      <c r="D126" s="63"/>
      <c r="E126" s="115">
        <f>VLOOKUP($B126,[1]NUM9!$G$2:$T$155,2,FALSE)</f>
        <v>2</v>
      </c>
      <c r="F126" s="115">
        <f>VLOOKUP($B126,[1]NUM9!$G$2:$T$155,3,FALSE)</f>
        <v>0</v>
      </c>
      <c r="G126" s="115">
        <f>VLOOKUP($B126,[1]NUM9!$G$2:$T$155,4,FALSE)</f>
        <v>0</v>
      </c>
      <c r="H126" s="115">
        <f>VLOOKUP($B126,[1]NUM9!$G$2:$T$155,5,FALSE)</f>
        <v>1</v>
      </c>
      <c r="I126" s="115">
        <f>VLOOKUP($B126,[1]NUM9!$G$2:$T$155,6,FALSE)</f>
        <v>0</v>
      </c>
      <c r="J126" s="115">
        <f>VLOOKUP($B126,[1]NUM9!$G$2:$T$155,7,FALSE)</f>
        <v>1</v>
      </c>
      <c r="K126" s="115">
        <f>VLOOKUP($B126,[1]NUM9!$G$2:$T$155,8,FALSE)</f>
        <v>0</v>
      </c>
      <c r="L126" s="115">
        <f>VLOOKUP($B126,[1]NUM9!$G$2:$T$155,9,FALSE)</f>
        <v>0</v>
      </c>
      <c r="M126" s="115">
        <f>VLOOKUP($B126,[1]NUM9!$G$2:$T$155,10,FALSE)</f>
        <v>0</v>
      </c>
      <c r="N126" s="115">
        <f>VLOOKUP($B126,[1]NUM9!$G$2:$T$155,11,FALSE)</f>
        <v>0</v>
      </c>
      <c r="O126" s="115">
        <f>VLOOKUP($B126,[1]NUM9!$G$2:$T$155,12,FALSE)</f>
        <v>0</v>
      </c>
      <c r="P126" s="81">
        <f>VLOOKUP($B126,[1]NUM9!$G$2:$T$155,13,FALSE)</f>
        <v>0</v>
      </c>
      <c r="Q126" s="56">
        <f t="shared" si="38"/>
        <v>4</v>
      </c>
      <c r="R126" s="56">
        <v>10</v>
      </c>
      <c r="S126" s="57">
        <f t="shared" si="39"/>
        <v>10</v>
      </c>
      <c r="T126" s="56">
        <v>13</v>
      </c>
      <c r="U126" s="178">
        <v>13</v>
      </c>
      <c r="V126" s="178">
        <v>13</v>
      </c>
      <c r="W126" s="59">
        <f>VLOOKUP($B126,[1]DEN9!$G$2:$I$157,2,FALSE)</f>
        <v>4</v>
      </c>
    </row>
    <row r="127" spans="1:23" ht="15" thickBot="1" x14ac:dyDescent="0.25">
      <c r="A127" s="105" t="s">
        <v>186</v>
      </c>
      <c r="B127" s="99" t="s">
        <v>180</v>
      </c>
      <c r="C127" s="63"/>
      <c r="D127" s="63"/>
      <c r="E127" s="115">
        <f>VLOOKUP($B127,[1]NUM9!$G$2:$T$155,2,FALSE)</f>
        <v>2</v>
      </c>
      <c r="F127" s="115">
        <f>VLOOKUP($B127,[1]NUM9!$G$2:$T$155,3,FALSE)</f>
        <v>0</v>
      </c>
      <c r="G127" s="115">
        <f>VLOOKUP($B127,[1]NUM9!$G$2:$T$155,4,FALSE)</f>
        <v>0</v>
      </c>
      <c r="H127" s="115">
        <f>VLOOKUP($B127,[1]NUM9!$G$2:$T$155,5,FALSE)</f>
        <v>0</v>
      </c>
      <c r="I127" s="115">
        <f>VLOOKUP($B127,[1]NUM9!$G$2:$T$155,6,FALSE)</f>
        <v>0</v>
      </c>
      <c r="J127" s="115">
        <f>VLOOKUP($B127,[1]NUM9!$G$2:$T$155,7,FALSE)</f>
        <v>0</v>
      </c>
      <c r="K127" s="115">
        <f>VLOOKUP($B127,[1]NUM9!$G$2:$T$155,8,FALSE)</f>
        <v>0</v>
      </c>
      <c r="L127" s="115">
        <f>VLOOKUP($B127,[1]NUM9!$G$2:$T$155,9,FALSE)</f>
        <v>0</v>
      </c>
      <c r="M127" s="115">
        <f>VLOOKUP($B127,[1]NUM9!$G$2:$T$155,10,FALSE)</f>
        <v>0</v>
      </c>
      <c r="N127" s="115">
        <f>VLOOKUP($B127,[1]NUM9!$G$2:$T$155,11,FALSE)</f>
        <v>0</v>
      </c>
      <c r="O127" s="115">
        <f>VLOOKUP($B127,[1]NUM9!$G$2:$T$155,12,FALSE)</f>
        <v>0</v>
      </c>
      <c r="P127" s="81">
        <f>VLOOKUP($B127,[1]NUM9!$G$2:$T$155,13,FALSE)</f>
        <v>0</v>
      </c>
      <c r="Q127" s="56">
        <f t="shared" si="38"/>
        <v>2</v>
      </c>
      <c r="R127" s="56">
        <v>4</v>
      </c>
      <c r="S127" s="57">
        <f t="shared" si="39"/>
        <v>4</v>
      </c>
      <c r="T127" s="56">
        <v>2</v>
      </c>
      <c r="U127" s="178">
        <v>2</v>
      </c>
      <c r="V127" s="178">
        <v>2</v>
      </c>
      <c r="W127" s="59">
        <f>VLOOKUP($B127,[1]DEN9!$G$2:$I$157,2,FALSE)</f>
        <v>5</v>
      </c>
    </row>
    <row r="128" spans="1:23" ht="15" thickBot="1" x14ac:dyDescent="0.25">
      <c r="A128" s="105" t="s">
        <v>186</v>
      </c>
      <c r="B128" s="99" t="s">
        <v>181</v>
      </c>
      <c r="C128" s="63"/>
      <c r="D128" s="63"/>
      <c r="E128" s="115">
        <f>VLOOKUP($B128,[1]NUM9!$G$2:$T$155,2,FALSE)</f>
        <v>1</v>
      </c>
      <c r="F128" s="115">
        <f>VLOOKUP($B128,[1]NUM9!$G$2:$T$155,3,FALSE)</f>
        <v>0</v>
      </c>
      <c r="G128" s="115">
        <f>VLOOKUP($B128,[1]NUM9!$G$2:$T$155,4,FALSE)</f>
        <v>0</v>
      </c>
      <c r="H128" s="115">
        <f>VLOOKUP($B128,[1]NUM9!$G$2:$T$155,5,FALSE)</f>
        <v>0</v>
      </c>
      <c r="I128" s="115">
        <f>VLOOKUP($B128,[1]NUM9!$G$2:$T$155,6,FALSE)</f>
        <v>0</v>
      </c>
      <c r="J128" s="115">
        <f>VLOOKUP($B128,[1]NUM9!$G$2:$T$155,7,FALSE)</f>
        <v>1</v>
      </c>
      <c r="K128" s="115">
        <f>VLOOKUP($B128,[1]NUM9!$G$2:$T$155,8,FALSE)</f>
        <v>0</v>
      </c>
      <c r="L128" s="115">
        <f>VLOOKUP($B128,[1]NUM9!$G$2:$T$155,9,FALSE)</f>
        <v>1</v>
      </c>
      <c r="M128" s="115">
        <f>VLOOKUP($B128,[1]NUM9!$G$2:$T$155,10,FALSE)</f>
        <v>0</v>
      </c>
      <c r="N128" s="115">
        <f>VLOOKUP($B128,[1]NUM9!$G$2:$T$155,11,FALSE)</f>
        <v>0</v>
      </c>
      <c r="O128" s="115">
        <f>VLOOKUP($B128,[1]NUM9!$G$2:$T$155,12,FALSE)</f>
        <v>0</v>
      </c>
      <c r="P128" s="81">
        <f>VLOOKUP($B128,[1]NUM9!$G$2:$T$155,13,FALSE)</f>
        <v>0</v>
      </c>
      <c r="Q128" s="56">
        <f t="shared" si="38"/>
        <v>3</v>
      </c>
      <c r="R128" s="56">
        <v>12</v>
      </c>
      <c r="S128" s="57">
        <f t="shared" si="39"/>
        <v>12</v>
      </c>
      <c r="T128" s="56">
        <v>5</v>
      </c>
      <c r="U128" s="178">
        <v>5</v>
      </c>
      <c r="V128" s="178">
        <v>5</v>
      </c>
      <c r="W128" s="59">
        <f>VLOOKUP($B128,[1]DEN9!$G$2:$I$157,2,FALSE)</f>
        <v>4</v>
      </c>
    </row>
    <row r="129" spans="1:23" ht="15" thickBot="1" x14ac:dyDescent="0.25">
      <c r="A129" s="105" t="s">
        <v>186</v>
      </c>
      <c r="B129" s="99" t="s">
        <v>182</v>
      </c>
      <c r="C129" s="63"/>
      <c r="D129" s="63"/>
      <c r="E129" s="115">
        <f>VLOOKUP($B129,[1]NUM9!$G$2:$T$155,2,FALSE)</f>
        <v>2</v>
      </c>
      <c r="F129" s="115">
        <f>VLOOKUP($B129,[1]NUM9!$G$2:$T$155,3,FALSE)</f>
        <v>3</v>
      </c>
      <c r="G129" s="115">
        <f>VLOOKUP($B129,[1]NUM9!$G$2:$T$155,4,FALSE)</f>
        <v>0</v>
      </c>
      <c r="H129" s="115">
        <f>VLOOKUP($B129,[1]NUM9!$G$2:$T$155,5,FALSE)</f>
        <v>0</v>
      </c>
      <c r="I129" s="115">
        <f>VLOOKUP($B129,[1]NUM9!$G$2:$T$155,6,FALSE)</f>
        <v>1</v>
      </c>
      <c r="J129" s="115">
        <f>VLOOKUP($B129,[1]NUM9!$G$2:$T$155,7,FALSE)</f>
        <v>0</v>
      </c>
      <c r="K129" s="115">
        <f>VLOOKUP($B129,[1]NUM9!$G$2:$T$155,8,FALSE)</f>
        <v>0</v>
      </c>
      <c r="L129" s="115">
        <f>VLOOKUP($B129,[1]NUM9!$G$2:$T$155,9,FALSE)</f>
        <v>2</v>
      </c>
      <c r="M129" s="115">
        <f>VLOOKUP($B129,[1]NUM9!$G$2:$T$155,10,FALSE)</f>
        <v>2</v>
      </c>
      <c r="N129" s="115">
        <f>VLOOKUP($B129,[1]NUM9!$G$2:$T$155,11,FALSE)</f>
        <v>0</v>
      </c>
      <c r="O129" s="115">
        <f>VLOOKUP($B129,[1]NUM9!$G$2:$T$155,12,FALSE)</f>
        <v>2</v>
      </c>
      <c r="P129" s="81">
        <f>VLOOKUP($B129,[1]NUM9!$G$2:$T$155,13,FALSE)</f>
        <v>0</v>
      </c>
      <c r="Q129" s="56">
        <f t="shared" si="38"/>
        <v>12</v>
      </c>
      <c r="R129" s="56">
        <v>14</v>
      </c>
      <c r="S129" s="57">
        <f t="shared" si="39"/>
        <v>14</v>
      </c>
      <c r="T129" s="56">
        <v>12</v>
      </c>
      <c r="U129" s="178">
        <v>12</v>
      </c>
      <c r="V129" s="178">
        <v>12</v>
      </c>
      <c r="W129" s="59">
        <f>VLOOKUP($B129,[1]DEN9!$G$2:$I$157,2,FALSE)</f>
        <v>15</v>
      </c>
    </row>
    <row r="130" spans="1:23" ht="15" thickBot="1" x14ac:dyDescent="0.25">
      <c r="A130" s="105" t="s">
        <v>186</v>
      </c>
      <c r="B130" s="99" t="s">
        <v>183</v>
      </c>
      <c r="C130" s="63"/>
      <c r="D130" s="63"/>
      <c r="E130" s="115">
        <f>VLOOKUP($B130,[1]NUM9!$G$2:$T$155,2,FALSE)</f>
        <v>2</v>
      </c>
      <c r="F130" s="115">
        <f>VLOOKUP($B130,[1]NUM9!$G$2:$T$155,3,FALSE)</f>
        <v>2</v>
      </c>
      <c r="G130" s="115">
        <f>VLOOKUP($B130,[1]NUM9!$G$2:$T$155,4,FALSE)</f>
        <v>0</v>
      </c>
      <c r="H130" s="115">
        <f>VLOOKUP($B130,[1]NUM9!$G$2:$T$155,5,FALSE)</f>
        <v>2</v>
      </c>
      <c r="I130" s="115">
        <f>VLOOKUP($B130,[1]NUM9!$G$2:$T$155,6,FALSE)</f>
        <v>2</v>
      </c>
      <c r="J130" s="115">
        <f>VLOOKUP($B130,[1]NUM9!$G$2:$T$155,7,FALSE)</f>
        <v>1</v>
      </c>
      <c r="K130" s="115">
        <f>VLOOKUP($B130,[1]NUM9!$G$2:$T$155,8,FALSE)</f>
        <v>0</v>
      </c>
      <c r="L130" s="115">
        <f>VLOOKUP($B130,[1]NUM9!$G$2:$T$155,9,FALSE)</f>
        <v>2</v>
      </c>
      <c r="M130" s="115">
        <f>VLOOKUP($B130,[1]NUM9!$G$2:$T$155,10,FALSE)</f>
        <v>3</v>
      </c>
      <c r="N130" s="115">
        <f>VLOOKUP($B130,[1]NUM9!$G$2:$T$155,11,FALSE)</f>
        <v>1</v>
      </c>
      <c r="O130" s="115">
        <f>VLOOKUP($B130,[1]NUM9!$G$2:$T$155,12,FALSE)</f>
        <v>2</v>
      </c>
      <c r="P130" s="81">
        <f>VLOOKUP($B130,[1]NUM9!$G$2:$T$155,13,FALSE)</f>
        <v>1</v>
      </c>
      <c r="Q130" s="56">
        <f t="shared" si="38"/>
        <v>18</v>
      </c>
      <c r="R130" s="56">
        <v>23</v>
      </c>
      <c r="S130" s="57">
        <f t="shared" si="39"/>
        <v>23</v>
      </c>
      <c r="T130" s="56">
        <v>19</v>
      </c>
      <c r="U130" s="178">
        <v>19</v>
      </c>
      <c r="V130" s="178">
        <v>19</v>
      </c>
      <c r="W130" s="59">
        <f>VLOOKUP($B130,[1]DEN9!$G$2:$I$157,2,FALSE)</f>
        <v>17</v>
      </c>
    </row>
    <row r="131" spans="1:23" ht="15" thickBot="1" x14ac:dyDescent="0.25">
      <c r="A131" s="105" t="s">
        <v>186</v>
      </c>
      <c r="B131" s="99" t="s">
        <v>184</v>
      </c>
      <c r="C131" s="63"/>
      <c r="D131" s="63"/>
      <c r="E131" s="115">
        <f>VLOOKUP($B131,[1]NUM9!$G$2:$T$155,2,FALSE)</f>
        <v>0</v>
      </c>
      <c r="F131" s="115">
        <f>VLOOKUP($B131,[1]NUM9!$G$2:$T$155,3,FALSE)</f>
        <v>0</v>
      </c>
      <c r="G131" s="115">
        <f>VLOOKUP($B131,[1]NUM9!$G$2:$T$155,4,FALSE)</f>
        <v>1</v>
      </c>
      <c r="H131" s="115">
        <f>VLOOKUP($B131,[1]NUM9!$G$2:$T$155,5,FALSE)</f>
        <v>0</v>
      </c>
      <c r="I131" s="115">
        <f>VLOOKUP($B131,[1]NUM9!$G$2:$T$155,6,FALSE)</f>
        <v>0</v>
      </c>
      <c r="J131" s="115">
        <f>VLOOKUP($B131,[1]NUM9!$G$2:$T$155,7,FALSE)</f>
        <v>1</v>
      </c>
      <c r="K131" s="115">
        <f>VLOOKUP($B131,[1]NUM9!$G$2:$T$155,8,FALSE)</f>
        <v>0</v>
      </c>
      <c r="L131" s="115">
        <f>VLOOKUP($B131,[1]NUM9!$G$2:$T$155,9,FALSE)</f>
        <v>1</v>
      </c>
      <c r="M131" s="115">
        <f>VLOOKUP($B131,[1]NUM9!$G$2:$T$155,10,FALSE)</f>
        <v>0</v>
      </c>
      <c r="N131" s="115">
        <f>VLOOKUP($B131,[1]NUM9!$G$2:$T$155,11,FALSE)</f>
        <v>0</v>
      </c>
      <c r="O131" s="115">
        <f>VLOOKUP($B131,[1]NUM9!$G$2:$T$155,12,FALSE)</f>
        <v>0</v>
      </c>
      <c r="P131" s="81">
        <f>VLOOKUP($B131,[1]NUM9!$G$2:$T$155,13,FALSE)</f>
        <v>1</v>
      </c>
      <c r="Q131" s="56">
        <f t="shared" si="38"/>
        <v>4</v>
      </c>
      <c r="R131" s="56">
        <v>4</v>
      </c>
      <c r="S131" s="57">
        <f t="shared" si="39"/>
        <v>4</v>
      </c>
      <c r="T131" s="56">
        <v>5</v>
      </c>
      <c r="U131" s="178">
        <v>5</v>
      </c>
      <c r="V131" s="178">
        <v>5</v>
      </c>
      <c r="W131" s="59">
        <f>VLOOKUP($B131,[1]DEN9!$G$2:$I$157,2,FALSE)</f>
        <v>3</v>
      </c>
    </row>
    <row r="132" spans="1:23" ht="15" thickBot="1" x14ac:dyDescent="0.25">
      <c r="A132" s="105" t="s">
        <v>186</v>
      </c>
      <c r="B132" s="99" t="s">
        <v>185</v>
      </c>
      <c r="C132" s="63"/>
      <c r="D132" s="63"/>
      <c r="E132" s="115">
        <f>VLOOKUP($B132,[1]NUM9!$G$2:$T$155,2,FALSE)</f>
        <v>0</v>
      </c>
      <c r="F132" s="115">
        <f>VLOOKUP($B132,[1]NUM9!$G$2:$T$155,3,FALSE)</f>
        <v>0</v>
      </c>
      <c r="G132" s="115">
        <f>VLOOKUP($B132,[1]NUM9!$G$2:$T$155,4,FALSE)</f>
        <v>0</v>
      </c>
      <c r="H132" s="115">
        <f>VLOOKUP($B132,[1]NUM9!$G$2:$T$155,5,FALSE)</f>
        <v>0</v>
      </c>
      <c r="I132" s="115">
        <f>VLOOKUP($B132,[1]NUM9!$G$2:$T$155,6,FALSE)</f>
        <v>0</v>
      </c>
      <c r="J132" s="115">
        <f>VLOOKUP($B132,[1]NUM9!$G$2:$T$155,7,FALSE)</f>
        <v>0</v>
      </c>
      <c r="K132" s="115">
        <f>VLOOKUP($B132,[1]NUM9!$G$2:$T$155,8,FALSE)</f>
        <v>1</v>
      </c>
      <c r="L132" s="115">
        <f>VLOOKUP($B132,[1]NUM9!$G$2:$T$155,9,FALSE)</f>
        <v>0</v>
      </c>
      <c r="M132" s="115">
        <f>VLOOKUP($B132,[1]NUM9!$G$2:$T$155,10,FALSE)</f>
        <v>1</v>
      </c>
      <c r="N132" s="115">
        <f>VLOOKUP($B132,[1]NUM9!$G$2:$T$155,11,FALSE)</f>
        <v>0</v>
      </c>
      <c r="O132" s="115">
        <f>VLOOKUP($B132,[1]NUM9!$G$2:$T$155,12,FALSE)</f>
        <v>0</v>
      </c>
      <c r="P132" s="81">
        <f>VLOOKUP($B132,[1]NUM9!$G$2:$T$155,13,FALSE)</f>
        <v>0</v>
      </c>
      <c r="Q132" s="56">
        <f t="shared" si="38"/>
        <v>2</v>
      </c>
      <c r="R132" s="56">
        <v>5</v>
      </c>
      <c r="S132" s="57">
        <f t="shared" si="39"/>
        <v>5</v>
      </c>
      <c r="T132" s="56">
        <v>3</v>
      </c>
      <c r="U132" s="178">
        <v>3</v>
      </c>
      <c r="V132" s="178">
        <v>3</v>
      </c>
      <c r="W132" s="59">
        <f>VLOOKUP($B132,[1]DEN9!$G$2:$I$157,2,FALSE)</f>
        <v>1</v>
      </c>
    </row>
    <row r="133" spans="1:23" s="65" customFormat="1" ht="29.25" customHeight="1" thickBot="1" x14ac:dyDescent="0.25">
      <c r="A133" s="233" t="s">
        <v>208</v>
      </c>
      <c r="B133" s="234"/>
      <c r="C133" s="45">
        <f>+D133/Metas!O112</f>
        <v>1.0542241006675952</v>
      </c>
      <c r="D133" s="19">
        <f>+Q133/W133</f>
        <v>0.99097065462753953</v>
      </c>
      <c r="E133" s="55">
        <f>SUM(E120:E132)</f>
        <v>43</v>
      </c>
      <c r="F133" s="55">
        <f t="shared" ref="F133:P133" si="40">SUM(F120:F132)</f>
        <v>50</v>
      </c>
      <c r="G133" s="55">
        <f t="shared" si="40"/>
        <v>34</v>
      </c>
      <c r="H133" s="55">
        <f t="shared" si="40"/>
        <v>27</v>
      </c>
      <c r="I133" s="55">
        <f t="shared" si="40"/>
        <v>47</v>
      </c>
      <c r="J133" s="55">
        <f t="shared" si="40"/>
        <v>27</v>
      </c>
      <c r="K133" s="55">
        <f t="shared" si="40"/>
        <v>43</v>
      </c>
      <c r="L133" s="55">
        <f t="shared" si="40"/>
        <v>41</v>
      </c>
      <c r="M133" s="55">
        <f t="shared" si="40"/>
        <v>36</v>
      </c>
      <c r="N133" s="55">
        <f t="shared" si="40"/>
        <v>24</v>
      </c>
      <c r="O133" s="55">
        <f t="shared" si="40"/>
        <v>27</v>
      </c>
      <c r="P133" s="55">
        <f t="shared" si="40"/>
        <v>40</v>
      </c>
      <c r="Q133" s="86">
        <f t="shared" ref="Q133:W133" si="41">SUM(Q120:Q132)</f>
        <v>439</v>
      </c>
      <c r="R133" s="55">
        <f t="shared" si="41"/>
        <v>506</v>
      </c>
      <c r="S133" s="55">
        <f t="shared" si="41"/>
        <v>506</v>
      </c>
      <c r="T133" s="55">
        <f t="shared" ref="T133" si="42">SUM(T120:T132)</f>
        <v>459</v>
      </c>
      <c r="U133" s="55">
        <f>SUM(U120:U132)</f>
        <v>459</v>
      </c>
      <c r="V133" s="55">
        <f t="shared" si="41"/>
        <v>459</v>
      </c>
      <c r="W133" s="55">
        <f t="shared" si="41"/>
        <v>443</v>
      </c>
    </row>
    <row r="134" spans="1:23" ht="15" thickBot="1" x14ac:dyDescent="0.25">
      <c r="A134" s="105" t="s">
        <v>191</v>
      </c>
      <c r="B134" s="99" t="s">
        <v>187</v>
      </c>
      <c r="C134" s="63"/>
      <c r="D134" s="63"/>
      <c r="E134" s="115">
        <f>VLOOKUP($B134,[1]NUM9!$G$2:$T$155,2,FALSE)</f>
        <v>12</v>
      </c>
      <c r="F134" s="115">
        <f>VLOOKUP($B134,[1]NUM9!$G$2:$T$155,3,FALSE)</f>
        <v>19</v>
      </c>
      <c r="G134" s="115">
        <f>VLOOKUP($B134,[1]NUM9!$G$2:$T$155,4,FALSE)</f>
        <v>20</v>
      </c>
      <c r="H134" s="115">
        <f>VLOOKUP($B134,[1]NUM9!$G$2:$T$155,5,FALSE)</f>
        <v>10</v>
      </c>
      <c r="I134" s="115">
        <f>VLOOKUP($B134,[1]NUM9!$G$2:$T$155,6,FALSE)</f>
        <v>18</v>
      </c>
      <c r="J134" s="115">
        <f>VLOOKUP($B134,[1]NUM9!$G$2:$T$155,7,FALSE)</f>
        <v>14</v>
      </c>
      <c r="K134" s="115">
        <f>VLOOKUP($B134,[1]NUM9!$G$2:$T$155,8,FALSE)</f>
        <v>15</v>
      </c>
      <c r="L134" s="115">
        <f>VLOOKUP($B134,[1]NUM9!$G$2:$T$155,9,FALSE)</f>
        <v>18</v>
      </c>
      <c r="M134" s="115">
        <f>VLOOKUP($B134,[1]NUM9!$G$2:$T$155,10,FALSE)</f>
        <v>14</v>
      </c>
      <c r="N134" s="115">
        <f>VLOOKUP($B134,[1]NUM9!$G$2:$T$155,11,FALSE)</f>
        <v>5</v>
      </c>
      <c r="O134" s="115">
        <f>VLOOKUP($B134,[1]NUM9!$G$2:$T$155,12,FALSE)</f>
        <v>11</v>
      </c>
      <c r="P134" s="81">
        <f>VLOOKUP($B134,[1]NUM9!$G$2:$T$155,13,FALSE)</f>
        <v>19</v>
      </c>
      <c r="Q134" s="56">
        <f>SUM(E134:P134)</f>
        <v>175</v>
      </c>
      <c r="R134" s="56">
        <v>177</v>
      </c>
      <c r="S134" s="57">
        <f>+R134</f>
        <v>177</v>
      </c>
      <c r="T134" s="56">
        <v>181</v>
      </c>
      <c r="U134" s="178">
        <v>181</v>
      </c>
      <c r="V134" s="178">
        <v>181</v>
      </c>
      <c r="W134" s="59">
        <f>VLOOKUP($B134,[1]DEN9!$G$2:$I$157,2,FALSE)</f>
        <v>166</v>
      </c>
    </row>
    <row r="135" spans="1:23" ht="15" thickBot="1" x14ac:dyDescent="0.25">
      <c r="A135" s="105" t="s">
        <v>191</v>
      </c>
      <c r="B135" s="99" t="s">
        <v>188</v>
      </c>
      <c r="C135" s="63"/>
      <c r="D135" s="63"/>
      <c r="E135" s="115">
        <f>VLOOKUP($B135,[1]NUM9!$G$2:$T$155,2,FALSE)</f>
        <v>0</v>
      </c>
      <c r="F135" s="115">
        <f>VLOOKUP($B135,[1]NUM9!$G$2:$T$155,3,FALSE)</f>
        <v>0</v>
      </c>
      <c r="G135" s="115">
        <f>VLOOKUP($B135,[1]NUM9!$G$2:$T$155,4,FALSE)</f>
        <v>0</v>
      </c>
      <c r="H135" s="115">
        <f>VLOOKUP($B135,[1]NUM9!$G$2:$T$155,5,FALSE)</f>
        <v>0</v>
      </c>
      <c r="I135" s="115">
        <f>VLOOKUP($B135,[1]NUM9!$G$2:$T$155,6,FALSE)</f>
        <v>0</v>
      </c>
      <c r="J135" s="115">
        <f>VLOOKUP($B135,[1]NUM9!$G$2:$T$155,7,FALSE)</f>
        <v>0</v>
      </c>
      <c r="K135" s="115">
        <f>VLOOKUP($B135,[1]NUM9!$G$2:$T$155,8,FALSE)</f>
        <v>0</v>
      </c>
      <c r="L135" s="115">
        <f>VLOOKUP($B135,[1]NUM9!$G$2:$T$155,9,FALSE)</f>
        <v>0</v>
      </c>
      <c r="M135" s="115">
        <f>VLOOKUP($B135,[1]NUM9!$G$2:$T$155,10,FALSE)</f>
        <v>2</v>
      </c>
      <c r="N135" s="115">
        <f>VLOOKUP($B135,[1]NUM9!$G$2:$T$155,11,FALSE)</f>
        <v>0</v>
      </c>
      <c r="O135" s="115">
        <f>VLOOKUP($B135,[1]NUM9!$G$2:$T$155,12,FALSE)</f>
        <v>0</v>
      </c>
      <c r="P135" s="81">
        <f>VLOOKUP($B135,[1]NUM9!$G$2:$T$155,13,FALSE)</f>
        <v>0</v>
      </c>
      <c r="Q135" s="56">
        <f>SUM(E135:P135)</f>
        <v>2</v>
      </c>
      <c r="R135" s="59">
        <v>9</v>
      </c>
      <c r="S135" s="57">
        <f>+R135</f>
        <v>9</v>
      </c>
      <c r="T135" s="56">
        <v>0</v>
      </c>
      <c r="U135" s="178">
        <v>0</v>
      </c>
      <c r="V135" s="178">
        <v>0</v>
      </c>
      <c r="W135" s="59">
        <f>VLOOKUP($B135,[1]DEN9!$G$2:$I$157,2,FALSE)</f>
        <v>4</v>
      </c>
    </row>
    <row r="136" spans="1:23" ht="15" thickBot="1" x14ac:dyDescent="0.25">
      <c r="A136" s="105" t="s">
        <v>191</v>
      </c>
      <c r="B136" s="99" t="s">
        <v>189</v>
      </c>
      <c r="C136" s="63"/>
      <c r="D136" s="63"/>
      <c r="E136" s="81">
        <f>VLOOKUP($B136,[1]NUM9!$G$2:$T$155,2,FALSE)</f>
        <v>1</v>
      </c>
      <c r="F136" s="81">
        <f>VLOOKUP($B136,[1]NUM9!$G$2:$T$155,3,FALSE)</f>
        <v>0</v>
      </c>
      <c r="G136" s="81">
        <f>VLOOKUP($B136,[1]NUM9!$G$2:$T$155,4,FALSE)</f>
        <v>0</v>
      </c>
      <c r="H136" s="81">
        <f>VLOOKUP($B136,[1]NUM9!$G$2:$T$155,5,FALSE)</f>
        <v>0</v>
      </c>
      <c r="I136" s="81">
        <f>VLOOKUP($B136,[1]NUM9!$G$2:$T$155,6,FALSE)</f>
        <v>0</v>
      </c>
      <c r="J136" s="81">
        <f>VLOOKUP($B136,[1]NUM9!$G$2:$T$155,7,FALSE)</f>
        <v>0</v>
      </c>
      <c r="K136" s="81">
        <f>VLOOKUP($B136,[1]NUM9!$G$2:$T$155,8,FALSE)</f>
        <v>0</v>
      </c>
      <c r="L136" s="81">
        <f>VLOOKUP($B136,[1]NUM9!$G$2:$T$155,9,FALSE)</f>
        <v>0</v>
      </c>
      <c r="M136" s="81">
        <f>VLOOKUP($B136,[1]NUM9!$G$2:$T$155,10,FALSE)</f>
        <v>0</v>
      </c>
      <c r="N136" s="81">
        <f>VLOOKUP($B136,[1]NUM9!$G$2:$T$155,11,FALSE)</f>
        <v>0</v>
      </c>
      <c r="O136" s="81">
        <f>VLOOKUP($B136,[1]NUM9!$G$2:$T$155,12,FALSE)</f>
        <v>0</v>
      </c>
      <c r="P136" s="81">
        <f>VLOOKUP($B136,[1]NUM9!$G$2:$T$155,13,FALSE)</f>
        <v>0</v>
      </c>
      <c r="Q136" s="56">
        <f>SUM(E136:P136)</f>
        <v>1</v>
      </c>
      <c r="R136" s="59">
        <v>2</v>
      </c>
      <c r="S136" s="57">
        <f>+R136</f>
        <v>2</v>
      </c>
      <c r="T136" s="56">
        <v>1</v>
      </c>
      <c r="U136" s="178">
        <v>1</v>
      </c>
      <c r="V136" s="178">
        <v>1</v>
      </c>
      <c r="W136" s="59">
        <f>VLOOKUP($B136,[1]DEN9!$G$2:$I$157,2,FALSE)</f>
        <v>0</v>
      </c>
    </row>
    <row r="137" spans="1:23" ht="15" thickBot="1" x14ac:dyDescent="0.25">
      <c r="A137" s="105" t="s">
        <v>191</v>
      </c>
      <c r="B137" s="99" t="s">
        <v>190</v>
      </c>
      <c r="C137" s="63"/>
      <c r="D137" s="63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56">
        <f>SUM(E137:P137)</f>
        <v>0</v>
      </c>
      <c r="R137" s="59">
        <v>0</v>
      </c>
      <c r="S137" s="57">
        <f>+R137</f>
        <v>0</v>
      </c>
      <c r="T137" s="56">
        <v>5</v>
      </c>
      <c r="U137" s="178">
        <v>5</v>
      </c>
      <c r="V137" s="178">
        <v>5</v>
      </c>
      <c r="W137" s="59">
        <f>VLOOKUP($B137,[1]DEN9!$G$2:$I$157,2,FALSE)</f>
        <v>1</v>
      </c>
    </row>
    <row r="138" spans="1:23" s="65" customFormat="1" ht="15" thickBot="1" x14ac:dyDescent="0.25">
      <c r="A138" s="233" t="s">
        <v>209</v>
      </c>
      <c r="B138" s="234"/>
      <c r="C138" s="45">
        <f>+D138/Metas!O114</f>
        <v>1.1073783750155533</v>
      </c>
      <c r="D138" s="19">
        <f>+Q138/W138</f>
        <v>1.0409356725146199</v>
      </c>
      <c r="E138" s="55">
        <f>SUM(E134:E137)</f>
        <v>13</v>
      </c>
      <c r="F138" s="55">
        <f t="shared" ref="F138:P138" si="43">SUM(F134:F137)</f>
        <v>19</v>
      </c>
      <c r="G138" s="55">
        <f t="shared" si="43"/>
        <v>20</v>
      </c>
      <c r="H138" s="55">
        <f t="shared" si="43"/>
        <v>10</v>
      </c>
      <c r="I138" s="55">
        <f t="shared" si="43"/>
        <v>18</v>
      </c>
      <c r="J138" s="55">
        <f t="shared" si="43"/>
        <v>14</v>
      </c>
      <c r="K138" s="55">
        <f t="shared" si="43"/>
        <v>15</v>
      </c>
      <c r="L138" s="55">
        <f t="shared" si="43"/>
        <v>18</v>
      </c>
      <c r="M138" s="55">
        <f t="shared" si="43"/>
        <v>16</v>
      </c>
      <c r="N138" s="55">
        <f t="shared" si="43"/>
        <v>5</v>
      </c>
      <c r="O138" s="55">
        <f t="shared" si="43"/>
        <v>11</v>
      </c>
      <c r="P138" s="55">
        <f t="shared" si="43"/>
        <v>19</v>
      </c>
      <c r="Q138" s="86">
        <f t="shared" ref="Q138:W138" si="44">SUM(Q134:Q137)</f>
        <v>178</v>
      </c>
      <c r="R138" s="55">
        <f t="shared" si="44"/>
        <v>188</v>
      </c>
      <c r="S138" s="55">
        <f t="shared" si="44"/>
        <v>188</v>
      </c>
      <c r="T138" s="55">
        <f t="shared" ref="T138" si="45">SUM(T134:T137)</f>
        <v>187</v>
      </c>
      <c r="U138" s="55">
        <f>SUM(U134:U137)</f>
        <v>187</v>
      </c>
      <c r="V138" s="55">
        <f t="shared" si="44"/>
        <v>187</v>
      </c>
      <c r="W138" s="55">
        <f t="shared" si="44"/>
        <v>171</v>
      </c>
    </row>
    <row r="139" spans="1:23" ht="15" thickBot="1" x14ac:dyDescent="0.25">
      <c r="A139" s="105" t="s">
        <v>199</v>
      </c>
      <c r="B139" s="99" t="s">
        <v>192</v>
      </c>
      <c r="C139" s="63"/>
      <c r="D139" s="63"/>
      <c r="E139" s="115">
        <f>VLOOKUP($B139,[1]NUM9!$G$2:$T$155,2,FALSE)</f>
        <v>1</v>
      </c>
      <c r="F139" s="115">
        <f>VLOOKUP($B139,[1]NUM9!$G$2:$T$155,3,FALSE)</f>
        <v>4</v>
      </c>
      <c r="G139" s="115">
        <f>VLOOKUP($B139,[1]NUM9!$G$2:$T$155,4,FALSE)</f>
        <v>0</v>
      </c>
      <c r="H139" s="115">
        <f>VLOOKUP($B139,[1]NUM9!$G$2:$T$155,5,FALSE)</f>
        <v>1</v>
      </c>
      <c r="I139" s="115">
        <f>VLOOKUP($B139,[1]NUM9!$G$2:$T$155,6,FALSE)</f>
        <v>1</v>
      </c>
      <c r="J139" s="115">
        <f>VLOOKUP($B139,[1]NUM9!$G$2:$T$155,7,FALSE)</f>
        <v>0</v>
      </c>
      <c r="K139" s="115">
        <f>VLOOKUP($B139,[1]NUM9!$G$2:$T$155,8,FALSE)</f>
        <v>0</v>
      </c>
      <c r="L139" s="115">
        <f>VLOOKUP($B139,[1]NUM9!$G$2:$T$155,9,FALSE)</f>
        <v>0</v>
      </c>
      <c r="M139" s="115">
        <f>VLOOKUP($B139,[1]NUM9!$G$2:$T$155,10,FALSE)</f>
        <v>3</v>
      </c>
      <c r="N139" s="115">
        <f>VLOOKUP($B139,[1]NUM9!$G$2:$T$155,11,FALSE)</f>
        <v>0</v>
      </c>
      <c r="O139" s="115">
        <f>VLOOKUP($B139,[1]NUM9!$G$2:$T$155,12,FALSE)</f>
        <v>0</v>
      </c>
      <c r="P139" s="81">
        <f>VLOOKUP($B139,[1]NUM9!$G$2:$T$155,13,FALSE)</f>
        <v>5</v>
      </c>
      <c r="Q139" s="56">
        <f t="shared" ref="Q139:Q145" si="46">SUM(E139:P139)</f>
        <v>15</v>
      </c>
      <c r="R139" s="59">
        <v>18</v>
      </c>
      <c r="S139" s="57">
        <f t="shared" ref="S139:S145" si="47">+R139</f>
        <v>18</v>
      </c>
      <c r="T139" s="56">
        <v>14</v>
      </c>
      <c r="U139" s="178">
        <v>14</v>
      </c>
      <c r="V139" s="178">
        <v>14</v>
      </c>
      <c r="W139" s="59">
        <f>VLOOKUP($B139,[1]DEN9!$G$2:$I$157,2,FALSE)</f>
        <v>17</v>
      </c>
    </row>
    <row r="140" spans="1:23" ht="15" thickBot="1" x14ac:dyDescent="0.25">
      <c r="A140" s="105" t="s">
        <v>199</v>
      </c>
      <c r="B140" s="99" t="s">
        <v>193</v>
      </c>
      <c r="C140" s="63"/>
      <c r="D140" s="63"/>
      <c r="E140" s="115">
        <f>VLOOKUP($B140,[1]NUM9!$G$2:$T$155,2,FALSE)</f>
        <v>0</v>
      </c>
      <c r="F140" s="115">
        <f>VLOOKUP($B140,[1]NUM9!$G$2:$T$155,3,FALSE)</f>
        <v>0</v>
      </c>
      <c r="G140" s="115">
        <f>VLOOKUP($B140,[1]NUM9!$G$2:$T$155,4,FALSE)</f>
        <v>1</v>
      </c>
      <c r="H140" s="115">
        <f>VLOOKUP($B140,[1]NUM9!$G$2:$T$155,5,FALSE)</f>
        <v>0</v>
      </c>
      <c r="I140" s="115">
        <f>VLOOKUP($B140,[1]NUM9!$G$2:$T$155,6,FALSE)</f>
        <v>1</v>
      </c>
      <c r="J140" s="115">
        <f>VLOOKUP($B140,[1]NUM9!$G$2:$T$155,7,FALSE)</f>
        <v>0</v>
      </c>
      <c r="K140" s="115">
        <f>VLOOKUP($B140,[1]NUM9!$G$2:$T$155,8,FALSE)</f>
        <v>0</v>
      </c>
      <c r="L140" s="115">
        <f>VLOOKUP($B140,[1]NUM9!$G$2:$T$155,9,FALSE)</f>
        <v>1</v>
      </c>
      <c r="M140" s="115">
        <f>VLOOKUP($B140,[1]NUM9!$G$2:$T$155,10,FALSE)</f>
        <v>1</v>
      </c>
      <c r="N140" s="115">
        <f>VLOOKUP($B140,[1]NUM9!$G$2:$T$155,11,FALSE)</f>
        <v>0</v>
      </c>
      <c r="O140" s="115">
        <f>VLOOKUP($B140,[1]NUM9!$G$2:$T$155,12,FALSE)</f>
        <v>0</v>
      </c>
      <c r="P140" s="81">
        <f>VLOOKUP($B140,[1]NUM9!$G$2:$T$155,13,FALSE)</f>
        <v>0</v>
      </c>
      <c r="Q140" s="56">
        <f t="shared" si="46"/>
        <v>4</v>
      </c>
      <c r="R140" s="59">
        <v>3</v>
      </c>
      <c r="S140" s="57">
        <f t="shared" si="47"/>
        <v>3</v>
      </c>
      <c r="T140" s="56">
        <v>3</v>
      </c>
      <c r="U140" s="178">
        <v>3</v>
      </c>
      <c r="V140" s="178">
        <v>3</v>
      </c>
      <c r="W140" s="59">
        <f>VLOOKUP($B140,[1]DEN9!$G$2:$I$157,2,FALSE)</f>
        <v>2</v>
      </c>
    </row>
    <row r="141" spans="1:23" ht="15" thickBot="1" x14ac:dyDescent="0.25">
      <c r="A141" s="105" t="s">
        <v>199</v>
      </c>
      <c r="B141" s="99" t="s">
        <v>194</v>
      </c>
      <c r="C141" s="63"/>
      <c r="D141" s="63"/>
      <c r="E141" s="115">
        <f>VLOOKUP($B141,[1]NUM9!$G$2:$T$155,2,FALSE)</f>
        <v>1</v>
      </c>
      <c r="F141" s="115">
        <f>VLOOKUP($B141,[1]NUM9!$G$2:$T$155,3,FALSE)</f>
        <v>0</v>
      </c>
      <c r="G141" s="115">
        <f>VLOOKUP($B141,[1]NUM9!$G$2:$T$155,4,FALSE)</f>
        <v>0</v>
      </c>
      <c r="H141" s="115">
        <f>VLOOKUP($B141,[1]NUM9!$G$2:$T$155,5,FALSE)</f>
        <v>0</v>
      </c>
      <c r="I141" s="115">
        <f>VLOOKUP($B141,[1]NUM9!$G$2:$T$155,6,FALSE)</f>
        <v>1</v>
      </c>
      <c r="J141" s="115">
        <f>VLOOKUP($B141,[1]NUM9!$G$2:$T$155,7,FALSE)</f>
        <v>1</v>
      </c>
      <c r="K141" s="115">
        <f>VLOOKUP($B141,[1]NUM9!$G$2:$T$155,8,FALSE)</f>
        <v>0</v>
      </c>
      <c r="L141" s="115">
        <f>VLOOKUP($B141,[1]NUM9!$G$2:$T$155,9,FALSE)</f>
        <v>0</v>
      </c>
      <c r="M141" s="115">
        <f>VLOOKUP($B141,[1]NUM9!$G$2:$T$155,10,FALSE)</f>
        <v>0</v>
      </c>
      <c r="N141" s="115">
        <f>VLOOKUP($B141,[1]NUM9!$G$2:$T$155,11,FALSE)</f>
        <v>0</v>
      </c>
      <c r="O141" s="115">
        <f>VLOOKUP($B141,[1]NUM9!$G$2:$T$155,12,FALSE)</f>
        <v>0</v>
      </c>
      <c r="P141" s="81">
        <f>VLOOKUP($B141,[1]NUM9!$G$2:$T$155,13,FALSE)</f>
        <v>0</v>
      </c>
      <c r="Q141" s="56">
        <f t="shared" si="46"/>
        <v>3</v>
      </c>
      <c r="R141" s="59">
        <v>5</v>
      </c>
      <c r="S141" s="57">
        <f t="shared" si="47"/>
        <v>5</v>
      </c>
      <c r="T141" s="56">
        <v>3</v>
      </c>
      <c r="U141" s="178">
        <v>3</v>
      </c>
      <c r="V141" s="178">
        <v>3</v>
      </c>
      <c r="W141" s="59">
        <f>VLOOKUP($B141,[1]DEN9!$G$2:$I$157,2,FALSE)</f>
        <v>2</v>
      </c>
    </row>
    <row r="142" spans="1:23" ht="15" thickBot="1" x14ac:dyDescent="0.25">
      <c r="A142" s="105" t="s">
        <v>199</v>
      </c>
      <c r="B142" s="99" t="s">
        <v>195</v>
      </c>
      <c r="C142" s="63"/>
      <c r="D142" s="63"/>
      <c r="E142" s="115">
        <f>VLOOKUP($B142,[1]NUM9!$G$2:$T$155,2,FALSE)</f>
        <v>0</v>
      </c>
      <c r="F142" s="115">
        <f>VLOOKUP($B142,[1]NUM9!$G$2:$T$155,3,FALSE)</f>
        <v>0</v>
      </c>
      <c r="G142" s="115">
        <f>VLOOKUP($B142,[1]NUM9!$G$2:$T$155,4,FALSE)</f>
        <v>1</v>
      </c>
      <c r="H142" s="115">
        <f>VLOOKUP($B142,[1]NUM9!$G$2:$T$155,5,FALSE)</f>
        <v>0</v>
      </c>
      <c r="I142" s="115">
        <f>VLOOKUP($B142,[1]NUM9!$G$2:$T$155,6,FALSE)</f>
        <v>0</v>
      </c>
      <c r="J142" s="115">
        <f>VLOOKUP($B142,[1]NUM9!$G$2:$T$155,7,FALSE)</f>
        <v>0</v>
      </c>
      <c r="K142" s="115">
        <f>VLOOKUP($B142,[1]NUM9!$G$2:$T$155,8,FALSE)</f>
        <v>0</v>
      </c>
      <c r="L142" s="115">
        <f>VLOOKUP($B142,[1]NUM9!$G$2:$T$155,9,FALSE)</f>
        <v>1</v>
      </c>
      <c r="M142" s="115">
        <f>VLOOKUP($B142,[1]NUM9!$G$2:$T$155,10,FALSE)</f>
        <v>0</v>
      </c>
      <c r="N142" s="115">
        <f>VLOOKUP($B142,[1]NUM9!$G$2:$T$155,11,FALSE)</f>
        <v>0</v>
      </c>
      <c r="O142" s="115">
        <f>VLOOKUP($B142,[1]NUM9!$G$2:$T$155,12,FALSE)</f>
        <v>0</v>
      </c>
      <c r="P142" s="81">
        <f>VLOOKUP($B142,[1]NUM9!$G$2:$T$155,13,FALSE)</f>
        <v>0</v>
      </c>
      <c r="Q142" s="56">
        <f t="shared" si="46"/>
        <v>2</v>
      </c>
      <c r="R142" s="59">
        <v>3</v>
      </c>
      <c r="S142" s="57">
        <f t="shared" si="47"/>
        <v>3</v>
      </c>
      <c r="T142" s="56">
        <v>3</v>
      </c>
      <c r="U142" s="178">
        <v>3</v>
      </c>
      <c r="V142" s="178">
        <v>3</v>
      </c>
      <c r="W142" s="59">
        <f>VLOOKUP($B142,[1]DEN9!$G$2:$I$157,2,FALSE)</f>
        <v>3</v>
      </c>
    </row>
    <row r="143" spans="1:23" ht="15" thickBot="1" x14ac:dyDescent="0.25">
      <c r="A143" s="105" t="s">
        <v>199</v>
      </c>
      <c r="B143" s="99" t="s">
        <v>196</v>
      </c>
      <c r="C143" s="63"/>
      <c r="D143" s="63"/>
      <c r="E143" s="115">
        <f>VLOOKUP($B143,[1]NUM9!$G$2:$T$155,2,FALSE)</f>
        <v>0</v>
      </c>
      <c r="F143" s="115">
        <f>VLOOKUP($B143,[1]NUM9!$G$2:$T$155,3,FALSE)</f>
        <v>0</v>
      </c>
      <c r="G143" s="115">
        <f>VLOOKUP($B143,[1]NUM9!$G$2:$T$155,4,FALSE)</f>
        <v>0</v>
      </c>
      <c r="H143" s="115">
        <f>VLOOKUP($B143,[1]NUM9!$G$2:$T$155,5,FALSE)</f>
        <v>0</v>
      </c>
      <c r="I143" s="115">
        <f>VLOOKUP($B143,[1]NUM9!$G$2:$T$155,6,FALSE)</f>
        <v>0</v>
      </c>
      <c r="J143" s="115">
        <f>VLOOKUP($B143,[1]NUM9!$G$2:$T$155,7,FALSE)</f>
        <v>1</v>
      </c>
      <c r="K143" s="115">
        <f>VLOOKUP($B143,[1]NUM9!$G$2:$T$155,8,FALSE)</f>
        <v>0</v>
      </c>
      <c r="L143" s="115">
        <f>VLOOKUP($B143,[1]NUM9!$G$2:$T$155,9,FALSE)</f>
        <v>0</v>
      </c>
      <c r="M143" s="115">
        <f>VLOOKUP($B143,[1]NUM9!$G$2:$T$155,10,FALSE)</f>
        <v>0</v>
      </c>
      <c r="N143" s="115">
        <f>VLOOKUP($B143,[1]NUM9!$G$2:$T$155,11,FALSE)</f>
        <v>0</v>
      </c>
      <c r="O143" s="115">
        <f>VLOOKUP($B143,[1]NUM9!$G$2:$T$155,12,FALSE)</f>
        <v>1</v>
      </c>
      <c r="P143" s="81">
        <f>VLOOKUP($B143,[1]NUM9!$G$2:$T$155,13,FALSE)</f>
        <v>2</v>
      </c>
      <c r="Q143" s="56">
        <f t="shared" si="46"/>
        <v>4</v>
      </c>
      <c r="R143" s="59">
        <v>2</v>
      </c>
      <c r="S143" s="57">
        <f t="shared" si="47"/>
        <v>2</v>
      </c>
      <c r="T143" s="56">
        <v>5</v>
      </c>
      <c r="U143" s="178">
        <v>5</v>
      </c>
      <c r="V143" s="178">
        <v>5</v>
      </c>
      <c r="W143" s="59">
        <f>VLOOKUP($B143,[1]DEN9!$G$2:$I$157,2,FALSE)</f>
        <v>6</v>
      </c>
    </row>
    <row r="144" spans="1:23" ht="15" thickBot="1" x14ac:dyDescent="0.25">
      <c r="A144" s="105" t="s">
        <v>199</v>
      </c>
      <c r="B144" s="99" t="s">
        <v>197</v>
      </c>
      <c r="C144" s="63"/>
      <c r="D144" s="63"/>
      <c r="E144" s="115">
        <f>VLOOKUP($B144,[1]NUM9!$G$2:$T$155,2,FALSE)</f>
        <v>0</v>
      </c>
      <c r="F144" s="115">
        <f>VLOOKUP($B144,[1]NUM9!$G$2:$T$155,3,FALSE)</f>
        <v>1</v>
      </c>
      <c r="G144" s="115">
        <f>VLOOKUP($B144,[1]NUM9!$G$2:$T$155,4,FALSE)</f>
        <v>0</v>
      </c>
      <c r="H144" s="115">
        <f>VLOOKUP($B144,[1]NUM9!$G$2:$T$155,5,FALSE)</f>
        <v>0</v>
      </c>
      <c r="I144" s="115">
        <f>VLOOKUP($B144,[1]NUM9!$G$2:$T$155,6,FALSE)</f>
        <v>1</v>
      </c>
      <c r="J144" s="115">
        <f>VLOOKUP($B144,[1]NUM9!$G$2:$T$155,7,FALSE)</f>
        <v>1</v>
      </c>
      <c r="K144" s="115">
        <f>VLOOKUP($B144,[1]NUM9!$G$2:$T$155,8,FALSE)</f>
        <v>0</v>
      </c>
      <c r="L144" s="115">
        <f>VLOOKUP($B144,[1]NUM9!$G$2:$T$155,9,FALSE)</f>
        <v>0</v>
      </c>
      <c r="M144" s="115">
        <f>VLOOKUP($B144,[1]NUM9!$G$2:$T$155,10,FALSE)</f>
        <v>0</v>
      </c>
      <c r="N144" s="115">
        <f>VLOOKUP($B144,[1]NUM9!$G$2:$T$155,11,FALSE)</f>
        <v>0</v>
      </c>
      <c r="O144" s="115">
        <f>VLOOKUP($B144,[1]NUM9!$G$2:$T$155,12,FALSE)</f>
        <v>0</v>
      </c>
      <c r="P144" s="81">
        <f>VLOOKUP($B144,[1]NUM9!$G$2:$T$155,13,FALSE)</f>
        <v>1</v>
      </c>
      <c r="Q144" s="56">
        <f t="shared" si="46"/>
        <v>4</v>
      </c>
      <c r="R144" s="59">
        <v>6</v>
      </c>
      <c r="S144" s="57">
        <f t="shared" si="47"/>
        <v>6</v>
      </c>
      <c r="T144" s="56">
        <v>5</v>
      </c>
      <c r="U144" s="178">
        <v>5</v>
      </c>
      <c r="V144" s="178">
        <v>5</v>
      </c>
      <c r="W144" s="59">
        <f>VLOOKUP($B144,[1]DEN9!$G$2:$I$157,2,FALSE)</f>
        <v>5</v>
      </c>
    </row>
    <row r="145" spans="1:23" ht="15" thickBot="1" x14ac:dyDescent="0.25">
      <c r="A145" s="105" t="s">
        <v>199</v>
      </c>
      <c r="B145" s="99" t="s">
        <v>198</v>
      </c>
      <c r="C145" s="63"/>
      <c r="D145" s="63"/>
      <c r="E145" s="115">
        <f>VLOOKUP($B145,[1]NUM9!$G$2:$T$155,2,FALSE)</f>
        <v>1</v>
      </c>
      <c r="F145" s="115">
        <f>VLOOKUP($B145,[1]NUM9!$G$2:$T$155,3,FALSE)</f>
        <v>0</v>
      </c>
      <c r="G145" s="115">
        <f>VLOOKUP($B145,[1]NUM9!$G$2:$T$155,4,FALSE)</f>
        <v>1</v>
      </c>
      <c r="H145" s="115">
        <f>VLOOKUP($B145,[1]NUM9!$G$2:$T$155,5,FALSE)</f>
        <v>2</v>
      </c>
      <c r="I145" s="115">
        <f>VLOOKUP($B145,[1]NUM9!$G$2:$T$155,6,FALSE)</f>
        <v>0</v>
      </c>
      <c r="J145" s="115">
        <f>VLOOKUP($B145,[1]NUM9!$G$2:$T$155,7,FALSE)</f>
        <v>0</v>
      </c>
      <c r="K145" s="115">
        <f>VLOOKUP($B145,[1]NUM9!$G$2:$T$155,8,FALSE)</f>
        <v>0</v>
      </c>
      <c r="L145" s="115">
        <f>VLOOKUP($B145,[1]NUM9!$G$2:$T$155,9,FALSE)</f>
        <v>0</v>
      </c>
      <c r="M145" s="115">
        <f>VLOOKUP($B145,[1]NUM9!$G$2:$T$155,10,FALSE)</f>
        <v>0</v>
      </c>
      <c r="N145" s="115">
        <f>VLOOKUP($B145,[1]NUM9!$G$2:$T$155,11,FALSE)</f>
        <v>0</v>
      </c>
      <c r="O145" s="115">
        <f>VLOOKUP($B145,[1]NUM9!$G$2:$T$155,12,FALSE)</f>
        <v>0</v>
      </c>
      <c r="P145" s="81">
        <f>VLOOKUP($B145,[1]NUM9!$G$2:$T$155,13,FALSE)</f>
        <v>0</v>
      </c>
      <c r="Q145" s="56">
        <f t="shared" si="46"/>
        <v>4</v>
      </c>
      <c r="R145" s="59">
        <v>6</v>
      </c>
      <c r="S145" s="57">
        <f t="shared" si="47"/>
        <v>6</v>
      </c>
      <c r="T145" s="56">
        <v>3</v>
      </c>
      <c r="U145" s="178">
        <v>3</v>
      </c>
      <c r="V145" s="178">
        <v>3</v>
      </c>
      <c r="W145" s="59">
        <f>VLOOKUP($B145,[1]DEN9!$G$2:$I$157,2,FALSE)</f>
        <v>2</v>
      </c>
    </row>
    <row r="146" spans="1:23" s="65" customFormat="1" ht="15" thickBot="1" x14ac:dyDescent="0.25">
      <c r="A146" s="233" t="s">
        <v>210</v>
      </c>
      <c r="B146" s="234"/>
      <c r="C146" s="45">
        <f>+D146/Metas!O115</f>
        <v>1.0030649205906939</v>
      </c>
      <c r="D146" s="19">
        <f>+Q146/W146</f>
        <v>0.97297297297297303</v>
      </c>
      <c r="E146" s="55">
        <f>SUM(E139:E145)</f>
        <v>3</v>
      </c>
      <c r="F146" s="55">
        <f t="shared" ref="F146:P146" si="48">SUM(F139:F145)</f>
        <v>5</v>
      </c>
      <c r="G146" s="55">
        <f t="shared" si="48"/>
        <v>3</v>
      </c>
      <c r="H146" s="55">
        <f t="shared" si="48"/>
        <v>3</v>
      </c>
      <c r="I146" s="55">
        <f t="shared" si="48"/>
        <v>4</v>
      </c>
      <c r="J146" s="55">
        <f t="shared" si="48"/>
        <v>3</v>
      </c>
      <c r="K146" s="55">
        <f t="shared" si="48"/>
        <v>0</v>
      </c>
      <c r="L146" s="55">
        <f t="shared" si="48"/>
        <v>2</v>
      </c>
      <c r="M146" s="55">
        <f t="shared" si="48"/>
        <v>4</v>
      </c>
      <c r="N146" s="55">
        <f t="shared" si="48"/>
        <v>0</v>
      </c>
      <c r="O146" s="55">
        <f t="shared" si="48"/>
        <v>1</v>
      </c>
      <c r="P146" s="55">
        <f t="shared" si="48"/>
        <v>8</v>
      </c>
      <c r="Q146" s="86">
        <f t="shared" ref="Q146:W146" si="49">SUM(Q139:Q145)</f>
        <v>36</v>
      </c>
      <c r="R146" s="55">
        <f t="shared" si="49"/>
        <v>43</v>
      </c>
      <c r="S146" s="55">
        <f t="shared" si="49"/>
        <v>43</v>
      </c>
      <c r="T146" s="55">
        <f t="shared" ref="T146" si="50">SUM(T139:T145)</f>
        <v>36</v>
      </c>
      <c r="U146" s="55">
        <f t="shared" si="49"/>
        <v>36</v>
      </c>
      <c r="V146" s="55">
        <f t="shared" si="49"/>
        <v>36</v>
      </c>
      <c r="W146" s="55">
        <f t="shared" si="49"/>
        <v>37</v>
      </c>
    </row>
    <row r="147" spans="1:23" x14ac:dyDescent="0.2">
      <c r="B147" s="140" t="s">
        <v>215</v>
      </c>
      <c r="C147" s="72"/>
      <c r="D147" s="179"/>
      <c r="E147" s="81">
        <f t="shared" ref="E147:W147" si="51">+E25+E36+E47+E61+E72+E78+E89+E106+E119+E133+E138+E146</f>
        <v>590</v>
      </c>
      <c r="F147" s="81">
        <f t="shared" si="51"/>
        <v>590</v>
      </c>
      <c r="G147" s="81">
        <f t="shared" si="51"/>
        <v>723</v>
      </c>
      <c r="H147" s="81">
        <f t="shared" si="51"/>
        <v>501</v>
      </c>
      <c r="I147" s="81">
        <f t="shared" si="51"/>
        <v>645</v>
      </c>
      <c r="J147" s="81">
        <f t="shared" si="51"/>
        <v>501</v>
      </c>
      <c r="K147" s="81">
        <f t="shared" si="51"/>
        <v>568</v>
      </c>
      <c r="L147" s="81">
        <f t="shared" si="51"/>
        <v>617</v>
      </c>
      <c r="M147" s="81">
        <f t="shared" si="51"/>
        <v>566</v>
      </c>
      <c r="N147" s="81">
        <f t="shared" si="51"/>
        <v>473</v>
      </c>
      <c r="O147" s="81">
        <f t="shared" si="51"/>
        <v>466</v>
      </c>
      <c r="P147" s="81">
        <f t="shared" si="51"/>
        <v>875</v>
      </c>
      <c r="Q147" s="81">
        <f t="shared" si="51"/>
        <v>7115</v>
      </c>
      <c r="R147" s="81">
        <f t="shared" si="51"/>
        <v>7405</v>
      </c>
      <c r="S147" s="81">
        <f t="shared" si="51"/>
        <v>7405</v>
      </c>
      <c r="T147" s="81">
        <f t="shared" si="51"/>
        <v>7405</v>
      </c>
      <c r="U147" s="83">
        <f t="shared" si="51"/>
        <v>7388</v>
      </c>
      <c r="V147" s="81">
        <f t="shared" si="51"/>
        <v>7388</v>
      </c>
      <c r="W147" s="81">
        <f t="shared" si="51"/>
        <v>7111</v>
      </c>
    </row>
    <row r="148" spans="1:23" x14ac:dyDescent="0.2">
      <c r="C148" s="73"/>
      <c r="D148" s="94"/>
    </row>
  </sheetData>
  <mergeCells count="21">
    <mergeCell ref="R10:W10"/>
    <mergeCell ref="R2:W9"/>
    <mergeCell ref="E1:W1"/>
    <mergeCell ref="B1:B10"/>
    <mergeCell ref="D1:D10"/>
    <mergeCell ref="E10:Q10"/>
    <mergeCell ref="E2:Q9"/>
    <mergeCell ref="C1:C11"/>
    <mergeCell ref="A146:B146"/>
    <mergeCell ref="A47:B47"/>
    <mergeCell ref="A61:B61"/>
    <mergeCell ref="A72:B72"/>
    <mergeCell ref="A78:B78"/>
    <mergeCell ref="A1:A10"/>
    <mergeCell ref="A133:B133"/>
    <mergeCell ref="A119:B119"/>
    <mergeCell ref="A138:B138"/>
    <mergeCell ref="A106:B106"/>
    <mergeCell ref="A89:B89"/>
    <mergeCell ref="A25:B25"/>
    <mergeCell ref="A36:B3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bestFit="1" customWidth="1"/>
    <col min="2" max="2" width="52.140625" style="105" bestFit="1" customWidth="1"/>
    <col min="3" max="3" width="14.42578125" style="62" customWidth="1"/>
    <col min="4" max="4" width="10" style="62" bestFit="1" customWidth="1"/>
    <col min="5" max="5" width="11.7109375" style="75" bestFit="1" customWidth="1"/>
    <col min="6" max="6" width="10.85546875" style="75" bestFit="1" customWidth="1"/>
    <col min="7" max="7" width="10.28515625" style="75" bestFit="1" customWidth="1"/>
    <col min="8" max="8" width="9.7109375" style="75" bestFit="1" customWidth="1"/>
    <col min="9" max="9" width="10.28515625" style="75" bestFit="1" customWidth="1"/>
    <col min="10" max="10" width="9.7109375" style="75" bestFit="1" customWidth="1"/>
    <col min="11" max="11" width="11.85546875" style="75" customWidth="1"/>
    <col min="12" max="13" width="10.28515625" style="75" bestFit="1" customWidth="1"/>
    <col min="14" max="14" width="10.85546875" style="75" customWidth="1"/>
    <col min="15" max="15" width="9.7109375" style="75" bestFit="1" customWidth="1"/>
    <col min="16" max="16" width="10.28515625" style="75" bestFit="1" customWidth="1"/>
    <col min="17" max="17" width="11.7109375" style="75" bestFit="1" customWidth="1"/>
    <col min="18" max="18" width="14.140625" style="62" customWidth="1"/>
    <col min="19" max="19" width="15.7109375" style="62" customWidth="1"/>
    <col min="20" max="16384" width="11.42578125" style="62"/>
  </cols>
  <sheetData>
    <row r="1" spans="1:19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54" t="s">
        <v>59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</row>
    <row r="2" spans="1:19" ht="15" customHeight="1" x14ac:dyDescent="0.2">
      <c r="A2" s="216"/>
      <c r="B2" s="219"/>
      <c r="C2" s="236"/>
      <c r="D2" s="242"/>
      <c r="E2" s="258" t="s">
        <v>3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23" t="s">
        <v>4</v>
      </c>
      <c r="S2" s="220"/>
    </row>
    <row r="3" spans="1:19" ht="15" customHeight="1" x14ac:dyDescent="0.2">
      <c r="A3" s="216"/>
      <c r="B3" s="219"/>
      <c r="C3" s="236"/>
      <c r="D3" s="242"/>
      <c r="E3" s="260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25"/>
      <c r="S3" s="221"/>
    </row>
    <row r="4" spans="1:19" ht="15" customHeight="1" x14ac:dyDescent="0.2">
      <c r="A4" s="216"/>
      <c r="B4" s="219"/>
      <c r="C4" s="236"/>
      <c r="D4" s="242"/>
      <c r="E4" s="260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25"/>
      <c r="S4" s="221"/>
    </row>
    <row r="5" spans="1:19" ht="15" customHeight="1" x14ac:dyDescent="0.2">
      <c r="A5" s="216"/>
      <c r="B5" s="219"/>
      <c r="C5" s="236"/>
      <c r="D5" s="242"/>
      <c r="E5" s="260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25"/>
      <c r="S5" s="221"/>
    </row>
    <row r="6" spans="1:19" ht="15" customHeight="1" x14ac:dyDescent="0.2">
      <c r="A6" s="216"/>
      <c r="B6" s="219"/>
      <c r="C6" s="236"/>
      <c r="D6" s="242"/>
      <c r="E6" s="260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25"/>
      <c r="S6" s="221"/>
    </row>
    <row r="7" spans="1:19" ht="15" customHeight="1" x14ac:dyDescent="0.2">
      <c r="A7" s="216"/>
      <c r="B7" s="219"/>
      <c r="C7" s="236"/>
      <c r="D7" s="242"/>
      <c r="E7" s="260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25"/>
      <c r="S7" s="221"/>
    </row>
    <row r="8" spans="1:19" ht="15" customHeight="1" x14ac:dyDescent="0.2">
      <c r="A8" s="216"/>
      <c r="B8" s="219"/>
      <c r="C8" s="236"/>
      <c r="D8" s="242"/>
      <c r="E8" s="260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25"/>
      <c r="S8" s="221"/>
    </row>
    <row r="9" spans="1:19" ht="15.75" customHeight="1" thickBot="1" x14ac:dyDescent="0.25">
      <c r="A9" s="216"/>
      <c r="B9" s="219"/>
      <c r="C9" s="236"/>
      <c r="D9" s="242"/>
      <c r="E9" s="262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27"/>
      <c r="S9" s="222"/>
    </row>
    <row r="10" spans="1:19" ht="57.75" customHeight="1" thickBot="1" x14ac:dyDescent="0.25">
      <c r="A10" s="217"/>
      <c r="B10" s="237"/>
      <c r="C10" s="236"/>
      <c r="D10" s="243"/>
      <c r="E10" s="267" t="s">
        <v>60</v>
      </c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67"/>
      <c r="Q10" s="269"/>
      <c r="R10" s="256" t="s">
        <v>61</v>
      </c>
      <c r="S10" s="256"/>
    </row>
    <row r="11" spans="1:19" ht="15" thickBot="1" x14ac:dyDescent="0.25">
      <c r="A11" s="141"/>
      <c r="B11" s="141"/>
      <c r="C11" s="237"/>
      <c r="D11" s="132" t="s">
        <v>214</v>
      </c>
      <c r="E11" s="136" t="s">
        <v>9</v>
      </c>
      <c r="F11" s="136" t="s">
        <v>10</v>
      </c>
      <c r="G11" s="136" t="s">
        <v>11</v>
      </c>
      <c r="H11" s="136" t="s">
        <v>12</v>
      </c>
      <c r="I11" s="136" t="s">
        <v>13</v>
      </c>
      <c r="J11" s="136" t="s">
        <v>14</v>
      </c>
      <c r="K11" s="136" t="s">
        <v>15</v>
      </c>
      <c r="L11" s="136" t="s">
        <v>16</v>
      </c>
      <c r="M11" s="136" t="s">
        <v>17</v>
      </c>
      <c r="N11" s="136" t="s">
        <v>18</v>
      </c>
      <c r="O11" s="136" t="s">
        <v>19</v>
      </c>
      <c r="P11" s="136" t="s">
        <v>20</v>
      </c>
      <c r="Q11" s="136" t="s">
        <v>21</v>
      </c>
      <c r="R11" s="257"/>
      <c r="S11" s="257"/>
    </row>
    <row r="12" spans="1:19" ht="15" thickBot="1" x14ac:dyDescent="0.25">
      <c r="A12" s="105" t="s">
        <v>78</v>
      </c>
      <c r="B12" s="99" t="s">
        <v>65</v>
      </c>
      <c r="C12" s="63"/>
      <c r="D12" s="63"/>
      <c r="E12" s="127">
        <f>VLOOKUP($B12,[1]NUM10!$G$2:$T$153,2,FALSE)</f>
        <v>0</v>
      </c>
      <c r="F12" s="127">
        <f>VLOOKUP($B12,[1]NUM10!$G$2:$T$153,3,FALSE)</f>
        <v>328</v>
      </c>
      <c r="G12" s="127">
        <f>VLOOKUP($B12,[1]NUM10!$G$2:$T$153,4,FALSE)</f>
        <v>229</v>
      </c>
      <c r="H12" s="127">
        <f>VLOOKUP($B12,[1]NUM10!$G$2:$T$153,5,FALSE)</f>
        <v>123</v>
      </c>
      <c r="I12" s="127">
        <f>VLOOKUP($B12,[1]NUM10!$G$2:$T$153,6,FALSE)</f>
        <v>249</v>
      </c>
      <c r="J12" s="127">
        <f>VLOOKUP($B12,[1]NUM10!$G$2:$T$153,7,FALSE)</f>
        <v>132</v>
      </c>
      <c r="K12" s="127">
        <f>VLOOKUP($B12,[1]NUM10!$G$2:$T$153,8,FALSE)</f>
        <v>287</v>
      </c>
      <c r="L12" s="127">
        <f>VLOOKUP($B12,[1]NUM10!$G$2:$T$153,9,FALSE)</f>
        <v>350</v>
      </c>
      <c r="M12" s="127">
        <f>VLOOKUP($B12,[1]NUM10!$G$2:$T$153,10,FALSE)</f>
        <v>281</v>
      </c>
      <c r="N12" s="127">
        <f>VLOOKUP($B12,[1]NUM10!$G$2:$T$153,11,FALSE)</f>
        <v>300</v>
      </c>
      <c r="O12" s="127">
        <f>VLOOKUP($B12,[1]NUM10!$G$2:$T$153,12,FALSE)</f>
        <v>94</v>
      </c>
      <c r="P12" s="127">
        <f>VLOOKUP($B12,[1]NUM10!$G$2:$T$153,13,FALSE)</f>
        <v>275</v>
      </c>
      <c r="Q12" s="17">
        <f>SUM(E12:P12)</f>
        <v>2648</v>
      </c>
    </row>
    <row r="13" spans="1:19" ht="15" thickBot="1" x14ac:dyDescent="0.25">
      <c r="A13" s="105" t="s">
        <v>78</v>
      </c>
      <c r="B13" s="99" t="s">
        <v>66</v>
      </c>
      <c r="C13" s="63"/>
      <c r="D13" s="63"/>
      <c r="E13" s="127">
        <f>VLOOKUP($B13,[1]NUM10!$G$2:$T$153,2,FALSE)</f>
        <v>215</v>
      </c>
      <c r="F13" s="127">
        <f>VLOOKUP($B13,[1]NUM10!$G$2:$T$153,3,FALSE)</f>
        <v>181</v>
      </c>
      <c r="G13" s="127">
        <f>VLOOKUP($B13,[1]NUM10!$G$2:$T$153,4,FALSE)</f>
        <v>146</v>
      </c>
      <c r="H13" s="127">
        <f>VLOOKUP($B13,[1]NUM10!$G$2:$T$153,5,FALSE)</f>
        <v>125</v>
      </c>
      <c r="I13" s="127">
        <f>VLOOKUP($B13,[1]NUM10!$G$2:$T$153,6,FALSE)</f>
        <v>168</v>
      </c>
      <c r="J13" s="127">
        <f>VLOOKUP($B13,[1]NUM10!$G$2:$T$153,7,FALSE)</f>
        <v>129</v>
      </c>
      <c r="K13" s="127">
        <f>VLOOKUP($B13,[1]NUM10!$G$2:$T$153,8,FALSE)</f>
        <v>145</v>
      </c>
      <c r="L13" s="127">
        <f>VLOOKUP($B13,[1]NUM10!$G$2:$T$153,9,FALSE)</f>
        <v>222</v>
      </c>
      <c r="M13" s="127">
        <f>VLOOKUP($B13,[1]NUM10!$G$2:$T$153,10,FALSE)</f>
        <v>180</v>
      </c>
      <c r="N13" s="127">
        <f>VLOOKUP($B13,[1]NUM10!$G$2:$T$153,11,FALSE)</f>
        <v>167</v>
      </c>
      <c r="O13" s="127">
        <f>VLOOKUP($B13,[1]NUM10!$G$2:$T$153,12,FALSE)</f>
        <v>93</v>
      </c>
      <c r="P13" s="75">
        <f>VLOOKUP($B13,[1]NUM10!$G$2:$T$153,13,FALSE)</f>
        <v>171</v>
      </c>
      <c r="Q13" s="17">
        <f t="shared" ref="Q13:Q24" si="0">SUM(E13:P13)</f>
        <v>1942</v>
      </c>
    </row>
    <row r="14" spans="1:19" ht="15" thickBot="1" x14ac:dyDescent="0.25">
      <c r="A14" s="105" t="s">
        <v>78</v>
      </c>
      <c r="B14" s="99" t="s">
        <v>67</v>
      </c>
      <c r="C14" s="63"/>
      <c r="D14" s="63"/>
      <c r="E14" s="127">
        <f>VLOOKUP($B14,[1]NUM10!$G$2:$T$153,2,FALSE)</f>
        <v>48</v>
      </c>
      <c r="F14" s="127">
        <f>VLOOKUP($B14,[1]NUM10!$G$2:$T$153,3,FALSE)</f>
        <v>120</v>
      </c>
      <c r="G14" s="127">
        <f>VLOOKUP($B14,[1]NUM10!$G$2:$T$153,4,FALSE)</f>
        <v>46</v>
      </c>
      <c r="H14" s="127">
        <f>VLOOKUP($B14,[1]NUM10!$G$2:$T$153,5,FALSE)</f>
        <v>63</v>
      </c>
      <c r="I14" s="127">
        <f>VLOOKUP($B14,[1]NUM10!$G$2:$T$153,6,FALSE)</f>
        <v>72</v>
      </c>
      <c r="J14" s="127">
        <f>VLOOKUP($B14,[1]NUM10!$G$2:$T$153,7,FALSE)</f>
        <v>99</v>
      </c>
      <c r="K14" s="127">
        <f>VLOOKUP($B14,[1]NUM10!$G$2:$T$153,8,FALSE)</f>
        <v>142</v>
      </c>
      <c r="L14" s="127">
        <f>VLOOKUP($B14,[1]NUM10!$G$2:$T$153,9,FALSE)</f>
        <v>232</v>
      </c>
      <c r="M14" s="127">
        <f>VLOOKUP($B14,[1]NUM10!$G$2:$T$153,10,FALSE)</f>
        <v>196</v>
      </c>
      <c r="N14" s="127">
        <f>VLOOKUP($B14,[1]NUM10!$G$2:$T$153,11,FALSE)</f>
        <v>214</v>
      </c>
      <c r="O14" s="127">
        <f>VLOOKUP($B14,[1]NUM10!$G$2:$T$153,12,FALSE)</f>
        <v>29</v>
      </c>
      <c r="P14" s="75">
        <f>VLOOKUP($B14,[1]NUM10!$G$2:$T$153,13,FALSE)</f>
        <v>100</v>
      </c>
      <c r="Q14" s="17">
        <f t="shared" si="0"/>
        <v>1361</v>
      </c>
    </row>
    <row r="15" spans="1:19" ht="15" thickBot="1" x14ac:dyDescent="0.25">
      <c r="A15" s="105" t="s">
        <v>78</v>
      </c>
      <c r="B15" s="99" t="s">
        <v>68</v>
      </c>
      <c r="C15" s="63"/>
      <c r="D15" s="63"/>
      <c r="E15" s="127">
        <f>VLOOKUP($B15,[1]NUM10!$G$2:$T$153,2,FALSE)</f>
        <v>177</v>
      </c>
      <c r="F15" s="127">
        <f>VLOOKUP($B15,[1]NUM10!$G$2:$T$153,3,FALSE)</f>
        <v>314</v>
      </c>
      <c r="G15" s="127">
        <f>VLOOKUP($B15,[1]NUM10!$G$2:$T$153,4,FALSE)</f>
        <v>362</v>
      </c>
      <c r="H15" s="127">
        <f>VLOOKUP($B15,[1]NUM10!$G$2:$T$153,5,FALSE)</f>
        <v>128</v>
      </c>
      <c r="I15" s="127">
        <f>VLOOKUP($B15,[1]NUM10!$G$2:$T$153,6,FALSE)</f>
        <v>248</v>
      </c>
      <c r="J15" s="127">
        <f>VLOOKUP($B15,[1]NUM10!$G$2:$T$153,7,FALSE)</f>
        <v>253</v>
      </c>
      <c r="K15" s="127">
        <f>VLOOKUP($B15,[1]NUM10!$G$2:$T$153,8,FALSE)</f>
        <v>118</v>
      </c>
      <c r="L15" s="127">
        <f>VLOOKUP($B15,[1]NUM10!$G$2:$T$153,9,FALSE)</f>
        <v>113</v>
      </c>
      <c r="M15" s="127">
        <f>VLOOKUP($B15,[1]NUM10!$G$2:$T$153,10,FALSE)</f>
        <v>253</v>
      </c>
      <c r="N15" s="127">
        <f>VLOOKUP($B15,[1]NUM10!$G$2:$T$153,11,FALSE)</f>
        <v>314</v>
      </c>
      <c r="O15" s="127">
        <f>VLOOKUP($B15,[1]NUM10!$G$2:$T$153,12,FALSE)</f>
        <v>75</v>
      </c>
      <c r="P15" s="75">
        <f>VLOOKUP($B15,[1]NUM10!$G$2:$T$153,13,FALSE)</f>
        <v>138</v>
      </c>
      <c r="Q15" s="17">
        <f t="shared" si="0"/>
        <v>2493</v>
      </c>
    </row>
    <row r="16" spans="1:19" ht="15" thickBot="1" x14ac:dyDescent="0.25">
      <c r="A16" s="105" t="s">
        <v>78</v>
      </c>
      <c r="B16" s="99" t="s">
        <v>69</v>
      </c>
      <c r="C16" s="66"/>
      <c r="D16" s="63"/>
      <c r="E16" s="127">
        <f>VLOOKUP($B16,[1]NUM10!$G$2:$T$153,2,FALSE)</f>
        <v>93</v>
      </c>
      <c r="F16" s="127">
        <f>VLOOKUP($B16,[1]NUM10!$G$2:$T$153,3,FALSE)</f>
        <v>78</v>
      </c>
      <c r="G16" s="127">
        <f>VLOOKUP($B16,[1]NUM10!$G$2:$T$153,4,FALSE)</f>
        <v>41</v>
      </c>
      <c r="H16" s="127">
        <f>VLOOKUP($B16,[1]NUM10!$G$2:$T$153,5,FALSE)</f>
        <v>83</v>
      </c>
      <c r="I16" s="127">
        <f>VLOOKUP($B16,[1]NUM10!$G$2:$T$153,6,FALSE)</f>
        <v>85</v>
      </c>
      <c r="J16" s="127">
        <f>VLOOKUP($B16,[1]NUM10!$G$2:$T$153,7,FALSE)</f>
        <v>55</v>
      </c>
      <c r="K16" s="127">
        <f>VLOOKUP($B16,[1]NUM10!$G$2:$T$153,8,FALSE)</f>
        <v>69</v>
      </c>
      <c r="L16" s="127">
        <f>VLOOKUP($B16,[1]NUM10!$G$2:$T$153,9,FALSE)</f>
        <v>137</v>
      </c>
      <c r="M16" s="127">
        <f>VLOOKUP($B16,[1]NUM10!$G$2:$T$153,10,FALSE)</f>
        <v>54</v>
      </c>
      <c r="N16" s="127">
        <f>VLOOKUP($B16,[1]NUM10!$G$2:$T$153,11,FALSE)</f>
        <v>177</v>
      </c>
      <c r="O16" s="127">
        <f>VLOOKUP($B16,[1]NUM10!$G$2:$T$153,12,FALSE)</f>
        <v>99</v>
      </c>
      <c r="P16" s="75">
        <f>VLOOKUP($B16,[1]NUM10!$G$2:$T$153,13,FALSE)</f>
        <v>122</v>
      </c>
      <c r="Q16" s="17">
        <f t="shared" si="0"/>
        <v>1093</v>
      </c>
    </row>
    <row r="17" spans="1:21" ht="15" thickBot="1" x14ac:dyDescent="0.25">
      <c r="A17" s="105" t="s">
        <v>78</v>
      </c>
      <c r="B17" s="99" t="s">
        <v>70</v>
      </c>
      <c r="C17" s="63"/>
      <c r="D17" s="63"/>
      <c r="E17" s="127">
        <f>VLOOKUP($B17,[1]NUM10!$G$2:$T$153,2,FALSE)</f>
        <v>141</v>
      </c>
      <c r="F17" s="127">
        <f>VLOOKUP($B17,[1]NUM10!$G$2:$T$153,3,FALSE)</f>
        <v>101</v>
      </c>
      <c r="G17" s="127">
        <f>VLOOKUP($B17,[1]NUM10!$G$2:$T$153,4,FALSE)</f>
        <v>121</v>
      </c>
      <c r="H17" s="127">
        <f>VLOOKUP($B17,[1]NUM10!$G$2:$T$153,5,FALSE)</f>
        <v>67</v>
      </c>
      <c r="I17" s="127">
        <f>VLOOKUP($B17,[1]NUM10!$G$2:$T$153,6,FALSE)</f>
        <v>119</v>
      </c>
      <c r="J17" s="127">
        <f>VLOOKUP($B17,[1]NUM10!$G$2:$T$153,7,FALSE)</f>
        <v>62</v>
      </c>
      <c r="K17" s="127">
        <f>VLOOKUP($B17,[1]NUM10!$G$2:$T$153,8,FALSE)</f>
        <v>124</v>
      </c>
      <c r="L17" s="127">
        <f>VLOOKUP($B17,[1]NUM10!$G$2:$T$153,9,FALSE)</f>
        <v>118</v>
      </c>
      <c r="M17" s="127">
        <f>VLOOKUP($B17,[1]NUM10!$G$2:$T$153,10,FALSE)</f>
        <v>134</v>
      </c>
      <c r="N17" s="127">
        <f>VLOOKUP($B17,[1]NUM10!$G$2:$T$153,11,FALSE)</f>
        <v>135</v>
      </c>
      <c r="O17" s="127">
        <f>VLOOKUP($B17,[1]NUM10!$G$2:$T$153,12,FALSE)</f>
        <v>80</v>
      </c>
      <c r="P17" s="75">
        <f>VLOOKUP($B17,[1]NUM10!$G$2:$T$153,13,FALSE)</f>
        <v>128</v>
      </c>
      <c r="Q17" s="17">
        <f t="shared" si="0"/>
        <v>1330</v>
      </c>
    </row>
    <row r="18" spans="1:21" ht="15" thickBot="1" x14ac:dyDescent="0.25">
      <c r="A18" s="105" t="s">
        <v>78</v>
      </c>
      <c r="B18" s="99" t="s">
        <v>71</v>
      </c>
      <c r="C18" s="63"/>
      <c r="D18" s="63"/>
      <c r="E18" s="127">
        <f>VLOOKUP($B18,[1]NUM10!$G$2:$T$153,2,FALSE)</f>
        <v>30</v>
      </c>
      <c r="F18" s="127">
        <f>VLOOKUP($B18,[1]NUM10!$G$2:$T$153,3,FALSE)</f>
        <v>53</v>
      </c>
      <c r="G18" s="127">
        <f>VLOOKUP($B18,[1]NUM10!$G$2:$T$153,4,FALSE)</f>
        <v>27</v>
      </c>
      <c r="H18" s="127">
        <f>VLOOKUP($B18,[1]NUM10!$G$2:$T$153,5,FALSE)</f>
        <v>18</v>
      </c>
      <c r="I18" s="127">
        <f>VLOOKUP($B18,[1]NUM10!$G$2:$T$153,6,FALSE)</f>
        <v>22</v>
      </c>
      <c r="J18" s="127">
        <f>VLOOKUP($B18,[1]NUM10!$G$2:$T$153,7,FALSE)</f>
        <v>21</v>
      </c>
      <c r="K18" s="127">
        <f>VLOOKUP($B18,[1]NUM10!$G$2:$T$153,8,FALSE)</f>
        <v>12</v>
      </c>
      <c r="L18" s="127">
        <f>VLOOKUP($B18,[1]NUM10!$G$2:$T$153,9,FALSE)</f>
        <v>27</v>
      </c>
      <c r="M18" s="127">
        <f>VLOOKUP($B18,[1]NUM10!$G$2:$T$153,10,FALSE)</f>
        <v>17</v>
      </c>
      <c r="N18" s="127">
        <f>VLOOKUP($B18,[1]NUM10!$G$2:$T$153,11,FALSE)</f>
        <v>34</v>
      </c>
      <c r="O18" s="127">
        <f>VLOOKUP($B18,[1]NUM10!$G$2:$T$153,12,FALSE)</f>
        <v>12</v>
      </c>
      <c r="P18" s="75">
        <f>VLOOKUP($B18,[1]NUM10!$G$2:$T$153,13,FALSE)</f>
        <v>7</v>
      </c>
      <c r="Q18" s="17">
        <f t="shared" si="0"/>
        <v>280</v>
      </c>
    </row>
    <row r="19" spans="1:21" ht="15" thickBot="1" x14ac:dyDescent="0.25">
      <c r="A19" s="105" t="s">
        <v>78</v>
      </c>
      <c r="B19" s="99" t="s">
        <v>72</v>
      </c>
      <c r="C19" s="63"/>
      <c r="D19" s="63"/>
      <c r="E19" s="127">
        <f>VLOOKUP($B19,[1]NUM10!$G$2:$T$153,2,FALSE)</f>
        <v>2</v>
      </c>
      <c r="F19" s="127">
        <f>VLOOKUP($B19,[1]NUM10!$G$2:$T$153,3,FALSE)</f>
        <v>9</v>
      </c>
      <c r="G19" s="127">
        <f>VLOOKUP($B19,[1]NUM10!$G$2:$T$153,4,FALSE)</f>
        <v>16</v>
      </c>
      <c r="H19" s="127">
        <f>VLOOKUP($B19,[1]NUM10!$G$2:$T$153,5,FALSE)</f>
        <v>5</v>
      </c>
      <c r="I19" s="127">
        <f>VLOOKUP($B19,[1]NUM10!$G$2:$T$153,6,FALSE)</f>
        <v>12</v>
      </c>
      <c r="J19" s="127">
        <f>VLOOKUP($B19,[1]NUM10!$G$2:$T$153,7,FALSE)</f>
        <v>28</v>
      </c>
      <c r="K19" s="127">
        <f>VLOOKUP($B19,[1]NUM10!$G$2:$T$153,8,FALSE)</f>
        <v>14</v>
      </c>
      <c r="L19" s="127">
        <f>VLOOKUP($B19,[1]NUM10!$G$2:$T$153,9,FALSE)</f>
        <v>5</v>
      </c>
      <c r="M19" s="127">
        <f>VLOOKUP($B19,[1]NUM10!$G$2:$T$153,10,FALSE)</f>
        <v>15</v>
      </c>
      <c r="N19" s="127">
        <f>VLOOKUP($B19,[1]NUM10!$G$2:$T$153,11,FALSE)</f>
        <v>15</v>
      </c>
      <c r="O19" s="127">
        <f>VLOOKUP($B19,[1]NUM10!$G$2:$T$153,12,FALSE)</f>
        <v>0</v>
      </c>
      <c r="P19" s="75">
        <f>VLOOKUP($B19,[1]NUM10!$G$2:$T$153,13,FALSE)</f>
        <v>0</v>
      </c>
      <c r="Q19" s="17">
        <f t="shared" si="0"/>
        <v>121</v>
      </c>
    </row>
    <row r="20" spans="1:21" ht="15" thickBot="1" x14ac:dyDescent="0.25">
      <c r="A20" s="105" t="s">
        <v>78</v>
      </c>
      <c r="B20" s="99" t="s">
        <v>73</v>
      </c>
      <c r="C20" s="63"/>
      <c r="D20" s="63"/>
      <c r="E20" s="127">
        <f>VLOOKUP($B20,[1]NUM10!$G$2:$T$153,2,FALSE)</f>
        <v>13</v>
      </c>
      <c r="F20" s="127">
        <f>VLOOKUP($B20,[1]NUM10!$G$2:$T$153,3,FALSE)</f>
        <v>5</v>
      </c>
      <c r="G20" s="127">
        <f>VLOOKUP($B20,[1]NUM10!$G$2:$T$153,4,FALSE)</f>
        <v>7</v>
      </c>
      <c r="H20" s="127">
        <f>VLOOKUP($B20,[1]NUM10!$G$2:$T$153,5,FALSE)</f>
        <v>14</v>
      </c>
      <c r="I20" s="127">
        <f>VLOOKUP($B20,[1]NUM10!$G$2:$T$153,6,FALSE)</f>
        <v>17</v>
      </c>
      <c r="J20" s="127">
        <f>VLOOKUP($B20,[1]NUM10!$G$2:$T$153,7,FALSE)</f>
        <v>25</v>
      </c>
      <c r="K20" s="127">
        <f>VLOOKUP($B20,[1]NUM10!$G$2:$T$153,8,FALSE)</f>
        <v>18</v>
      </c>
      <c r="L20" s="127">
        <f>VLOOKUP($B20,[1]NUM10!$G$2:$T$153,9,FALSE)</f>
        <v>8</v>
      </c>
      <c r="M20" s="127">
        <f>VLOOKUP($B20,[1]NUM10!$G$2:$T$153,10,FALSE)</f>
        <v>17</v>
      </c>
      <c r="N20" s="127">
        <f>VLOOKUP($B20,[1]NUM10!$G$2:$T$153,11,FALSE)</f>
        <v>9</v>
      </c>
      <c r="O20" s="127">
        <f>VLOOKUP($B20,[1]NUM10!$G$2:$T$153,12,FALSE)</f>
        <v>3</v>
      </c>
      <c r="P20" s="75">
        <f>VLOOKUP($B20,[1]NUM10!$G$2:$T$153,13,FALSE)</f>
        <v>0</v>
      </c>
      <c r="Q20" s="17">
        <f t="shared" si="0"/>
        <v>136</v>
      </c>
    </row>
    <row r="21" spans="1:21" ht="15" thickBot="1" x14ac:dyDescent="0.25">
      <c r="A21" s="105" t="s">
        <v>78</v>
      </c>
      <c r="B21" s="99" t="s">
        <v>74</v>
      </c>
      <c r="C21" s="67"/>
      <c r="D21" s="63"/>
      <c r="E21" s="127">
        <f>VLOOKUP($B21,[1]NUM10!$G$2:$T$153,2,FALSE)</f>
        <v>6</v>
      </c>
      <c r="F21" s="127">
        <f>VLOOKUP($B21,[1]NUM10!$G$2:$T$153,3,FALSE)</f>
        <v>2</v>
      </c>
      <c r="G21" s="127">
        <f>VLOOKUP($B21,[1]NUM10!$G$2:$T$153,4,FALSE)</f>
        <v>13</v>
      </c>
      <c r="H21" s="127">
        <f>VLOOKUP($B21,[1]NUM10!$G$2:$T$153,5,FALSE)</f>
        <v>4</v>
      </c>
      <c r="I21" s="127">
        <f>VLOOKUP($B21,[1]NUM10!$G$2:$T$153,6,FALSE)</f>
        <v>24</v>
      </c>
      <c r="J21" s="127">
        <f>VLOOKUP($B21,[1]NUM10!$G$2:$T$153,7,FALSE)</f>
        <v>36</v>
      </c>
      <c r="K21" s="127">
        <f>VLOOKUP($B21,[1]NUM10!$G$2:$T$153,8,FALSE)</f>
        <v>25</v>
      </c>
      <c r="L21" s="127">
        <f>VLOOKUP($B21,[1]NUM10!$G$2:$T$153,9,FALSE)</f>
        <v>2</v>
      </c>
      <c r="M21" s="127">
        <f>VLOOKUP($B21,[1]NUM10!$G$2:$T$153,10,FALSE)</f>
        <v>26</v>
      </c>
      <c r="N21" s="127">
        <f>VLOOKUP($B21,[1]NUM10!$G$2:$T$153,11,FALSE)</f>
        <v>16</v>
      </c>
      <c r="O21" s="127">
        <f>VLOOKUP($B21,[1]NUM10!$G$2:$T$153,12,FALSE)</f>
        <v>13</v>
      </c>
      <c r="P21" s="75">
        <f>VLOOKUP($B21,[1]NUM10!$G$2:$T$153,13,FALSE)</f>
        <v>12</v>
      </c>
      <c r="Q21" s="17">
        <f t="shared" si="0"/>
        <v>179</v>
      </c>
    </row>
    <row r="22" spans="1:21" ht="15" thickBot="1" x14ac:dyDescent="0.25">
      <c r="A22" s="105" t="s">
        <v>78</v>
      </c>
      <c r="B22" s="99" t="s">
        <v>75</v>
      </c>
      <c r="C22" s="63"/>
      <c r="D22" s="63"/>
      <c r="E22" s="127">
        <f>VLOOKUP($B22,[1]NUM10!$G$2:$T$153,2,FALSE)</f>
        <v>27</v>
      </c>
      <c r="F22" s="127">
        <f>VLOOKUP($B22,[1]NUM10!$G$2:$T$153,3,FALSE)</f>
        <v>23</v>
      </c>
      <c r="G22" s="127">
        <f>VLOOKUP($B22,[1]NUM10!$G$2:$T$153,4,FALSE)</f>
        <v>35</v>
      </c>
      <c r="H22" s="127">
        <f>VLOOKUP($B22,[1]NUM10!$G$2:$T$153,5,FALSE)</f>
        <v>30</v>
      </c>
      <c r="I22" s="127">
        <f>VLOOKUP($B22,[1]NUM10!$G$2:$T$153,6,FALSE)</f>
        <v>26</v>
      </c>
      <c r="J22" s="127">
        <f>VLOOKUP($B22,[1]NUM10!$G$2:$T$153,7,FALSE)</f>
        <v>32</v>
      </c>
      <c r="K22" s="127">
        <f>VLOOKUP($B22,[1]NUM10!$G$2:$T$153,8,FALSE)</f>
        <v>50</v>
      </c>
      <c r="L22" s="127">
        <f>VLOOKUP($B22,[1]NUM10!$G$2:$T$153,9,FALSE)</f>
        <v>42</v>
      </c>
      <c r="M22" s="127">
        <f>VLOOKUP($B22,[1]NUM10!$G$2:$T$153,10,FALSE)</f>
        <v>17</v>
      </c>
      <c r="N22" s="127">
        <f>VLOOKUP($B22,[1]NUM10!$G$2:$T$153,11,FALSE)</f>
        <v>10</v>
      </c>
      <c r="O22" s="127">
        <f>VLOOKUP($B22,[1]NUM10!$G$2:$T$153,12,FALSE)</f>
        <v>4</v>
      </c>
      <c r="P22" s="75">
        <f>VLOOKUP($B22,[1]NUM10!$G$2:$T$153,13,FALSE)</f>
        <v>15</v>
      </c>
      <c r="Q22" s="17">
        <f t="shared" si="0"/>
        <v>311</v>
      </c>
    </row>
    <row r="23" spans="1:21" ht="15" thickBot="1" x14ac:dyDescent="0.25">
      <c r="A23" s="105" t="s">
        <v>78</v>
      </c>
      <c r="B23" s="99" t="s">
        <v>76</v>
      </c>
      <c r="C23" s="63"/>
      <c r="D23" s="63"/>
      <c r="E23" s="127">
        <f>VLOOKUP($B23,[1]NUM10!$G$2:$T$153,2,FALSE)</f>
        <v>11</v>
      </c>
      <c r="F23" s="127">
        <f>VLOOKUP($B23,[1]NUM10!$G$2:$T$153,3,FALSE)</f>
        <v>7</v>
      </c>
      <c r="G23" s="127">
        <f>VLOOKUP($B23,[1]NUM10!$G$2:$T$153,4,FALSE)</f>
        <v>6</v>
      </c>
      <c r="H23" s="127">
        <f>VLOOKUP($B23,[1]NUM10!$G$2:$T$153,5,FALSE)</f>
        <v>20</v>
      </c>
      <c r="I23" s="127">
        <f>VLOOKUP($B23,[1]NUM10!$G$2:$T$153,6,FALSE)</f>
        <v>14</v>
      </c>
      <c r="J23" s="127">
        <f>VLOOKUP($B23,[1]NUM10!$G$2:$T$153,7,FALSE)</f>
        <v>7</v>
      </c>
      <c r="K23" s="127">
        <f>VLOOKUP($B23,[1]NUM10!$G$2:$T$153,8,FALSE)</f>
        <v>12</v>
      </c>
      <c r="L23" s="127">
        <f>VLOOKUP($B23,[1]NUM10!$G$2:$T$153,9,FALSE)</f>
        <v>18</v>
      </c>
      <c r="M23" s="127">
        <f>VLOOKUP($B23,[1]NUM10!$G$2:$T$153,10,FALSE)</f>
        <v>19</v>
      </c>
      <c r="N23" s="127">
        <f>VLOOKUP($B23,[1]NUM10!$G$2:$T$153,11,FALSE)</f>
        <v>8</v>
      </c>
      <c r="O23" s="127">
        <f>VLOOKUP($B23,[1]NUM10!$G$2:$T$153,12,FALSE)</f>
        <v>14</v>
      </c>
      <c r="P23" s="75">
        <f>VLOOKUP($B23,[1]NUM10!$G$2:$T$153,13,FALSE)</f>
        <v>13</v>
      </c>
      <c r="Q23" s="17">
        <f t="shared" si="0"/>
        <v>149</v>
      </c>
      <c r="U23" s="69"/>
    </row>
    <row r="24" spans="1:21" ht="15" thickBot="1" x14ac:dyDescent="0.25">
      <c r="A24" s="105" t="s">
        <v>78</v>
      </c>
      <c r="B24" s="99" t="s">
        <v>77</v>
      </c>
      <c r="C24" s="63"/>
      <c r="D24" s="63"/>
      <c r="E24" s="127">
        <f>VLOOKUP($B24,[1]NUM10!$G$2:$T$153,2,FALSE)</f>
        <v>19</v>
      </c>
      <c r="F24" s="127">
        <f>VLOOKUP($B24,[1]NUM10!$G$2:$T$153,3,FALSE)</f>
        <v>13</v>
      </c>
      <c r="G24" s="127">
        <f>VLOOKUP($B24,[1]NUM10!$G$2:$T$153,4,FALSE)</f>
        <v>10</v>
      </c>
      <c r="H24" s="127">
        <f>VLOOKUP($B24,[1]NUM10!$G$2:$T$153,5,FALSE)</f>
        <v>9</v>
      </c>
      <c r="I24" s="127">
        <f>VLOOKUP($B24,[1]NUM10!$G$2:$T$153,6,FALSE)</f>
        <v>13</v>
      </c>
      <c r="J24" s="127">
        <f>VLOOKUP($B24,[1]NUM10!$G$2:$T$153,7,FALSE)</f>
        <v>9</v>
      </c>
      <c r="K24" s="127">
        <f>VLOOKUP($B24,[1]NUM10!$G$2:$T$153,8,FALSE)</f>
        <v>16</v>
      </c>
      <c r="L24" s="127">
        <f>VLOOKUP($B24,[1]NUM10!$G$2:$T$153,9,FALSE)</f>
        <v>4</v>
      </c>
      <c r="M24" s="127">
        <f>VLOOKUP($B24,[1]NUM10!$G$2:$T$153,10,FALSE)</f>
        <v>8</v>
      </c>
      <c r="N24" s="127">
        <f>VLOOKUP($B24,[1]NUM10!$G$2:$T$153,11,FALSE)</f>
        <v>17</v>
      </c>
      <c r="O24" s="127">
        <f>VLOOKUP($B24,[1]NUM10!$G$2:$T$153,12,FALSE)</f>
        <v>6</v>
      </c>
      <c r="P24" s="75">
        <f>VLOOKUP($B24,[1]NUM10!$G$2:$T$153,13,FALSE)</f>
        <v>23</v>
      </c>
      <c r="Q24" s="17">
        <f t="shared" si="0"/>
        <v>147</v>
      </c>
    </row>
    <row r="25" spans="1:21" ht="15" thickBot="1" x14ac:dyDescent="0.25">
      <c r="A25" s="302" t="s">
        <v>200</v>
      </c>
      <c r="B25" s="303"/>
      <c r="C25" s="45">
        <f>+D25/Metas!P110</f>
        <v>0.9883600135808287</v>
      </c>
      <c r="D25" s="147">
        <f>+Q25/R25</f>
        <v>0.24709000339520718</v>
      </c>
      <c r="E25" s="80">
        <f>SUM(E12:E24)</f>
        <v>782</v>
      </c>
      <c r="F25" s="80">
        <f t="shared" ref="F25:P25" si="1">SUM(F12:F24)</f>
        <v>1234</v>
      </c>
      <c r="G25" s="80">
        <f t="shared" si="1"/>
        <v>1059</v>
      </c>
      <c r="H25" s="80">
        <f t="shared" si="1"/>
        <v>689</v>
      </c>
      <c r="I25" s="80">
        <f t="shared" si="1"/>
        <v>1069</v>
      </c>
      <c r="J25" s="80">
        <f t="shared" si="1"/>
        <v>888</v>
      </c>
      <c r="K25" s="80">
        <f t="shared" si="1"/>
        <v>1032</v>
      </c>
      <c r="L25" s="80">
        <f t="shared" si="1"/>
        <v>1278</v>
      </c>
      <c r="M25" s="80">
        <f t="shared" si="1"/>
        <v>1217</v>
      </c>
      <c r="N25" s="80">
        <f t="shared" si="1"/>
        <v>1416</v>
      </c>
      <c r="O25" s="80">
        <f>SUM(O12:O24)</f>
        <v>522</v>
      </c>
      <c r="P25" s="80">
        <f t="shared" si="1"/>
        <v>1004</v>
      </c>
      <c r="Q25" s="148">
        <f>SUM(Q12:Q24)</f>
        <v>12190</v>
      </c>
      <c r="R25" s="298">
        <f>197337/4</f>
        <v>49334.25</v>
      </c>
      <c r="S25" s="299"/>
      <c r="T25" s="87"/>
    </row>
    <row r="26" spans="1:21" ht="15" thickBot="1" x14ac:dyDescent="0.25">
      <c r="A26" s="105" t="s">
        <v>79</v>
      </c>
      <c r="B26" s="99" t="s">
        <v>80</v>
      </c>
      <c r="C26" s="63"/>
      <c r="D26" s="88"/>
      <c r="E26" s="114">
        <f>VLOOKUP($B26,[1]NUM10!$G$2:$T$153,2,FALSE)</f>
        <v>271</v>
      </c>
      <c r="F26" s="114">
        <f>VLOOKUP($B26,[1]NUM10!$G$2:$T$153,3,FALSE)</f>
        <v>237</v>
      </c>
      <c r="G26" s="114">
        <f>VLOOKUP($B26,[1]NUM10!$G$2:$T$153,4,FALSE)</f>
        <v>84</v>
      </c>
      <c r="H26" s="114">
        <f>VLOOKUP($B26,[1]NUM10!$G$2:$T$153,5,FALSE)</f>
        <v>551</v>
      </c>
      <c r="I26" s="114">
        <f>VLOOKUP($B26,[1]NUM10!$G$2:$T$153,6,FALSE)</f>
        <v>712</v>
      </c>
      <c r="J26" s="114">
        <f>VLOOKUP($B26,[1]NUM10!$G$2:$T$153,7,FALSE)</f>
        <v>403</v>
      </c>
      <c r="K26" s="114">
        <f>VLOOKUP($B26,[1]NUM10!$G$2:$T$153,8,FALSE)</f>
        <v>381</v>
      </c>
      <c r="L26" s="114">
        <f>VLOOKUP($B26,[1]NUM10!$G$2:$T$153,9,FALSE)</f>
        <v>368</v>
      </c>
      <c r="M26" s="114">
        <f>VLOOKUP($B26,[1]NUM10!$G$2:$T$153,10,FALSE)</f>
        <v>319</v>
      </c>
      <c r="N26" s="114">
        <f>VLOOKUP($B26,[1]NUM10!$G$2:$T$153,11,FALSE)</f>
        <v>337</v>
      </c>
      <c r="O26" s="114">
        <f>VLOOKUP($B26,[1]NUM10!$G$2:$T$153,12,FALSE)</f>
        <v>244</v>
      </c>
      <c r="P26" s="75">
        <f>VLOOKUP($B26,[1]NUM10!$G$2:$T$153,13,FALSE)</f>
        <v>248</v>
      </c>
      <c r="Q26" s="17">
        <f t="shared" ref="Q26:Q35" si="2">SUM(E26:P26)</f>
        <v>4155</v>
      </c>
      <c r="U26" s="89"/>
    </row>
    <row r="27" spans="1:21" ht="15" thickBot="1" x14ac:dyDescent="0.25">
      <c r="A27" s="105" t="s">
        <v>79</v>
      </c>
      <c r="B27" s="99" t="s">
        <v>81</v>
      </c>
      <c r="C27" s="63"/>
      <c r="D27" s="88"/>
      <c r="E27" s="114">
        <f>VLOOKUP($B27,[1]NUM10!$G$2:$T$153,2,FALSE)</f>
        <v>241</v>
      </c>
      <c r="F27" s="114">
        <f>VLOOKUP($B27,[1]NUM10!$G$2:$T$153,3,FALSE)</f>
        <v>246</v>
      </c>
      <c r="G27" s="114">
        <f>VLOOKUP($B27,[1]NUM10!$G$2:$T$153,4,FALSE)</f>
        <v>264</v>
      </c>
      <c r="H27" s="114">
        <f>VLOOKUP($B27,[1]NUM10!$G$2:$T$153,5,FALSE)</f>
        <v>201</v>
      </c>
      <c r="I27" s="114">
        <f>VLOOKUP($B27,[1]NUM10!$G$2:$T$153,6,FALSE)</f>
        <v>286</v>
      </c>
      <c r="J27" s="114">
        <f>VLOOKUP($B27,[1]NUM10!$G$2:$T$153,7,FALSE)</f>
        <v>207</v>
      </c>
      <c r="K27" s="114">
        <f>VLOOKUP($B27,[1]NUM10!$G$2:$T$153,8,FALSE)</f>
        <v>145</v>
      </c>
      <c r="L27" s="114">
        <f>VLOOKUP($B27,[1]NUM10!$G$2:$T$153,9,FALSE)</f>
        <v>201</v>
      </c>
      <c r="M27" s="114">
        <f>VLOOKUP($B27,[1]NUM10!$G$2:$T$153,10,FALSE)</f>
        <v>275</v>
      </c>
      <c r="N27" s="114">
        <f>VLOOKUP($B27,[1]NUM10!$G$2:$T$153,11,FALSE)</f>
        <v>245</v>
      </c>
      <c r="O27" s="114">
        <f>VLOOKUP($B27,[1]NUM10!$G$2:$T$153,12,FALSE)</f>
        <v>98</v>
      </c>
      <c r="P27" s="75">
        <f>VLOOKUP($B27,[1]NUM10!$G$2:$T$153,13,FALSE)</f>
        <v>210</v>
      </c>
      <c r="Q27" s="17">
        <f t="shared" si="2"/>
        <v>2619</v>
      </c>
    </row>
    <row r="28" spans="1:21" ht="15" thickBot="1" x14ac:dyDescent="0.25">
      <c r="A28" s="105" t="s">
        <v>79</v>
      </c>
      <c r="B28" s="99" t="s">
        <v>82</v>
      </c>
      <c r="C28" s="63"/>
      <c r="D28" s="88"/>
      <c r="E28" s="114">
        <f>VLOOKUP($B28,[1]NUM10!$G$2:$T$153,2,FALSE)</f>
        <v>396</v>
      </c>
      <c r="F28" s="114">
        <f>VLOOKUP($B28,[1]NUM10!$G$2:$T$153,3,FALSE)</f>
        <v>359</v>
      </c>
      <c r="G28" s="114">
        <f>VLOOKUP($B28,[1]NUM10!$G$2:$T$153,4,FALSE)</f>
        <v>397</v>
      </c>
      <c r="H28" s="114">
        <f>VLOOKUP($B28,[1]NUM10!$G$2:$T$153,5,FALSE)</f>
        <v>272</v>
      </c>
      <c r="I28" s="114">
        <f>VLOOKUP($B28,[1]NUM10!$G$2:$T$153,6,FALSE)</f>
        <v>208</v>
      </c>
      <c r="J28" s="114">
        <f>VLOOKUP($B28,[1]NUM10!$G$2:$T$153,7,FALSE)</f>
        <v>158</v>
      </c>
      <c r="K28" s="114">
        <f>VLOOKUP($B28,[1]NUM10!$G$2:$T$153,8,FALSE)</f>
        <v>146</v>
      </c>
      <c r="L28" s="114">
        <f>VLOOKUP($B28,[1]NUM10!$G$2:$T$153,9,FALSE)</f>
        <v>153</v>
      </c>
      <c r="M28" s="114">
        <f>VLOOKUP($B28,[1]NUM10!$G$2:$T$153,10,FALSE)</f>
        <v>130</v>
      </c>
      <c r="N28" s="114">
        <f>VLOOKUP($B28,[1]NUM10!$G$2:$T$153,11,FALSE)</f>
        <v>113</v>
      </c>
      <c r="O28" s="114">
        <f>VLOOKUP($B28,[1]NUM10!$G$2:$T$153,12,FALSE)</f>
        <v>115</v>
      </c>
      <c r="P28" s="75">
        <f>VLOOKUP($B28,[1]NUM10!$G$2:$T$153,13,FALSE)</f>
        <v>127</v>
      </c>
      <c r="Q28" s="17">
        <f t="shared" si="2"/>
        <v>2574</v>
      </c>
    </row>
    <row r="29" spans="1:21" ht="15" thickBot="1" x14ac:dyDescent="0.25">
      <c r="A29" s="105" t="s">
        <v>79</v>
      </c>
      <c r="B29" s="99" t="s">
        <v>83</v>
      </c>
      <c r="C29" s="63"/>
      <c r="D29" s="88"/>
      <c r="E29" s="114">
        <f>VLOOKUP($B29,[1]NUM10!$G$2:$T$153,2,FALSE)</f>
        <v>76</v>
      </c>
      <c r="F29" s="114">
        <f>VLOOKUP($B29,[1]NUM10!$G$2:$T$153,3,FALSE)</f>
        <v>29</v>
      </c>
      <c r="G29" s="114">
        <f>VLOOKUP($B29,[1]NUM10!$G$2:$T$153,4,FALSE)</f>
        <v>46</v>
      </c>
      <c r="H29" s="114">
        <f>VLOOKUP($B29,[1]NUM10!$G$2:$T$153,5,FALSE)</f>
        <v>43</v>
      </c>
      <c r="I29" s="114">
        <f>VLOOKUP($B29,[1]NUM10!$G$2:$T$153,6,FALSE)</f>
        <v>39</v>
      </c>
      <c r="J29" s="114">
        <f>VLOOKUP($B29,[1]NUM10!$G$2:$T$153,7,FALSE)</f>
        <v>16</v>
      </c>
      <c r="K29" s="114">
        <f>VLOOKUP($B29,[1]NUM10!$G$2:$T$153,8,FALSE)</f>
        <v>24</v>
      </c>
      <c r="L29" s="114">
        <f>VLOOKUP($B29,[1]NUM10!$G$2:$T$153,9,FALSE)</f>
        <v>20</v>
      </c>
      <c r="M29" s="114">
        <f>VLOOKUP($B29,[1]NUM10!$G$2:$T$153,10,FALSE)</f>
        <v>14</v>
      </c>
      <c r="N29" s="114">
        <f>VLOOKUP($B29,[1]NUM10!$G$2:$T$153,11,FALSE)</f>
        <v>27</v>
      </c>
      <c r="O29" s="114">
        <f>VLOOKUP($B29,[1]NUM10!$G$2:$T$153,12,FALSE)</f>
        <v>19</v>
      </c>
      <c r="P29" s="75">
        <f>VLOOKUP($B29,[1]NUM10!$G$2:$T$153,13,FALSE)</f>
        <v>13</v>
      </c>
      <c r="Q29" s="17">
        <f t="shared" si="2"/>
        <v>366</v>
      </c>
    </row>
    <row r="30" spans="1:21" ht="15" thickBot="1" x14ac:dyDescent="0.25">
      <c r="A30" s="105" t="s">
        <v>79</v>
      </c>
      <c r="B30" s="99" t="s">
        <v>84</v>
      </c>
      <c r="C30" s="63"/>
      <c r="D30" s="88"/>
      <c r="E30" s="114">
        <f>VLOOKUP($B30,[1]NUM10!$G$2:$T$153,2,FALSE)</f>
        <v>352</v>
      </c>
      <c r="F30" s="114">
        <f>VLOOKUP($B30,[1]NUM10!$G$2:$T$153,3,FALSE)</f>
        <v>416</v>
      </c>
      <c r="G30" s="114">
        <f>VLOOKUP($B30,[1]NUM10!$G$2:$T$153,4,FALSE)</f>
        <v>338</v>
      </c>
      <c r="H30" s="114">
        <f>VLOOKUP($B30,[1]NUM10!$G$2:$T$153,5,FALSE)</f>
        <v>250</v>
      </c>
      <c r="I30" s="114">
        <f>VLOOKUP($B30,[1]NUM10!$G$2:$T$153,6,FALSE)</f>
        <v>242</v>
      </c>
      <c r="J30" s="114">
        <f>VLOOKUP($B30,[1]NUM10!$G$2:$T$153,7,FALSE)</f>
        <v>270</v>
      </c>
      <c r="K30" s="114">
        <f>VLOOKUP($B30,[1]NUM10!$G$2:$T$153,8,FALSE)</f>
        <v>261</v>
      </c>
      <c r="L30" s="114">
        <f>VLOOKUP($B30,[1]NUM10!$G$2:$T$153,9,FALSE)</f>
        <v>138</v>
      </c>
      <c r="M30" s="114">
        <f>VLOOKUP($B30,[1]NUM10!$G$2:$T$153,10,FALSE)</f>
        <v>161</v>
      </c>
      <c r="N30" s="114">
        <f>VLOOKUP($B30,[1]NUM10!$G$2:$T$153,11,FALSE)</f>
        <v>103</v>
      </c>
      <c r="O30" s="114">
        <f>VLOOKUP($B30,[1]NUM10!$G$2:$T$153,12,FALSE)</f>
        <v>70</v>
      </c>
      <c r="P30" s="75">
        <f>VLOOKUP($B30,[1]NUM10!$G$2:$T$153,13,FALSE)</f>
        <v>142</v>
      </c>
      <c r="Q30" s="17">
        <f t="shared" si="2"/>
        <v>2743</v>
      </c>
    </row>
    <row r="31" spans="1:21" ht="15" thickBot="1" x14ac:dyDescent="0.25">
      <c r="A31" s="105" t="s">
        <v>79</v>
      </c>
      <c r="B31" s="99" t="s">
        <v>85</v>
      </c>
      <c r="C31" s="63"/>
      <c r="D31" s="88"/>
      <c r="E31" s="114">
        <f>VLOOKUP($B31,[1]NUM10!$G$2:$T$153,2,FALSE)</f>
        <v>1</v>
      </c>
      <c r="F31" s="114">
        <f>VLOOKUP($B31,[1]NUM10!$G$2:$T$153,3,FALSE)</f>
        <v>0</v>
      </c>
      <c r="G31" s="114">
        <f>VLOOKUP($B31,[1]NUM10!$G$2:$T$153,4,FALSE)</f>
        <v>12</v>
      </c>
      <c r="H31" s="114">
        <f>VLOOKUP($B31,[1]NUM10!$G$2:$T$153,5,FALSE)</f>
        <v>0</v>
      </c>
      <c r="I31" s="114">
        <f>VLOOKUP($B31,[1]NUM10!$G$2:$T$153,6,FALSE)</f>
        <v>15</v>
      </c>
      <c r="J31" s="114">
        <f>VLOOKUP($B31,[1]NUM10!$G$2:$T$153,7,FALSE)</f>
        <v>7</v>
      </c>
      <c r="K31" s="114">
        <f>VLOOKUP($B31,[1]NUM10!$G$2:$T$153,8,FALSE)</f>
        <v>16</v>
      </c>
      <c r="L31" s="114">
        <f>VLOOKUP($B31,[1]NUM10!$G$2:$T$153,9,FALSE)</f>
        <v>22</v>
      </c>
      <c r="M31" s="114">
        <f>VLOOKUP($B31,[1]NUM10!$G$2:$T$153,10,FALSE)</f>
        <v>21</v>
      </c>
      <c r="N31" s="114">
        <f>VLOOKUP($B31,[1]NUM10!$G$2:$T$153,11,FALSE)</f>
        <v>2</v>
      </c>
      <c r="O31" s="114">
        <f>VLOOKUP($B31,[1]NUM10!$G$2:$T$153,12,FALSE)</f>
        <v>0</v>
      </c>
      <c r="P31" s="75">
        <f>VLOOKUP($B31,[1]NUM10!$G$2:$T$153,13,FALSE)</f>
        <v>0</v>
      </c>
      <c r="Q31" s="17">
        <f t="shared" si="2"/>
        <v>96</v>
      </c>
    </row>
    <row r="32" spans="1:21" ht="15" thickBot="1" x14ac:dyDescent="0.25">
      <c r="A32" s="105" t="s">
        <v>79</v>
      </c>
      <c r="B32" s="99" t="s">
        <v>86</v>
      </c>
      <c r="C32" s="63"/>
      <c r="D32" s="88"/>
      <c r="E32" s="114">
        <f>VLOOKUP($B32,[1]NUM10!$G$2:$T$153,2,FALSE)</f>
        <v>22</v>
      </c>
      <c r="F32" s="114">
        <f>VLOOKUP($B32,[1]NUM10!$G$2:$T$153,3,FALSE)</f>
        <v>8</v>
      </c>
      <c r="G32" s="114">
        <f>VLOOKUP($B32,[1]NUM10!$G$2:$T$153,4,FALSE)</f>
        <v>2</v>
      </c>
      <c r="H32" s="114">
        <f>VLOOKUP($B32,[1]NUM10!$G$2:$T$153,5,FALSE)</f>
        <v>12</v>
      </c>
      <c r="I32" s="114">
        <f>VLOOKUP($B32,[1]NUM10!$G$2:$T$153,6,FALSE)</f>
        <v>35</v>
      </c>
      <c r="J32" s="114">
        <f>VLOOKUP($B32,[1]NUM10!$G$2:$T$153,7,FALSE)</f>
        <v>1</v>
      </c>
      <c r="K32" s="114">
        <f>VLOOKUP($B32,[1]NUM10!$G$2:$T$153,8,FALSE)</f>
        <v>1</v>
      </c>
      <c r="L32" s="114">
        <f>VLOOKUP($B32,[1]NUM10!$G$2:$T$153,9,FALSE)</f>
        <v>63</v>
      </c>
      <c r="M32" s="114">
        <f>VLOOKUP($B32,[1]NUM10!$G$2:$T$153,10,FALSE)</f>
        <v>8</v>
      </c>
      <c r="N32" s="114">
        <f>VLOOKUP($B32,[1]NUM10!$G$2:$T$153,11,FALSE)</f>
        <v>5</v>
      </c>
      <c r="O32" s="114">
        <f>VLOOKUP($B32,[1]NUM10!$G$2:$T$153,12,FALSE)</f>
        <v>0</v>
      </c>
      <c r="P32" s="75">
        <f>VLOOKUP($B32,[1]NUM10!$G$2:$T$153,13,FALSE)</f>
        <v>1</v>
      </c>
      <c r="Q32" s="17">
        <f t="shared" si="2"/>
        <v>158</v>
      </c>
    </row>
    <row r="33" spans="1:19" ht="15" thickBot="1" x14ac:dyDescent="0.25">
      <c r="A33" s="105" t="s">
        <v>79</v>
      </c>
      <c r="B33" s="99" t="s">
        <v>87</v>
      </c>
      <c r="C33" s="63"/>
      <c r="D33" s="88"/>
      <c r="E33" s="114">
        <f>VLOOKUP($B33,[1]NUM10!$G$2:$T$153,2,FALSE)</f>
        <v>59</v>
      </c>
      <c r="F33" s="114">
        <f>VLOOKUP($B33,[1]NUM10!$G$2:$T$153,3,FALSE)</f>
        <v>29</v>
      </c>
      <c r="G33" s="114">
        <f>VLOOKUP($B33,[1]NUM10!$G$2:$T$153,4,FALSE)</f>
        <v>45</v>
      </c>
      <c r="H33" s="114">
        <f>VLOOKUP($B33,[1]NUM10!$G$2:$T$153,5,FALSE)</f>
        <v>64</v>
      </c>
      <c r="I33" s="114">
        <f>VLOOKUP($B33,[1]NUM10!$G$2:$T$153,6,FALSE)</f>
        <v>38</v>
      </c>
      <c r="J33" s="114">
        <f>VLOOKUP($B33,[1]NUM10!$G$2:$T$153,7,FALSE)</f>
        <v>52</v>
      </c>
      <c r="K33" s="114">
        <f>VLOOKUP($B33,[1]NUM10!$G$2:$T$153,8,FALSE)</f>
        <v>54</v>
      </c>
      <c r="L33" s="114">
        <f>VLOOKUP($B33,[1]NUM10!$G$2:$T$153,9,FALSE)</f>
        <v>56</v>
      </c>
      <c r="M33" s="114">
        <f>VLOOKUP($B33,[1]NUM10!$G$2:$T$153,10,FALSE)</f>
        <v>43</v>
      </c>
      <c r="N33" s="114">
        <f>VLOOKUP($B33,[1]NUM10!$G$2:$T$153,11,FALSE)</f>
        <v>49</v>
      </c>
      <c r="O33" s="114">
        <f>VLOOKUP($B33,[1]NUM10!$G$2:$T$153,12,FALSE)</f>
        <v>67</v>
      </c>
      <c r="P33" s="75">
        <f>VLOOKUP($B33,[1]NUM10!$G$2:$T$153,13,FALSE)</f>
        <v>67</v>
      </c>
      <c r="Q33" s="17">
        <f t="shared" si="2"/>
        <v>623</v>
      </c>
    </row>
    <row r="34" spans="1:19" ht="15" thickBot="1" x14ac:dyDescent="0.25">
      <c r="A34" s="105" t="s">
        <v>79</v>
      </c>
      <c r="B34" s="99" t="s">
        <v>88</v>
      </c>
      <c r="C34" s="63"/>
      <c r="D34" s="88"/>
      <c r="E34" s="114">
        <f>VLOOKUP($B34,[1]NUM10!$G$2:$T$153,2,FALSE)</f>
        <v>1</v>
      </c>
      <c r="F34" s="114">
        <f>VLOOKUP($B34,[1]NUM10!$G$2:$T$153,3,FALSE)</f>
        <v>0</v>
      </c>
      <c r="G34" s="114">
        <f>VLOOKUP($B34,[1]NUM10!$G$2:$T$153,4,FALSE)</f>
        <v>3</v>
      </c>
      <c r="H34" s="114">
        <f>VLOOKUP($B34,[1]NUM10!$G$2:$T$153,5,FALSE)</f>
        <v>0</v>
      </c>
      <c r="I34" s="114">
        <f>VLOOKUP($B34,[1]NUM10!$G$2:$T$153,6,FALSE)</f>
        <v>5</v>
      </c>
      <c r="J34" s="114">
        <f>VLOOKUP($B34,[1]NUM10!$G$2:$T$153,7,FALSE)</f>
        <v>5</v>
      </c>
      <c r="K34" s="114">
        <f>VLOOKUP($B34,[1]NUM10!$G$2:$T$153,8,FALSE)</f>
        <v>0</v>
      </c>
      <c r="L34" s="114">
        <f>VLOOKUP($B34,[1]NUM10!$G$2:$T$153,9,FALSE)</f>
        <v>0</v>
      </c>
      <c r="M34" s="114">
        <f>VLOOKUP($B34,[1]NUM10!$G$2:$T$153,10,FALSE)</f>
        <v>0</v>
      </c>
      <c r="N34" s="114">
        <f>VLOOKUP($B34,[1]NUM10!$G$2:$T$153,11,FALSE)</f>
        <v>0</v>
      </c>
      <c r="O34" s="114">
        <f>VLOOKUP($B34,[1]NUM10!$G$2:$T$153,12,FALSE)</f>
        <v>0</v>
      </c>
      <c r="P34" s="75">
        <f>VLOOKUP($B34,[1]NUM10!$G$2:$T$153,13,FALSE)</f>
        <v>0</v>
      </c>
      <c r="Q34" s="17">
        <f t="shared" si="2"/>
        <v>14</v>
      </c>
    </row>
    <row r="35" spans="1:19" ht="15" thickBot="1" x14ac:dyDescent="0.25">
      <c r="A35" s="105" t="s">
        <v>79</v>
      </c>
      <c r="B35" s="99" t="s">
        <v>89</v>
      </c>
      <c r="C35" s="63"/>
      <c r="D35" s="88"/>
      <c r="E35" s="114">
        <f>VLOOKUP($B35,[1]NUM10!$G$2:$T$153,2,FALSE)</f>
        <v>20</v>
      </c>
      <c r="F35" s="114">
        <f>VLOOKUP($B35,[1]NUM10!$G$2:$T$153,3,FALSE)</f>
        <v>7</v>
      </c>
      <c r="G35" s="114">
        <f>VLOOKUP($B35,[1]NUM10!$G$2:$T$153,4,FALSE)</f>
        <v>66</v>
      </c>
      <c r="H35" s="114">
        <f>VLOOKUP($B35,[1]NUM10!$G$2:$T$153,5,FALSE)</f>
        <v>27</v>
      </c>
      <c r="I35" s="114">
        <f>VLOOKUP($B35,[1]NUM10!$G$2:$T$153,6,FALSE)</f>
        <v>29</v>
      </c>
      <c r="J35" s="114">
        <f>VLOOKUP($B35,[1]NUM10!$G$2:$T$153,7,FALSE)</f>
        <v>24</v>
      </c>
      <c r="K35" s="114">
        <f>VLOOKUP($B35,[1]NUM10!$G$2:$T$153,8,FALSE)</f>
        <v>16</v>
      </c>
      <c r="L35" s="114">
        <f>VLOOKUP($B35,[1]NUM10!$G$2:$T$153,9,FALSE)</f>
        <v>23</v>
      </c>
      <c r="M35" s="114">
        <f>VLOOKUP($B35,[1]NUM10!$G$2:$T$153,10,FALSE)</f>
        <v>25</v>
      </c>
      <c r="N35" s="114">
        <f>VLOOKUP($B35,[1]NUM10!$G$2:$T$153,11,FALSE)</f>
        <v>17</v>
      </c>
      <c r="O35" s="114">
        <f>VLOOKUP($B35,[1]NUM10!$G$2:$T$153,12,FALSE)</f>
        <v>17</v>
      </c>
      <c r="P35" s="75">
        <f>VLOOKUP($B35,[1]NUM10!$G$2:$T$153,13,FALSE)</f>
        <v>23</v>
      </c>
      <c r="Q35" s="17">
        <f t="shared" si="2"/>
        <v>294</v>
      </c>
    </row>
    <row r="36" spans="1:19" s="65" customFormat="1" ht="15" thickBot="1" x14ac:dyDescent="0.25">
      <c r="A36" s="302" t="s">
        <v>201</v>
      </c>
      <c r="B36" s="303"/>
      <c r="C36" s="45">
        <f>+D36/Metas!P108</f>
        <v>0.93450645564348178</v>
      </c>
      <c r="D36" s="147">
        <f>+Q36/R36</f>
        <v>0.29904206580591419</v>
      </c>
      <c r="E36" s="148">
        <f t="shared" ref="E36:Q36" si="3">SUM(E26:E35)</f>
        <v>1439</v>
      </c>
      <c r="F36" s="148">
        <f t="shared" si="3"/>
        <v>1331</v>
      </c>
      <c r="G36" s="148">
        <f t="shared" si="3"/>
        <v>1257</v>
      </c>
      <c r="H36" s="148">
        <f t="shared" si="3"/>
        <v>1420</v>
      </c>
      <c r="I36" s="148">
        <f t="shared" si="3"/>
        <v>1609</v>
      </c>
      <c r="J36" s="148">
        <f t="shared" si="3"/>
        <v>1143</v>
      </c>
      <c r="K36" s="148">
        <f t="shared" si="3"/>
        <v>1044</v>
      </c>
      <c r="L36" s="148">
        <f t="shared" si="3"/>
        <v>1044</v>
      </c>
      <c r="M36" s="148">
        <f t="shared" si="3"/>
        <v>996</v>
      </c>
      <c r="N36" s="148">
        <f t="shared" si="3"/>
        <v>898</v>
      </c>
      <c r="O36" s="148">
        <f t="shared" si="3"/>
        <v>630</v>
      </c>
      <c r="P36" s="148">
        <f t="shared" si="3"/>
        <v>831</v>
      </c>
      <c r="Q36" s="148">
        <f t="shared" si="3"/>
        <v>13642</v>
      </c>
      <c r="R36" s="300">
        <f>182476/4</f>
        <v>45619</v>
      </c>
      <c r="S36" s="301"/>
    </row>
    <row r="37" spans="1:19" ht="15" thickBot="1" x14ac:dyDescent="0.25">
      <c r="A37" s="105" t="s">
        <v>100</v>
      </c>
      <c r="B37" s="99" t="s">
        <v>90</v>
      </c>
      <c r="C37" s="63"/>
      <c r="D37" s="88"/>
      <c r="E37" s="114">
        <f>VLOOKUP($B37,[1]NUM10!$G$2:$T$153,2,FALSE)</f>
        <v>6</v>
      </c>
      <c r="F37" s="114">
        <f>VLOOKUP($B37,[1]NUM10!$G$2:$T$153,3,FALSE)</f>
        <v>6</v>
      </c>
      <c r="G37" s="114">
        <f>VLOOKUP($B37,[1]NUM10!$G$2:$T$153,4,FALSE)</f>
        <v>10</v>
      </c>
      <c r="H37" s="114">
        <f>VLOOKUP($B37,[1]NUM10!$G$2:$T$153,5,FALSE)</f>
        <v>10</v>
      </c>
      <c r="I37" s="114">
        <f>VLOOKUP($B37,[1]NUM10!$G$2:$T$153,6,FALSE)</f>
        <v>17</v>
      </c>
      <c r="J37" s="114">
        <f>VLOOKUP($B37,[1]NUM10!$G$2:$T$153,7,FALSE)</f>
        <v>15</v>
      </c>
      <c r="K37" s="114">
        <f>VLOOKUP($B37,[1]NUM10!$G$2:$T$153,8,FALSE)</f>
        <v>6</v>
      </c>
      <c r="L37" s="114">
        <f>VLOOKUP($B37,[1]NUM10!$G$2:$T$153,9,FALSE)</f>
        <v>6</v>
      </c>
      <c r="M37" s="114">
        <f>VLOOKUP($B37,[1]NUM10!$G$2:$T$153,10,FALSE)</f>
        <v>19</v>
      </c>
      <c r="N37" s="114">
        <f>VLOOKUP($B37,[1]NUM10!$G$2:$T$153,11,FALSE)</f>
        <v>18</v>
      </c>
      <c r="O37" s="114">
        <f>VLOOKUP($B37,[1]NUM10!$G$2:$T$153,12,FALSE)</f>
        <v>8</v>
      </c>
      <c r="P37" s="75">
        <f>VLOOKUP($B37,[1]NUM10!$G$2:$T$153,13,FALSE)</f>
        <v>17</v>
      </c>
      <c r="Q37" s="17">
        <f t="shared" ref="Q37:Q46" si="4">SUM(E37:P37)</f>
        <v>138</v>
      </c>
    </row>
    <row r="38" spans="1:19" ht="15" thickBot="1" x14ac:dyDescent="0.25">
      <c r="A38" s="105" t="s">
        <v>100</v>
      </c>
      <c r="B38" s="99" t="s">
        <v>91</v>
      </c>
      <c r="C38" s="63"/>
      <c r="D38" s="88"/>
      <c r="E38" s="114">
        <f>VLOOKUP($B38,[1]NUM10!$G$2:$T$153,2,FALSE)</f>
        <v>7</v>
      </c>
      <c r="F38" s="114">
        <f>VLOOKUP($B38,[1]NUM10!$G$2:$T$153,3,FALSE)</f>
        <v>4</v>
      </c>
      <c r="G38" s="114">
        <f>VLOOKUP($B38,[1]NUM10!$G$2:$T$153,4,FALSE)</f>
        <v>0</v>
      </c>
      <c r="H38" s="114">
        <f>VLOOKUP($B38,[1]NUM10!$G$2:$T$153,5,FALSE)</f>
        <v>28</v>
      </c>
      <c r="I38" s="114">
        <f>VLOOKUP($B38,[1]NUM10!$G$2:$T$153,6,FALSE)</f>
        <v>8</v>
      </c>
      <c r="J38" s="114">
        <f>VLOOKUP($B38,[1]NUM10!$G$2:$T$153,7,FALSE)</f>
        <v>3</v>
      </c>
      <c r="K38" s="114">
        <f>VLOOKUP($B38,[1]NUM10!$G$2:$T$153,8,FALSE)</f>
        <v>18</v>
      </c>
      <c r="L38" s="114">
        <f>VLOOKUP($B38,[1]NUM10!$G$2:$T$153,9,FALSE)</f>
        <v>26</v>
      </c>
      <c r="M38" s="114">
        <f>VLOOKUP($B38,[1]NUM10!$G$2:$T$153,10,FALSE)</f>
        <v>13</v>
      </c>
      <c r="N38" s="114">
        <f>VLOOKUP($B38,[1]NUM10!$G$2:$T$153,11,FALSE)</f>
        <v>14</v>
      </c>
      <c r="O38" s="114">
        <f>VLOOKUP($B38,[1]NUM10!$G$2:$T$153,12,FALSE)</f>
        <v>13</v>
      </c>
      <c r="P38" s="75">
        <f>VLOOKUP($B38,[1]NUM10!$G$2:$T$153,13,FALSE)</f>
        <v>14</v>
      </c>
      <c r="Q38" s="17">
        <f t="shared" si="4"/>
        <v>148</v>
      </c>
    </row>
    <row r="39" spans="1:19" ht="15" thickBot="1" x14ac:dyDescent="0.25">
      <c r="A39" s="105" t="s">
        <v>100</v>
      </c>
      <c r="B39" s="99" t="s">
        <v>92</v>
      </c>
      <c r="C39" s="63"/>
      <c r="D39" s="88"/>
      <c r="E39" s="114">
        <f>VLOOKUP($B39,[1]NUM10!$G$2:$T$153,2,FALSE)</f>
        <v>13</v>
      </c>
      <c r="F39" s="114">
        <f>VLOOKUP($B39,[1]NUM10!$G$2:$T$153,3,FALSE)</f>
        <v>19</v>
      </c>
      <c r="G39" s="114">
        <f>VLOOKUP($B39,[1]NUM10!$G$2:$T$153,4,FALSE)</f>
        <v>28</v>
      </c>
      <c r="H39" s="114">
        <f>VLOOKUP($B39,[1]NUM10!$G$2:$T$153,5,FALSE)</f>
        <v>25</v>
      </c>
      <c r="I39" s="114">
        <f>VLOOKUP($B39,[1]NUM10!$G$2:$T$153,6,FALSE)</f>
        <v>10</v>
      </c>
      <c r="J39" s="114">
        <f>VLOOKUP($B39,[1]NUM10!$G$2:$T$153,7,FALSE)</f>
        <v>6</v>
      </c>
      <c r="K39" s="114">
        <f>VLOOKUP($B39,[1]NUM10!$G$2:$T$153,8,FALSE)</f>
        <v>8</v>
      </c>
      <c r="L39" s="114">
        <f>VLOOKUP($B39,[1]NUM10!$G$2:$T$153,9,FALSE)</f>
        <v>5</v>
      </c>
      <c r="M39" s="114">
        <f>VLOOKUP($B39,[1]NUM10!$G$2:$T$153,10,FALSE)</f>
        <v>10</v>
      </c>
      <c r="N39" s="114">
        <f>VLOOKUP($B39,[1]NUM10!$G$2:$T$153,11,FALSE)</f>
        <v>22</v>
      </c>
      <c r="O39" s="114">
        <f>VLOOKUP($B39,[1]NUM10!$G$2:$T$153,12,FALSE)</f>
        <v>5</v>
      </c>
      <c r="P39" s="75">
        <f>VLOOKUP($B39,[1]NUM10!$G$2:$T$153,13,FALSE)</f>
        <v>6</v>
      </c>
      <c r="Q39" s="17">
        <f t="shared" si="4"/>
        <v>157</v>
      </c>
    </row>
    <row r="40" spans="1:19" ht="15" thickBot="1" x14ac:dyDescent="0.25">
      <c r="A40" s="105" t="s">
        <v>100</v>
      </c>
      <c r="B40" s="99" t="s">
        <v>93</v>
      </c>
      <c r="C40" s="63"/>
      <c r="D40" s="88"/>
      <c r="E40" s="114">
        <f>VLOOKUP($B40,[1]NUM10!$G$2:$T$153,2,FALSE)</f>
        <v>7</v>
      </c>
      <c r="F40" s="114">
        <f>VLOOKUP($B40,[1]NUM10!$G$2:$T$153,3,FALSE)</f>
        <v>4</v>
      </c>
      <c r="G40" s="114">
        <f>VLOOKUP($B40,[1]NUM10!$G$2:$T$153,4,FALSE)</f>
        <v>3</v>
      </c>
      <c r="H40" s="114">
        <f>VLOOKUP($B40,[1]NUM10!$G$2:$T$153,5,FALSE)</f>
        <v>17</v>
      </c>
      <c r="I40" s="114">
        <f>VLOOKUP($B40,[1]NUM10!$G$2:$T$153,6,FALSE)</f>
        <v>21</v>
      </c>
      <c r="J40" s="114">
        <f>VLOOKUP($B40,[1]NUM10!$G$2:$T$153,7,FALSE)</f>
        <v>18</v>
      </c>
      <c r="K40" s="114">
        <f>VLOOKUP($B40,[1]NUM10!$G$2:$T$153,8,FALSE)</f>
        <v>19</v>
      </c>
      <c r="L40" s="114">
        <f>VLOOKUP($B40,[1]NUM10!$G$2:$T$153,9,FALSE)</f>
        <v>18</v>
      </c>
      <c r="M40" s="114">
        <f>VLOOKUP($B40,[1]NUM10!$G$2:$T$153,10,FALSE)</f>
        <v>24</v>
      </c>
      <c r="N40" s="114">
        <f>VLOOKUP($B40,[1]NUM10!$G$2:$T$153,11,FALSE)</f>
        <v>18</v>
      </c>
      <c r="O40" s="114">
        <f>VLOOKUP($B40,[1]NUM10!$G$2:$T$153,12,FALSE)</f>
        <v>17</v>
      </c>
      <c r="P40" s="75">
        <f>VLOOKUP($B40,[1]NUM10!$G$2:$T$153,13,FALSE)</f>
        <v>21</v>
      </c>
      <c r="Q40" s="17">
        <f t="shared" si="4"/>
        <v>187</v>
      </c>
    </row>
    <row r="41" spans="1:19" ht="15" thickBot="1" x14ac:dyDescent="0.25">
      <c r="A41" s="105" t="s">
        <v>100</v>
      </c>
      <c r="B41" s="99" t="s">
        <v>94</v>
      </c>
      <c r="C41" s="63"/>
      <c r="D41" s="88"/>
      <c r="E41" s="114">
        <f>VLOOKUP($B41,[1]NUM10!$G$2:$T$153,2,FALSE)</f>
        <v>36</v>
      </c>
      <c r="F41" s="114">
        <f>VLOOKUP($B41,[1]NUM10!$G$2:$T$153,3,FALSE)</f>
        <v>13</v>
      </c>
      <c r="G41" s="114">
        <f>VLOOKUP($B41,[1]NUM10!$G$2:$T$153,4,FALSE)</f>
        <v>23</v>
      </c>
      <c r="H41" s="114">
        <f>VLOOKUP($B41,[1]NUM10!$G$2:$T$153,5,FALSE)</f>
        <v>14</v>
      </c>
      <c r="I41" s="114">
        <f>VLOOKUP($B41,[1]NUM10!$G$2:$T$153,6,FALSE)</f>
        <v>28</v>
      </c>
      <c r="J41" s="114">
        <f>VLOOKUP($B41,[1]NUM10!$G$2:$T$153,7,FALSE)</f>
        <v>17</v>
      </c>
      <c r="K41" s="114">
        <f>VLOOKUP($B41,[1]NUM10!$G$2:$T$153,8,FALSE)</f>
        <v>22</v>
      </c>
      <c r="L41" s="114">
        <f>VLOOKUP($B41,[1]NUM10!$G$2:$T$153,9,FALSE)</f>
        <v>36</v>
      </c>
      <c r="M41" s="114">
        <f>VLOOKUP($B41,[1]NUM10!$G$2:$T$153,10,FALSE)</f>
        <v>29</v>
      </c>
      <c r="N41" s="114">
        <f>VLOOKUP($B41,[1]NUM10!$G$2:$T$153,11,FALSE)</f>
        <v>19</v>
      </c>
      <c r="O41" s="114">
        <f>VLOOKUP($B41,[1]NUM10!$G$2:$T$153,12,FALSE)</f>
        <v>12</v>
      </c>
      <c r="P41" s="75">
        <f>VLOOKUP($B41,[1]NUM10!$G$2:$T$153,13,FALSE)</f>
        <v>21</v>
      </c>
      <c r="Q41" s="17">
        <f t="shared" si="4"/>
        <v>270</v>
      </c>
    </row>
    <row r="42" spans="1:19" ht="15" thickBot="1" x14ac:dyDescent="0.25">
      <c r="A42" s="105" t="s">
        <v>100</v>
      </c>
      <c r="B42" s="99" t="s">
        <v>95</v>
      </c>
      <c r="C42" s="63"/>
      <c r="D42" s="88"/>
      <c r="E42" s="114">
        <f>VLOOKUP($B42,[1]NUM10!$G$2:$T$153,2,FALSE)</f>
        <v>9</v>
      </c>
      <c r="F42" s="114">
        <f>VLOOKUP($B42,[1]NUM10!$G$2:$T$153,3,FALSE)</f>
        <v>7</v>
      </c>
      <c r="G42" s="114">
        <f>VLOOKUP($B42,[1]NUM10!$G$2:$T$153,4,FALSE)</f>
        <v>8</v>
      </c>
      <c r="H42" s="114">
        <f>VLOOKUP($B42,[1]NUM10!$G$2:$T$153,5,FALSE)</f>
        <v>9</v>
      </c>
      <c r="I42" s="114">
        <f>VLOOKUP($B42,[1]NUM10!$G$2:$T$153,6,FALSE)</f>
        <v>14</v>
      </c>
      <c r="J42" s="114">
        <f>VLOOKUP($B42,[1]NUM10!$G$2:$T$153,7,FALSE)</f>
        <v>10</v>
      </c>
      <c r="K42" s="114">
        <f>VLOOKUP($B42,[1]NUM10!$G$2:$T$153,8,FALSE)</f>
        <v>10</v>
      </c>
      <c r="L42" s="114">
        <f>VLOOKUP($B42,[1]NUM10!$G$2:$T$153,9,FALSE)</f>
        <v>13</v>
      </c>
      <c r="M42" s="114">
        <f>VLOOKUP($B42,[1]NUM10!$G$2:$T$153,10,FALSE)</f>
        <v>15</v>
      </c>
      <c r="N42" s="114">
        <f>VLOOKUP($B42,[1]NUM10!$G$2:$T$153,11,FALSE)</f>
        <v>19</v>
      </c>
      <c r="O42" s="114">
        <f>VLOOKUP($B42,[1]NUM10!$G$2:$T$153,12,FALSE)</f>
        <v>15</v>
      </c>
      <c r="P42" s="75">
        <f>VLOOKUP($B42,[1]NUM10!$G$2:$T$153,13,FALSE)</f>
        <v>23</v>
      </c>
      <c r="Q42" s="17">
        <f t="shared" si="4"/>
        <v>152</v>
      </c>
    </row>
    <row r="43" spans="1:19" ht="15" thickBot="1" x14ac:dyDescent="0.25">
      <c r="A43" s="105" t="s">
        <v>100</v>
      </c>
      <c r="B43" s="99" t="s">
        <v>96</v>
      </c>
      <c r="C43" s="63"/>
      <c r="D43" s="88"/>
      <c r="E43" s="114">
        <f>VLOOKUP($B43,[1]NUM10!$G$2:$T$153,2,FALSE)</f>
        <v>3</v>
      </c>
      <c r="F43" s="114">
        <f>VLOOKUP($B43,[1]NUM10!$G$2:$T$153,3,FALSE)</f>
        <v>21</v>
      </c>
      <c r="G43" s="114">
        <f>VLOOKUP($B43,[1]NUM10!$G$2:$T$153,4,FALSE)</f>
        <v>8</v>
      </c>
      <c r="H43" s="114">
        <f>VLOOKUP($B43,[1]NUM10!$G$2:$T$153,5,FALSE)</f>
        <v>12</v>
      </c>
      <c r="I43" s="114">
        <f>VLOOKUP($B43,[1]NUM10!$G$2:$T$153,6,FALSE)</f>
        <v>7</v>
      </c>
      <c r="J43" s="114">
        <f>VLOOKUP($B43,[1]NUM10!$G$2:$T$153,7,FALSE)</f>
        <v>4</v>
      </c>
      <c r="K43" s="114">
        <f>VLOOKUP($B43,[1]NUM10!$G$2:$T$153,8,FALSE)</f>
        <v>0</v>
      </c>
      <c r="L43" s="114">
        <f>VLOOKUP($B43,[1]NUM10!$G$2:$T$153,9,FALSE)</f>
        <v>1</v>
      </c>
      <c r="M43" s="114">
        <f>VLOOKUP($B43,[1]NUM10!$G$2:$T$153,10,FALSE)</f>
        <v>14</v>
      </c>
      <c r="N43" s="114">
        <f>VLOOKUP($B43,[1]NUM10!$G$2:$T$153,11,FALSE)</f>
        <v>14</v>
      </c>
      <c r="O43" s="114">
        <f>VLOOKUP($B43,[1]NUM10!$G$2:$T$153,12,FALSE)</f>
        <v>21</v>
      </c>
      <c r="P43" s="75">
        <f>VLOOKUP($B43,[1]NUM10!$G$2:$T$153,13,FALSE)</f>
        <v>31</v>
      </c>
      <c r="Q43" s="17">
        <f t="shared" si="4"/>
        <v>136</v>
      </c>
    </row>
    <row r="44" spans="1:19" ht="15" thickBot="1" x14ac:dyDescent="0.25">
      <c r="A44" s="105" t="s">
        <v>100</v>
      </c>
      <c r="B44" s="99" t="s">
        <v>97</v>
      </c>
      <c r="C44" s="63"/>
      <c r="D44" s="88"/>
      <c r="E44" s="114">
        <f>VLOOKUP($B44,[1]NUM10!$G$2:$T$153,2,FALSE)</f>
        <v>6</v>
      </c>
      <c r="F44" s="114">
        <f>VLOOKUP($B44,[1]NUM10!$G$2:$T$153,3,FALSE)</f>
        <v>0</v>
      </c>
      <c r="G44" s="114">
        <f>VLOOKUP($B44,[1]NUM10!$G$2:$T$153,4,FALSE)</f>
        <v>7</v>
      </c>
      <c r="H44" s="114">
        <f>VLOOKUP($B44,[1]NUM10!$G$2:$T$153,5,FALSE)</f>
        <v>3</v>
      </c>
      <c r="I44" s="114">
        <f>VLOOKUP($B44,[1]NUM10!$G$2:$T$153,6,FALSE)</f>
        <v>6</v>
      </c>
      <c r="J44" s="114">
        <f>VLOOKUP($B44,[1]NUM10!$G$2:$T$153,7,FALSE)</f>
        <v>6</v>
      </c>
      <c r="K44" s="114">
        <f>VLOOKUP($B44,[1]NUM10!$G$2:$T$153,8,FALSE)</f>
        <v>3</v>
      </c>
      <c r="L44" s="114">
        <f>VLOOKUP($B44,[1]NUM10!$G$2:$T$153,9,FALSE)</f>
        <v>6</v>
      </c>
      <c r="M44" s="114">
        <f>VLOOKUP($B44,[1]NUM10!$G$2:$T$153,10,FALSE)</f>
        <v>4</v>
      </c>
      <c r="N44" s="114">
        <f>VLOOKUP($B44,[1]NUM10!$G$2:$T$153,11,FALSE)</f>
        <v>3</v>
      </c>
      <c r="O44" s="114">
        <f>VLOOKUP($B44,[1]NUM10!$G$2:$T$153,12,FALSE)</f>
        <v>1</v>
      </c>
      <c r="P44" s="75">
        <f>VLOOKUP($B44,[1]NUM10!$G$2:$T$153,13,FALSE)</f>
        <v>4</v>
      </c>
      <c r="Q44" s="17">
        <f t="shared" si="4"/>
        <v>49</v>
      </c>
    </row>
    <row r="45" spans="1:19" ht="15" thickBot="1" x14ac:dyDescent="0.25">
      <c r="A45" s="105" t="s">
        <v>100</v>
      </c>
      <c r="B45" s="99" t="s">
        <v>98</v>
      </c>
      <c r="C45" s="63"/>
      <c r="D45" s="88"/>
      <c r="E45" s="114">
        <f>VLOOKUP($B45,[1]NUM10!$G$2:$T$153,2,FALSE)</f>
        <v>41</v>
      </c>
      <c r="F45" s="114">
        <f>VLOOKUP($B45,[1]NUM10!$G$2:$T$153,3,FALSE)</f>
        <v>29</v>
      </c>
      <c r="G45" s="114">
        <f>VLOOKUP($B45,[1]NUM10!$G$2:$T$153,4,FALSE)</f>
        <v>19</v>
      </c>
      <c r="H45" s="114">
        <f>VLOOKUP($B45,[1]NUM10!$G$2:$T$153,5,FALSE)</f>
        <v>23</v>
      </c>
      <c r="I45" s="114">
        <f>VLOOKUP($B45,[1]NUM10!$G$2:$T$153,6,FALSE)</f>
        <v>43</v>
      </c>
      <c r="J45" s="114">
        <f>VLOOKUP($B45,[1]NUM10!$G$2:$T$153,7,FALSE)</f>
        <v>43</v>
      </c>
      <c r="K45" s="114">
        <f>VLOOKUP($B45,[1]NUM10!$G$2:$T$153,8,FALSE)</f>
        <v>52</v>
      </c>
      <c r="L45" s="114">
        <f>VLOOKUP($B45,[1]NUM10!$G$2:$T$153,9,FALSE)</f>
        <v>91</v>
      </c>
      <c r="M45" s="114">
        <f>VLOOKUP($B45,[1]NUM10!$G$2:$T$153,10,FALSE)</f>
        <v>91</v>
      </c>
      <c r="N45" s="114">
        <f>VLOOKUP($B45,[1]NUM10!$G$2:$T$153,11,FALSE)</f>
        <v>51</v>
      </c>
      <c r="O45" s="114">
        <f>VLOOKUP($B45,[1]NUM10!$G$2:$T$153,12,FALSE)</f>
        <v>53</v>
      </c>
      <c r="P45" s="75">
        <f>VLOOKUP($B45,[1]NUM10!$G$2:$T$153,13,FALSE)</f>
        <v>37</v>
      </c>
      <c r="Q45" s="17">
        <f t="shared" si="4"/>
        <v>573</v>
      </c>
    </row>
    <row r="46" spans="1:19" ht="15" thickBot="1" x14ac:dyDescent="0.25">
      <c r="A46" s="105" t="s">
        <v>100</v>
      </c>
      <c r="B46" s="99" t="s">
        <v>99</v>
      </c>
      <c r="C46" s="63"/>
      <c r="D46" s="88"/>
      <c r="E46" s="114">
        <f>VLOOKUP($B46,[1]NUM10!$G$2:$T$153,2,FALSE)</f>
        <v>6</v>
      </c>
      <c r="F46" s="114">
        <f>VLOOKUP($B46,[1]NUM10!$G$2:$T$153,3,FALSE)</f>
        <v>4</v>
      </c>
      <c r="G46" s="114">
        <f>VLOOKUP($B46,[1]NUM10!$G$2:$T$153,4,FALSE)</f>
        <v>13</v>
      </c>
      <c r="H46" s="114">
        <f>VLOOKUP($B46,[1]NUM10!$G$2:$T$153,5,FALSE)</f>
        <v>15</v>
      </c>
      <c r="I46" s="114">
        <f>VLOOKUP($B46,[1]NUM10!$G$2:$T$153,6,FALSE)</f>
        <v>14</v>
      </c>
      <c r="J46" s="114">
        <f>VLOOKUP($B46,[1]NUM10!$G$2:$T$153,7,FALSE)</f>
        <v>5</v>
      </c>
      <c r="K46" s="114">
        <f>VLOOKUP($B46,[1]NUM10!$G$2:$T$153,8,FALSE)</f>
        <v>6</v>
      </c>
      <c r="L46" s="114">
        <f>VLOOKUP($B46,[1]NUM10!$G$2:$T$153,9,FALSE)</f>
        <v>12</v>
      </c>
      <c r="M46" s="114">
        <f>VLOOKUP($B46,[1]NUM10!$G$2:$T$153,10,FALSE)</f>
        <v>3</v>
      </c>
      <c r="N46" s="114">
        <f>VLOOKUP($B46,[1]NUM10!$G$2:$T$153,11,FALSE)</f>
        <v>1</v>
      </c>
      <c r="O46" s="114">
        <f>VLOOKUP($B46,[1]NUM10!$G$2:$T$153,12,FALSE)</f>
        <v>2</v>
      </c>
      <c r="P46" s="75">
        <f>VLOOKUP($B46,[1]NUM10!$G$2:$T$153,13,FALSE)</f>
        <v>5</v>
      </c>
      <c r="Q46" s="17">
        <f t="shared" si="4"/>
        <v>86</v>
      </c>
    </row>
    <row r="47" spans="1:19" s="65" customFormat="1" ht="15" thickBot="1" x14ac:dyDescent="0.25">
      <c r="A47" s="233" t="s">
        <v>202</v>
      </c>
      <c r="B47" s="234"/>
      <c r="C47" s="45">
        <f>+D47/Metas!P117</f>
        <v>1.4508057481291032</v>
      </c>
      <c r="D47" s="20">
        <f>+Q47/R47</f>
        <v>0.66737064413938751</v>
      </c>
      <c r="E47" s="14">
        <f>SUM(E37:E46)</f>
        <v>134</v>
      </c>
      <c r="F47" s="14">
        <f t="shared" ref="F47:P47" si="5">SUM(F37:F46)</f>
        <v>107</v>
      </c>
      <c r="G47" s="14">
        <f t="shared" si="5"/>
        <v>119</v>
      </c>
      <c r="H47" s="14">
        <f t="shared" si="5"/>
        <v>156</v>
      </c>
      <c r="I47" s="14">
        <f t="shared" si="5"/>
        <v>168</v>
      </c>
      <c r="J47" s="14">
        <f t="shared" si="5"/>
        <v>127</v>
      </c>
      <c r="K47" s="14">
        <f t="shared" si="5"/>
        <v>144</v>
      </c>
      <c r="L47" s="14">
        <f t="shared" si="5"/>
        <v>214</v>
      </c>
      <c r="M47" s="14">
        <f t="shared" si="5"/>
        <v>222</v>
      </c>
      <c r="N47" s="14">
        <f t="shared" si="5"/>
        <v>179</v>
      </c>
      <c r="O47" s="14">
        <f t="shared" si="5"/>
        <v>147</v>
      </c>
      <c r="P47" s="14">
        <f t="shared" si="5"/>
        <v>179</v>
      </c>
      <c r="Q47" s="14">
        <f>SUM(Q37:Q46)</f>
        <v>1896</v>
      </c>
      <c r="R47" s="304">
        <f>11364/4</f>
        <v>2841</v>
      </c>
      <c r="S47" s="305"/>
    </row>
    <row r="48" spans="1:19" ht="15" thickBot="1" x14ac:dyDescent="0.25">
      <c r="A48" s="105" t="s">
        <v>114</v>
      </c>
      <c r="B48" s="99" t="s">
        <v>101</v>
      </c>
      <c r="C48" s="63"/>
      <c r="D48" s="88"/>
      <c r="E48" s="114">
        <f>VLOOKUP($B48,[1]NUM10!$G$2:$T$153,2,FALSE)</f>
        <v>16</v>
      </c>
      <c r="F48" s="114">
        <f>VLOOKUP($B48,[1]NUM10!$G$2:$T$153,3,FALSE)</f>
        <v>43</v>
      </c>
      <c r="G48" s="114">
        <f>VLOOKUP($B48,[1]NUM10!$G$2:$T$153,4,FALSE)</f>
        <v>24</v>
      </c>
      <c r="H48" s="114">
        <f>VLOOKUP($B48,[1]NUM10!$G$2:$T$153,5,FALSE)</f>
        <v>26</v>
      </c>
      <c r="I48" s="114">
        <f>VLOOKUP($B48,[1]NUM10!$G$2:$T$153,6,FALSE)</f>
        <v>101</v>
      </c>
      <c r="J48" s="114">
        <f>VLOOKUP($B48,[1]NUM10!$G$2:$T$153,7,FALSE)</f>
        <v>126</v>
      </c>
      <c r="K48" s="114">
        <f>VLOOKUP($B48,[1]NUM10!$G$2:$T$153,8,FALSE)</f>
        <v>97</v>
      </c>
      <c r="L48" s="114">
        <f>VLOOKUP($B48,[1]NUM10!$G$2:$T$153,9,FALSE)</f>
        <v>101</v>
      </c>
      <c r="M48" s="114">
        <f>VLOOKUP($B48,[1]NUM10!$G$2:$T$153,10,FALSE)</f>
        <v>78</v>
      </c>
      <c r="N48" s="114">
        <f>VLOOKUP($B48,[1]NUM10!$G$2:$T$153,11,FALSE)</f>
        <v>174</v>
      </c>
      <c r="O48" s="114">
        <f>VLOOKUP($B48,[1]NUM10!$G$2:$T$153,12,FALSE)</f>
        <v>143</v>
      </c>
      <c r="P48" s="75">
        <f>VLOOKUP($B48,[1]NUM10!$G$2:$T$153,13,FALSE)</f>
        <v>78</v>
      </c>
      <c r="Q48" s="17">
        <f t="shared" ref="Q48:Q60" si="6">SUM(E48:P48)</f>
        <v>1007</v>
      </c>
    </row>
    <row r="49" spans="1:19" ht="15" thickBot="1" x14ac:dyDescent="0.25">
      <c r="A49" s="105" t="s">
        <v>114</v>
      </c>
      <c r="B49" s="99" t="s">
        <v>102</v>
      </c>
      <c r="C49" s="63"/>
      <c r="D49" s="88"/>
      <c r="E49" s="114">
        <f>VLOOKUP($B49,[1]NUM10!$G$2:$T$153,2,FALSE)</f>
        <v>0</v>
      </c>
      <c r="F49" s="114">
        <f>VLOOKUP($B49,[1]NUM10!$G$2:$T$153,3,FALSE)</f>
        <v>0</v>
      </c>
      <c r="G49" s="114">
        <f>VLOOKUP($B49,[1]NUM10!$G$2:$T$153,4,FALSE)</f>
        <v>1</v>
      </c>
      <c r="H49" s="114">
        <f>VLOOKUP($B49,[1]NUM10!$G$2:$T$153,5,FALSE)</f>
        <v>3</v>
      </c>
      <c r="I49" s="114">
        <f>VLOOKUP($B49,[1]NUM10!$G$2:$T$153,6,FALSE)</f>
        <v>1</v>
      </c>
      <c r="J49" s="114">
        <f>VLOOKUP($B49,[1]NUM10!$G$2:$T$153,7,FALSE)</f>
        <v>0</v>
      </c>
      <c r="K49" s="114">
        <f>VLOOKUP($B49,[1]NUM10!$G$2:$T$153,8,FALSE)</f>
        <v>9</v>
      </c>
      <c r="L49" s="114">
        <f>VLOOKUP($B49,[1]NUM10!$G$2:$T$153,9,FALSE)</f>
        <v>22</v>
      </c>
      <c r="M49" s="114">
        <f>VLOOKUP($B49,[1]NUM10!$G$2:$T$153,10,FALSE)</f>
        <v>3</v>
      </c>
      <c r="N49" s="114">
        <f>VLOOKUP($B49,[1]NUM10!$G$2:$T$153,11,FALSE)</f>
        <v>17</v>
      </c>
      <c r="O49" s="114">
        <f>VLOOKUP($B49,[1]NUM10!$G$2:$T$153,12,FALSE)</f>
        <v>27</v>
      </c>
      <c r="P49" s="75">
        <f>VLOOKUP($B49,[1]NUM10!$G$2:$T$153,13,FALSE)</f>
        <v>18</v>
      </c>
      <c r="Q49" s="17">
        <f t="shared" si="6"/>
        <v>101</v>
      </c>
    </row>
    <row r="50" spans="1:19" ht="15" thickBot="1" x14ac:dyDescent="0.25">
      <c r="A50" s="105" t="s">
        <v>114</v>
      </c>
      <c r="B50" s="99" t="s">
        <v>103</v>
      </c>
      <c r="C50" s="63"/>
      <c r="D50" s="88"/>
      <c r="E50" s="114">
        <f>VLOOKUP($B50,[1]NUM10!$G$2:$T$153,2,FALSE)</f>
        <v>0</v>
      </c>
      <c r="F50" s="114">
        <f>VLOOKUP($B50,[1]NUM10!$G$2:$T$153,3,FALSE)</f>
        <v>1</v>
      </c>
      <c r="G50" s="114">
        <f>VLOOKUP($B50,[1]NUM10!$G$2:$T$153,4,FALSE)</f>
        <v>1</v>
      </c>
      <c r="H50" s="114">
        <f>VLOOKUP($B50,[1]NUM10!$G$2:$T$153,5,FALSE)</f>
        <v>1</v>
      </c>
      <c r="I50" s="114">
        <f>VLOOKUP($B50,[1]NUM10!$G$2:$T$153,6,FALSE)</f>
        <v>0</v>
      </c>
      <c r="J50" s="114">
        <f>VLOOKUP($B50,[1]NUM10!$G$2:$T$153,7,FALSE)</f>
        <v>0</v>
      </c>
      <c r="K50" s="114">
        <f>VLOOKUP($B50,[1]NUM10!$G$2:$T$153,8,FALSE)</f>
        <v>16</v>
      </c>
      <c r="L50" s="114">
        <f>VLOOKUP($B50,[1]NUM10!$G$2:$T$153,9,FALSE)</f>
        <v>0</v>
      </c>
      <c r="M50" s="114">
        <f>VLOOKUP($B50,[1]NUM10!$G$2:$T$153,10,FALSE)</f>
        <v>1</v>
      </c>
      <c r="N50" s="114">
        <f>VLOOKUP($B50,[1]NUM10!$G$2:$T$153,11,FALSE)</f>
        <v>6</v>
      </c>
      <c r="O50" s="114">
        <f>VLOOKUP($B50,[1]NUM10!$G$2:$T$153,12,FALSE)</f>
        <v>38</v>
      </c>
      <c r="P50" s="75">
        <f>VLOOKUP($B50,[1]NUM10!$G$2:$T$153,13,FALSE)</f>
        <v>5</v>
      </c>
      <c r="Q50" s="17">
        <f t="shared" si="6"/>
        <v>69</v>
      </c>
    </row>
    <row r="51" spans="1:19" ht="15" thickBot="1" x14ac:dyDescent="0.25">
      <c r="A51" s="105" t="s">
        <v>114</v>
      </c>
      <c r="B51" s="99" t="s">
        <v>104</v>
      </c>
      <c r="C51" s="63"/>
      <c r="D51" s="88"/>
      <c r="E51" s="114">
        <f>VLOOKUP($B51,[1]NUM10!$G$2:$T$153,2,FALSE)</f>
        <v>3</v>
      </c>
      <c r="F51" s="114">
        <f>VLOOKUP($B51,[1]NUM10!$G$2:$T$153,3,FALSE)</f>
        <v>3</v>
      </c>
      <c r="G51" s="114">
        <f>VLOOKUP($B51,[1]NUM10!$G$2:$T$153,4,FALSE)</f>
        <v>0</v>
      </c>
      <c r="H51" s="114">
        <f>VLOOKUP($B51,[1]NUM10!$G$2:$T$153,5,FALSE)</f>
        <v>2</v>
      </c>
      <c r="I51" s="114">
        <f>VLOOKUP($B51,[1]NUM10!$G$2:$T$153,6,FALSE)</f>
        <v>2</v>
      </c>
      <c r="J51" s="114">
        <f>VLOOKUP($B51,[1]NUM10!$G$2:$T$153,7,FALSE)</f>
        <v>4</v>
      </c>
      <c r="K51" s="114">
        <f>VLOOKUP($B51,[1]NUM10!$G$2:$T$153,8,FALSE)</f>
        <v>4</v>
      </c>
      <c r="L51" s="114">
        <f>VLOOKUP($B51,[1]NUM10!$G$2:$T$153,9,FALSE)</f>
        <v>2</v>
      </c>
      <c r="M51" s="114">
        <f>VLOOKUP($B51,[1]NUM10!$G$2:$T$153,10,FALSE)</f>
        <v>3</v>
      </c>
      <c r="N51" s="114">
        <f>VLOOKUP($B51,[1]NUM10!$G$2:$T$153,11,FALSE)</f>
        <v>1</v>
      </c>
      <c r="O51" s="114">
        <f>VLOOKUP($B51,[1]NUM10!$G$2:$T$153,12,FALSE)</f>
        <v>12</v>
      </c>
      <c r="P51" s="75">
        <f>VLOOKUP($B51,[1]NUM10!$G$2:$T$153,13,FALSE)</f>
        <v>1</v>
      </c>
      <c r="Q51" s="17">
        <f t="shared" si="6"/>
        <v>37</v>
      </c>
    </row>
    <row r="52" spans="1:19" ht="15" thickBot="1" x14ac:dyDescent="0.25">
      <c r="A52" s="105" t="s">
        <v>114</v>
      </c>
      <c r="B52" s="99" t="s">
        <v>105</v>
      </c>
      <c r="C52" s="63"/>
      <c r="D52" s="88"/>
      <c r="E52" s="114">
        <f>VLOOKUP($B52,[1]NUM10!$G$2:$T$153,2,FALSE)</f>
        <v>0</v>
      </c>
      <c r="F52" s="114">
        <f>VLOOKUP($B52,[1]NUM10!$G$2:$T$153,3,FALSE)</f>
        <v>0</v>
      </c>
      <c r="G52" s="114">
        <f>VLOOKUP($B52,[1]NUM10!$G$2:$T$153,4,FALSE)</f>
        <v>0</v>
      </c>
      <c r="H52" s="114">
        <f>VLOOKUP($B52,[1]NUM10!$G$2:$T$153,5,FALSE)</f>
        <v>1</v>
      </c>
      <c r="I52" s="114">
        <f>VLOOKUP($B52,[1]NUM10!$G$2:$T$153,6,FALSE)</f>
        <v>0</v>
      </c>
      <c r="J52" s="114">
        <f>VLOOKUP($B52,[1]NUM10!$G$2:$T$153,7,FALSE)</f>
        <v>0</v>
      </c>
      <c r="K52" s="114">
        <f>VLOOKUP($B52,[1]NUM10!$G$2:$T$153,8,FALSE)</f>
        <v>0</v>
      </c>
      <c r="L52" s="114">
        <f>VLOOKUP($B52,[1]NUM10!$G$2:$T$153,9,FALSE)</f>
        <v>0</v>
      </c>
      <c r="M52" s="114">
        <f>VLOOKUP($B52,[1]NUM10!$G$2:$T$153,10,FALSE)</f>
        <v>0</v>
      </c>
      <c r="N52" s="114">
        <f>VLOOKUP($B52,[1]NUM10!$G$2:$T$153,11,FALSE)</f>
        <v>0</v>
      </c>
      <c r="O52" s="114">
        <f>VLOOKUP($B52,[1]NUM10!$G$2:$T$153,12,FALSE)</f>
        <v>0</v>
      </c>
      <c r="P52" s="75">
        <f>VLOOKUP($B52,[1]NUM10!$G$2:$T$153,13,FALSE)</f>
        <v>4</v>
      </c>
      <c r="Q52" s="17">
        <f t="shared" si="6"/>
        <v>5</v>
      </c>
    </row>
    <row r="53" spans="1:19" ht="15" thickBot="1" x14ac:dyDescent="0.25">
      <c r="A53" s="105" t="s">
        <v>114</v>
      </c>
      <c r="B53" s="99" t="s">
        <v>106</v>
      </c>
      <c r="C53" s="63"/>
      <c r="D53" s="88"/>
      <c r="E53" s="114">
        <f>VLOOKUP($B53,[1]NUM10!$G$2:$T$153,2,FALSE)</f>
        <v>0</v>
      </c>
      <c r="F53" s="114">
        <f>VLOOKUP($B53,[1]NUM10!$G$2:$T$153,3,FALSE)</f>
        <v>1</v>
      </c>
      <c r="G53" s="114">
        <f>VLOOKUP($B53,[1]NUM10!$G$2:$T$153,4,FALSE)</f>
        <v>0</v>
      </c>
      <c r="H53" s="114">
        <f>VLOOKUP($B53,[1]NUM10!$G$2:$T$153,5,FALSE)</f>
        <v>1</v>
      </c>
      <c r="I53" s="114">
        <f>VLOOKUP($B53,[1]NUM10!$G$2:$T$153,6,FALSE)</f>
        <v>1</v>
      </c>
      <c r="J53" s="114">
        <f>VLOOKUP($B53,[1]NUM10!$G$2:$T$153,7,FALSE)</f>
        <v>0</v>
      </c>
      <c r="K53" s="114">
        <f>VLOOKUP($B53,[1]NUM10!$G$2:$T$153,8,FALSE)</f>
        <v>4</v>
      </c>
      <c r="L53" s="114">
        <f>VLOOKUP($B53,[1]NUM10!$G$2:$T$153,9,FALSE)</f>
        <v>6</v>
      </c>
      <c r="M53" s="114">
        <f>VLOOKUP($B53,[1]NUM10!$G$2:$T$153,10,FALSE)</f>
        <v>0</v>
      </c>
      <c r="N53" s="114">
        <f>VLOOKUP($B53,[1]NUM10!$G$2:$T$153,11,FALSE)</f>
        <v>2</v>
      </c>
      <c r="O53" s="114">
        <f>VLOOKUP($B53,[1]NUM10!$G$2:$T$153,12,FALSE)</f>
        <v>39</v>
      </c>
      <c r="P53" s="75">
        <f>VLOOKUP($B53,[1]NUM10!$G$2:$T$153,13,FALSE)</f>
        <v>1</v>
      </c>
      <c r="Q53" s="17">
        <f t="shared" si="6"/>
        <v>55</v>
      </c>
    </row>
    <row r="54" spans="1:19" ht="15" thickBot="1" x14ac:dyDescent="0.25">
      <c r="A54" s="105" t="s">
        <v>114</v>
      </c>
      <c r="B54" s="99" t="s">
        <v>107</v>
      </c>
      <c r="C54" s="63"/>
      <c r="D54" s="88"/>
      <c r="E54" s="114">
        <f>VLOOKUP($B54,[1]NUM10!$G$2:$T$153,2,FALSE)</f>
        <v>0</v>
      </c>
      <c r="F54" s="114">
        <f>VLOOKUP($B54,[1]NUM10!$G$2:$T$153,3,FALSE)</f>
        <v>0</v>
      </c>
      <c r="G54" s="114">
        <f>VLOOKUP($B54,[1]NUM10!$G$2:$T$153,4,FALSE)</f>
        <v>0</v>
      </c>
      <c r="H54" s="114">
        <f>VLOOKUP($B54,[1]NUM10!$G$2:$T$153,5,FALSE)</f>
        <v>1</v>
      </c>
      <c r="I54" s="114">
        <f>VLOOKUP($B54,[1]NUM10!$G$2:$T$153,6,FALSE)</f>
        <v>0</v>
      </c>
      <c r="J54" s="114">
        <f>VLOOKUP($B54,[1]NUM10!$G$2:$T$153,7,FALSE)</f>
        <v>0</v>
      </c>
      <c r="K54" s="114">
        <f>VLOOKUP($B54,[1]NUM10!$G$2:$T$153,8,FALSE)</f>
        <v>0</v>
      </c>
      <c r="L54" s="114">
        <f>VLOOKUP($B54,[1]NUM10!$G$2:$T$153,9,FALSE)</f>
        <v>1</v>
      </c>
      <c r="M54" s="114">
        <f>VLOOKUP($B54,[1]NUM10!$G$2:$T$153,10,FALSE)</f>
        <v>3</v>
      </c>
      <c r="N54" s="114">
        <f>VLOOKUP($B54,[1]NUM10!$G$2:$T$153,11,FALSE)</f>
        <v>0</v>
      </c>
      <c r="O54" s="114">
        <f>VLOOKUP($B54,[1]NUM10!$G$2:$T$153,12,FALSE)</f>
        <v>10</v>
      </c>
      <c r="P54" s="75">
        <f>VLOOKUP($B54,[1]NUM10!$G$2:$T$153,13,FALSE)</f>
        <v>2</v>
      </c>
      <c r="Q54" s="17">
        <f t="shared" si="6"/>
        <v>17</v>
      </c>
    </row>
    <row r="55" spans="1:19" ht="15" thickBot="1" x14ac:dyDescent="0.25">
      <c r="A55" s="105" t="s">
        <v>114</v>
      </c>
      <c r="B55" s="99" t="s">
        <v>108</v>
      </c>
      <c r="C55" s="63"/>
      <c r="D55" s="88"/>
      <c r="E55" s="114">
        <f>VLOOKUP($B55,[1]NUM10!$G$2:$T$153,2,FALSE)</f>
        <v>0</v>
      </c>
      <c r="F55" s="114">
        <f>VLOOKUP($B55,[1]NUM10!$G$2:$T$153,3,FALSE)</f>
        <v>0</v>
      </c>
      <c r="G55" s="114">
        <f>VLOOKUP($B55,[1]NUM10!$G$2:$T$153,4,FALSE)</f>
        <v>0</v>
      </c>
      <c r="H55" s="114">
        <f>VLOOKUP($B55,[1]NUM10!$G$2:$T$153,5,FALSE)</f>
        <v>1</v>
      </c>
      <c r="I55" s="114">
        <f>VLOOKUP($B55,[1]NUM10!$G$2:$T$153,6,FALSE)</f>
        <v>0</v>
      </c>
      <c r="J55" s="114">
        <f>VLOOKUP($B55,[1]NUM10!$G$2:$T$153,7,FALSE)</f>
        <v>0</v>
      </c>
      <c r="K55" s="114">
        <f>VLOOKUP($B55,[1]NUM10!$G$2:$T$153,8,FALSE)</f>
        <v>0</v>
      </c>
      <c r="L55" s="114">
        <f>VLOOKUP($B55,[1]NUM10!$G$2:$T$153,9,FALSE)</f>
        <v>2</v>
      </c>
      <c r="M55" s="114">
        <f>VLOOKUP($B55,[1]NUM10!$G$2:$T$153,10,FALSE)</f>
        <v>0</v>
      </c>
      <c r="N55" s="114">
        <f>VLOOKUP($B55,[1]NUM10!$G$2:$T$153,11,FALSE)</f>
        <v>0</v>
      </c>
      <c r="O55" s="114">
        <f>VLOOKUP($B55,[1]NUM10!$G$2:$T$153,12,FALSE)</f>
        <v>0</v>
      </c>
      <c r="P55" s="75">
        <f>VLOOKUP($B55,[1]NUM10!$G$2:$T$153,13,FALSE)</f>
        <v>0</v>
      </c>
      <c r="Q55" s="17">
        <f t="shared" si="6"/>
        <v>3</v>
      </c>
    </row>
    <row r="56" spans="1:19" ht="15" thickBot="1" x14ac:dyDescent="0.25">
      <c r="A56" s="105" t="s">
        <v>114</v>
      </c>
      <c r="B56" s="99" t="s">
        <v>109</v>
      </c>
      <c r="C56" s="63"/>
      <c r="D56" s="88"/>
      <c r="E56" s="114">
        <f>VLOOKUP($B56,[1]NUM10!$G$2:$T$153,2,FALSE)</f>
        <v>0</v>
      </c>
      <c r="F56" s="114">
        <f>VLOOKUP($B56,[1]NUM10!$G$2:$T$153,3,FALSE)</f>
        <v>3</v>
      </c>
      <c r="G56" s="114">
        <f>VLOOKUP($B56,[1]NUM10!$G$2:$T$153,4,FALSE)</f>
        <v>8</v>
      </c>
      <c r="H56" s="114">
        <f>VLOOKUP($B56,[1]NUM10!$G$2:$T$153,5,FALSE)</f>
        <v>2</v>
      </c>
      <c r="I56" s="114">
        <f>VLOOKUP($B56,[1]NUM10!$G$2:$T$153,6,FALSE)</f>
        <v>2</v>
      </c>
      <c r="J56" s="114">
        <f>VLOOKUP($B56,[1]NUM10!$G$2:$T$153,7,FALSE)</f>
        <v>0</v>
      </c>
      <c r="K56" s="114">
        <f>VLOOKUP($B56,[1]NUM10!$G$2:$T$153,8,FALSE)</f>
        <v>7</v>
      </c>
      <c r="L56" s="114">
        <f>VLOOKUP($B56,[1]NUM10!$G$2:$T$153,9,FALSE)</f>
        <v>6</v>
      </c>
      <c r="M56" s="114">
        <f>VLOOKUP($B56,[1]NUM10!$G$2:$T$153,10,FALSE)</f>
        <v>0</v>
      </c>
      <c r="N56" s="114">
        <f>VLOOKUP($B56,[1]NUM10!$G$2:$T$153,11,FALSE)</f>
        <v>2</v>
      </c>
      <c r="O56" s="114">
        <f>VLOOKUP($B56,[1]NUM10!$G$2:$T$153,12,FALSE)</f>
        <v>22</v>
      </c>
      <c r="P56" s="75">
        <f>VLOOKUP($B56,[1]NUM10!$G$2:$T$153,13,FALSE)</f>
        <v>2</v>
      </c>
      <c r="Q56" s="17">
        <f t="shared" si="6"/>
        <v>54</v>
      </c>
    </row>
    <row r="57" spans="1:19" ht="15" thickBot="1" x14ac:dyDescent="0.25">
      <c r="A57" s="105" t="s">
        <v>114</v>
      </c>
      <c r="B57" s="99" t="s">
        <v>110</v>
      </c>
      <c r="C57" s="63"/>
      <c r="D57" s="88"/>
      <c r="E57" s="114">
        <f>VLOOKUP($B57,[1]NUM10!$G$2:$T$153,2,FALSE)</f>
        <v>0</v>
      </c>
      <c r="F57" s="114">
        <f>VLOOKUP($B57,[1]NUM10!$G$2:$T$153,3,FALSE)</f>
        <v>0</v>
      </c>
      <c r="G57" s="114">
        <f>VLOOKUP($B57,[1]NUM10!$G$2:$T$153,4,FALSE)</f>
        <v>0</v>
      </c>
      <c r="H57" s="114">
        <f>VLOOKUP($B57,[1]NUM10!$G$2:$T$153,5,FALSE)</f>
        <v>2</v>
      </c>
      <c r="I57" s="114">
        <f>VLOOKUP($B57,[1]NUM10!$G$2:$T$153,6,FALSE)</f>
        <v>0</v>
      </c>
      <c r="J57" s="114">
        <f>VLOOKUP($B57,[1]NUM10!$G$2:$T$153,7,FALSE)</f>
        <v>0</v>
      </c>
      <c r="K57" s="114">
        <f>VLOOKUP($B57,[1]NUM10!$G$2:$T$153,8,FALSE)</f>
        <v>0</v>
      </c>
      <c r="L57" s="114">
        <f>VLOOKUP($B57,[1]NUM10!$G$2:$T$153,9,FALSE)</f>
        <v>5</v>
      </c>
      <c r="M57" s="114">
        <f>VLOOKUP($B57,[1]NUM10!$G$2:$T$153,10,FALSE)</f>
        <v>5</v>
      </c>
      <c r="N57" s="114">
        <f>VLOOKUP($B57,[1]NUM10!$G$2:$T$153,11,FALSE)</f>
        <v>1</v>
      </c>
      <c r="O57" s="114">
        <f>VLOOKUP($B57,[1]NUM10!$G$2:$T$153,12,FALSE)</f>
        <v>26</v>
      </c>
      <c r="P57" s="75">
        <f>VLOOKUP($B57,[1]NUM10!$G$2:$T$153,13,FALSE)</f>
        <v>12</v>
      </c>
      <c r="Q57" s="17">
        <f t="shared" si="6"/>
        <v>51</v>
      </c>
    </row>
    <row r="58" spans="1:19" ht="15" thickBot="1" x14ac:dyDescent="0.25">
      <c r="A58" s="105" t="s">
        <v>114</v>
      </c>
      <c r="B58" s="99" t="s">
        <v>111</v>
      </c>
      <c r="C58" s="63"/>
      <c r="D58" s="88"/>
      <c r="E58" s="114">
        <f>VLOOKUP($B58,[1]NUM10!$G$2:$T$153,2,FALSE)</f>
        <v>0</v>
      </c>
      <c r="F58" s="114">
        <f>VLOOKUP($B58,[1]NUM10!$G$2:$T$153,3,FALSE)</f>
        <v>0</v>
      </c>
      <c r="G58" s="114">
        <f>VLOOKUP($B58,[1]NUM10!$G$2:$T$153,4,FALSE)</f>
        <v>0</v>
      </c>
      <c r="H58" s="114">
        <f>VLOOKUP($B58,[1]NUM10!$G$2:$T$153,5,FALSE)</f>
        <v>2</v>
      </c>
      <c r="I58" s="114">
        <f>VLOOKUP($B58,[1]NUM10!$G$2:$T$153,6,FALSE)</f>
        <v>0</v>
      </c>
      <c r="J58" s="114">
        <f>VLOOKUP($B58,[1]NUM10!$G$2:$T$153,7,FALSE)</f>
        <v>1</v>
      </c>
      <c r="K58" s="114">
        <f>VLOOKUP($B58,[1]NUM10!$G$2:$T$153,8,FALSE)</f>
        <v>5</v>
      </c>
      <c r="L58" s="114">
        <f>VLOOKUP($B58,[1]NUM10!$G$2:$T$153,9,FALSE)</f>
        <v>15</v>
      </c>
      <c r="M58" s="114">
        <f>VLOOKUP($B58,[1]NUM10!$G$2:$T$153,10,FALSE)</f>
        <v>12</v>
      </c>
      <c r="N58" s="114">
        <f>VLOOKUP($B58,[1]NUM10!$G$2:$T$153,11,FALSE)</f>
        <v>12</v>
      </c>
      <c r="O58" s="114">
        <f>VLOOKUP($B58,[1]NUM10!$G$2:$T$153,12,FALSE)</f>
        <v>80</v>
      </c>
      <c r="P58" s="75">
        <f>VLOOKUP($B58,[1]NUM10!$G$2:$T$153,13,FALSE)</f>
        <v>12</v>
      </c>
      <c r="Q58" s="17">
        <f t="shared" si="6"/>
        <v>139</v>
      </c>
    </row>
    <row r="59" spans="1:19" ht="15" thickBot="1" x14ac:dyDescent="0.25">
      <c r="A59" s="105" t="s">
        <v>114</v>
      </c>
      <c r="B59" s="99" t="s">
        <v>112</v>
      </c>
      <c r="C59" s="63"/>
      <c r="D59" s="88"/>
      <c r="E59" s="114">
        <f>VLOOKUP($B59,[1]NUM10!$G$2:$T$153,2,FALSE)</f>
        <v>3</v>
      </c>
      <c r="F59" s="114">
        <f>VLOOKUP($B59,[1]NUM10!$G$2:$T$153,3,FALSE)</f>
        <v>5</v>
      </c>
      <c r="G59" s="114">
        <f>VLOOKUP($B59,[1]NUM10!$G$2:$T$153,4,FALSE)</f>
        <v>4</v>
      </c>
      <c r="H59" s="114">
        <f>VLOOKUP($B59,[1]NUM10!$G$2:$T$153,5,FALSE)</f>
        <v>3</v>
      </c>
      <c r="I59" s="114">
        <f>VLOOKUP($B59,[1]NUM10!$G$2:$T$153,6,FALSE)</f>
        <v>5</v>
      </c>
      <c r="J59" s="114">
        <f>VLOOKUP($B59,[1]NUM10!$G$2:$T$153,7,FALSE)</f>
        <v>0</v>
      </c>
      <c r="K59" s="114">
        <f>VLOOKUP($B59,[1]NUM10!$G$2:$T$153,8,FALSE)</f>
        <v>6</v>
      </c>
      <c r="L59" s="114">
        <f>VLOOKUP($B59,[1]NUM10!$G$2:$T$153,9,FALSE)</f>
        <v>4</v>
      </c>
      <c r="M59" s="114">
        <f>VLOOKUP($B59,[1]NUM10!$G$2:$T$153,10,FALSE)</f>
        <v>2</v>
      </c>
      <c r="N59" s="114">
        <f>VLOOKUP($B59,[1]NUM10!$G$2:$T$153,11,FALSE)</f>
        <v>0</v>
      </c>
      <c r="O59" s="114">
        <f>VLOOKUP($B59,[1]NUM10!$G$2:$T$153,12,FALSE)</f>
        <v>14</v>
      </c>
      <c r="P59" s="75">
        <f>VLOOKUP($B59,[1]NUM10!$G$2:$T$153,13,FALSE)</f>
        <v>5</v>
      </c>
      <c r="Q59" s="17">
        <f t="shared" si="6"/>
        <v>51</v>
      </c>
    </row>
    <row r="60" spans="1:19" ht="15" thickBot="1" x14ac:dyDescent="0.25">
      <c r="A60" s="105" t="s">
        <v>114</v>
      </c>
      <c r="B60" s="99" t="s">
        <v>113</v>
      </c>
      <c r="C60" s="63"/>
      <c r="D60" s="88"/>
      <c r="E60" s="114">
        <f>VLOOKUP($B60,[1]NUM10!$G$2:$T$153,2,FALSE)</f>
        <v>0</v>
      </c>
      <c r="F60" s="114">
        <f>VLOOKUP($B60,[1]NUM10!$G$2:$T$153,3,FALSE)</f>
        <v>0</v>
      </c>
      <c r="G60" s="114">
        <f>VLOOKUP($B60,[1]NUM10!$G$2:$T$153,4,FALSE)</f>
        <v>1</v>
      </c>
      <c r="H60" s="114">
        <f>VLOOKUP($B60,[1]NUM10!$G$2:$T$153,5,FALSE)</f>
        <v>0</v>
      </c>
      <c r="I60" s="114">
        <f>VLOOKUP($B60,[1]NUM10!$G$2:$T$153,6,FALSE)</f>
        <v>0</v>
      </c>
      <c r="J60" s="114">
        <f>VLOOKUP($B60,[1]NUM10!$G$2:$T$153,7,FALSE)</f>
        <v>0</v>
      </c>
      <c r="K60" s="114">
        <f>VLOOKUP($B60,[1]NUM10!$G$2:$T$153,8,FALSE)</f>
        <v>1</v>
      </c>
      <c r="L60" s="114">
        <f>VLOOKUP($B60,[1]NUM10!$G$2:$T$153,9,FALSE)</f>
        <v>1</v>
      </c>
      <c r="M60" s="114">
        <f>VLOOKUP($B60,[1]NUM10!$G$2:$T$153,10,FALSE)</f>
        <v>0</v>
      </c>
      <c r="N60" s="114">
        <f>VLOOKUP($B60,[1]NUM10!$G$2:$T$153,11,FALSE)</f>
        <v>0</v>
      </c>
      <c r="O60" s="114">
        <f>VLOOKUP($B60,[1]NUM10!$G$2:$T$153,12,FALSE)</f>
        <v>1</v>
      </c>
      <c r="P60" s="75">
        <f>VLOOKUP($B60,[1]NUM10!$G$2:$T$153,13,FALSE)</f>
        <v>4</v>
      </c>
      <c r="Q60" s="17">
        <f t="shared" si="6"/>
        <v>8</v>
      </c>
    </row>
    <row r="61" spans="1:19" s="65" customFormat="1" ht="15" thickBot="1" x14ac:dyDescent="0.25">
      <c r="A61" s="233" t="s">
        <v>203</v>
      </c>
      <c r="B61" s="234"/>
      <c r="C61" s="45">
        <f>+D61/Metas!P109</f>
        <v>1.1918021623336039</v>
      </c>
      <c r="D61" s="20">
        <f>+Q61/R61</f>
        <v>0.51247492980344966</v>
      </c>
      <c r="E61" s="14">
        <f>SUM(E48:E60)</f>
        <v>22</v>
      </c>
      <c r="F61" s="14">
        <f t="shared" ref="F61:P61" si="7">SUM(F48:F60)</f>
        <v>56</v>
      </c>
      <c r="G61" s="14">
        <f t="shared" si="7"/>
        <v>39</v>
      </c>
      <c r="H61" s="14">
        <f t="shared" si="7"/>
        <v>45</v>
      </c>
      <c r="I61" s="14">
        <f t="shared" si="7"/>
        <v>112</v>
      </c>
      <c r="J61" s="14">
        <f t="shared" si="7"/>
        <v>131</v>
      </c>
      <c r="K61" s="14">
        <f t="shared" si="7"/>
        <v>149</v>
      </c>
      <c r="L61" s="14">
        <f t="shared" si="7"/>
        <v>165</v>
      </c>
      <c r="M61" s="14">
        <f t="shared" si="7"/>
        <v>107</v>
      </c>
      <c r="N61" s="14">
        <f t="shared" si="7"/>
        <v>215</v>
      </c>
      <c r="O61" s="14">
        <f t="shared" si="7"/>
        <v>412</v>
      </c>
      <c r="P61" s="14">
        <f t="shared" si="7"/>
        <v>144</v>
      </c>
      <c r="Q61" s="14">
        <f>SUM(Q48:Q60)</f>
        <v>1597</v>
      </c>
      <c r="R61" s="296">
        <f>12465/4</f>
        <v>3116.25</v>
      </c>
      <c r="S61" s="297"/>
    </row>
    <row r="62" spans="1:19" ht="15" thickBot="1" x14ac:dyDescent="0.25">
      <c r="A62" s="105" t="s">
        <v>125</v>
      </c>
      <c r="B62" s="99" t="s">
        <v>115</v>
      </c>
      <c r="C62" s="63"/>
      <c r="D62" s="88"/>
      <c r="E62" s="114">
        <f>VLOOKUP($B62,[1]NUM10!$G$2:$T$153,2,FALSE)</f>
        <v>40</v>
      </c>
      <c r="F62" s="114">
        <f>VLOOKUP($B62,[1]NUM10!$G$2:$T$153,3,FALSE)</f>
        <v>58</v>
      </c>
      <c r="G62" s="114">
        <f>VLOOKUP($B62,[1]NUM10!$G$2:$T$153,4,FALSE)</f>
        <v>89</v>
      </c>
      <c r="H62" s="114">
        <f>VLOOKUP($B62,[1]NUM10!$G$2:$T$153,5,FALSE)</f>
        <v>47</v>
      </c>
      <c r="I62" s="114">
        <f>VLOOKUP($B62,[1]NUM10!$G$2:$T$153,6,FALSE)</f>
        <v>68</v>
      </c>
      <c r="J62" s="114">
        <f>VLOOKUP($B62,[1]NUM10!$G$2:$T$153,7,FALSE)</f>
        <v>45</v>
      </c>
      <c r="K62" s="114">
        <f>VLOOKUP($B62,[1]NUM10!$G$2:$T$153,8,FALSE)</f>
        <v>30</v>
      </c>
      <c r="L62" s="114">
        <f>VLOOKUP($B62,[1]NUM10!$G$2:$T$153,9,FALSE)</f>
        <v>70</v>
      </c>
      <c r="M62" s="114">
        <f>VLOOKUP($B62,[1]NUM10!$G$2:$T$153,10,FALSE)</f>
        <v>55</v>
      </c>
      <c r="N62" s="114">
        <f>VLOOKUP($B62,[1]NUM10!$G$2:$T$153,11,FALSE)</f>
        <v>48</v>
      </c>
      <c r="O62" s="114">
        <f>VLOOKUP($B62,[1]NUM10!$G$2:$T$153,12,FALSE)</f>
        <v>37</v>
      </c>
      <c r="P62" s="75">
        <f>VLOOKUP($B62,[1]NUM10!$G$2:$T$153,13,FALSE)</f>
        <v>38</v>
      </c>
      <c r="Q62" s="17">
        <f t="shared" ref="Q62:Q71" si="8">SUM(E62:P62)</f>
        <v>625</v>
      </c>
    </row>
    <row r="63" spans="1:19" ht="15" thickBot="1" x14ac:dyDescent="0.25">
      <c r="A63" s="105" t="s">
        <v>125</v>
      </c>
      <c r="B63" s="99" t="s">
        <v>116</v>
      </c>
      <c r="C63" s="63"/>
      <c r="D63" s="88"/>
      <c r="E63" s="114">
        <f>VLOOKUP($B63,[1]NUM10!$G$2:$T$153,2,FALSE)</f>
        <v>0</v>
      </c>
      <c r="F63" s="114">
        <f>VLOOKUP($B63,[1]NUM10!$G$2:$T$153,3,FALSE)</f>
        <v>0</v>
      </c>
      <c r="G63" s="114">
        <f>VLOOKUP($B63,[1]NUM10!$G$2:$T$153,4,FALSE)</f>
        <v>0</v>
      </c>
      <c r="H63" s="114">
        <f>VLOOKUP($B63,[1]NUM10!$G$2:$T$153,5,FALSE)</f>
        <v>0</v>
      </c>
      <c r="I63" s="114">
        <f>VLOOKUP($B63,[1]NUM10!$G$2:$T$153,6,FALSE)</f>
        <v>29</v>
      </c>
      <c r="J63" s="114">
        <f>VLOOKUP($B63,[1]NUM10!$G$2:$T$153,7,FALSE)</f>
        <v>4</v>
      </c>
      <c r="K63" s="114">
        <f>VLOOKUP($B63,[1]NUM10!$G$2:$T$153,8,FALSE)</f>
        <v>6</v>
      </c>
      <c r="L63" s="114">
        <f>VLOOKUP($B63,[1]NUM10!$G$2:$T$153,9,FALSE)</f>
        <v>8</v>
      </c>
      <c r="M63" s="114">
        <f>VLOOKUP($B63,[1]NUM10!$G$2:$T$153,10,FALSE)</f>
        <v>0</v>
      </c>
      <c r="N63" s="114">
        <f>VLOOKUP($B63,[1]NUM10!$G$2:$T$153,11,FALSE)</f>
        <v>0</v>
      </c>
      <c r="O63" s="114">
        <f>VLOOKUP($B63,[1]NUM10!$G$2:$T$153,12,FALSE)</f>
        <v>0</v>
      </c>
      <c r="P63" s="75">
        <f>VLOOKUP($B63,[1]NUM10!$G$2:$T$153,13,FALSE)</f>
        <v>0</v>
      </c>
      <c r="Q63" s="17">
        <f t="shared" si="8"/>
        <v>47</v>
      </c>
    </row>
    <row r="64" spans="1:19" ht="15" thickBot="1" x14ac:dyDescent="0.25">
      <c r="A64" s="105" t="s">
        <v>125</v>
      </c>
      <c r="B64" s="99" t="s">
        <v>117</v>
      </c>
      <c r="C64" s="63"/>
      <c r="D64" s="88"/>
      <c r="E64" s="114"/>
      <c r="F64" s="114"/>
      <c r="G64" s="114"/>
      <c r="H64" s="114"/>
      <c r="I64" s="114"/>
      <c r="J64" s="114"/>
      <c r="K64" s="114"/>
      <c r="L64" s="114"/>
      <c r="M64" s="114"/>
      <c r="N64" s="114"/>
      <c r="O64" s="114"/>
      <c r="Q64" s="17">
        <f t="shared" si="8"/>
        <v>0</v>
      </c>
    </row>
    <row r="65" spans="1:22" ht="15" thickBot="1" x14ac:dyDescent="0.25">
      <c r="A65" s="105" t="s">
        <v>125</v>
      </c>
      <c r="B65" s="99" t="s">
        <v>118</v>
      </c>
      <c r="C65" s="63"/>
      <c r="D65" s="88"/>
      <c r="E65" s="114">
        <f>VLOOKUP($B65,[1]NUM10!$G$2:$T$153,2,FALSE)</f>
        <v>0</v>
      </c>
      <c r="F65" s="114">
        <f>VLOOKUP($B65,[1]NUM10!$G$2:$T$153,3,FALSE)</f>
        <v>0</v>
      </c>
      <c r="G65" s="114">
        <f>VLOOKUP($B65,[1]NUM10!$G$2:$T$153,4,FALSE)</f>
        <v>0</v>
      </c>
      <c r="H65" s="114">
        <f>VLOOKUP($B65,[1]NUM10!$G$2:$T$153,5,FALSE)</f>
        <v>0</v>
      </c>
      <c r="I65" s="114">
        <f>VLOOKUP($B65,[1]NUM10!$G$2:$T$153,6,FALSE)</f>
        <v>3</v>
      </c>
      <c r="J65" s="114">
        <f>VLOOKUP($B65,[1]NUM10!$G$2:$T$153,7,FALSE)</f>
        <v>0</v>
      </c>
      <c r="K65" s="114">
        <f>VLOOKUP($B65,[1]NUM10!$G$2:$T$153,8,FALSE)</f>
        <v>0</v>
      </c>
      <c r="L65" s="114">
        <f>VLOOKUP($B65,[1]NUM10!$G$2:$T$153,9,FALSE)</f>
        <v>0</v>
      </c>
      <c r="M65" s="114">
        <f>VLOOKUP($B65,[1]NUM10!$G$2:$T$153,10,FALSE)</f>
        <v>0</v>
      </c>
      <c r="N65" s="114">
        <f>VLOOKUP($B65,[1]NUM10!$G$2:$T$153,11,FALSE)</f>
        <v>0</v>
      </c>
      <c r="O65" s="114">
        <f>VLOOKUP($B65,[1]NUM10!$G$2:$T$153,12,FALSE)</f>
        <v>0</v>
      </c>
      <c r="P65" s="75">
        <f>VLOOKUP($B65,[1]NUM10!$G$2:$T$153,13,FALSE)</f>
        <v>0</v>
      </c>
      <c r="Q65" s="17">
        <f t="shared" si="8"/>
        <v>3</v>
      </c>
    </row>
    <row r="66" spans="1:22" ht="15" thickBot="1" x14ac:dyDescent="0.25">
      <c r="A66" s="105" t="s">
        <v>125</v>
      </c>
      <c r="B66" s="99" t="s">
        <v>119</v>
      </c>
      <c r="C66" s="63"/>
      <c r="D66" s="88"/>
      <c r="E66" s="114">
        <f>VLOOKUP($B66,[1]NUM10!$G$2:$T$153,2,FALSE)</f>
        <v>0</v>
      </c>
      <c r="F66" s="114">
        <f>VLOOKUP($B66,[1]NUM10!$G$2:$T$153,3,FALSE)</f>
        <v>0</v>
      </c>
      <c r="G66" s="114">
        <f>VLOOKUP($B66,[1]NUM10!$G$2:$T$153,4,FALSE)</f>
        <v>0</v>
      </c>
      <c r="H66" s="114">
        <f>VLOOKUP($B66,[1]NUM10!$G$2:$T$153,5,FALSE)</f>
        <v>0</v>
      </c>
      <c r="I66" s="114">
        <f>VLOOKUP($B66,[1]NUM10!$G$2:$T$153,6,FALSE)</f>
        <v>4</v>
      </c>
      <c r="J66" s="114">
        <f>VLOOKUP($B66,[1]NUM10!$G$2:$T$153,7,FALSE)</f>
        <v>0</v>
      </c>
      <c r="K66" s="114">
        <f>VLOOKUP($B66,[1]NUM10!$G$2:$T$153,8,FALSE)</f>
        <v>0</v>
      </c>
      <c r="L66" s="114">
        <f>VLOOKUP($B66,[1]NUM10!$G$2:$T$153,9,FALSE)</f>
        <v>0</v>
      </c>
      <c r="M66" s="114">
        <f>VLOOKUP($B66,[1]NUM10!$G$2:$T$153,10,FALSE)</f>
        <v>0</v>
      </c>
      <c r="N66" s="114">
        <f>VLOOKUP($B66,[1]NUM10!$G$2:$T$153,11,FALSE)</f>
        <v>0</v>
      </c>
      <c r="O66" s="114">
        <f>VLOOKUP($B66,[1]NUM10!$G$2:$T$153,12,FALSE)</f>
        <v>0</v>
      </c>
      <c r="P66" s="75">
        <f>VLOOKUP($B66,[1]NUM10!$G$2:$T$153,13,FALSE)</f>
        <v>0</v>
      </c>
      <c r="Q66" s="17">
        <f t="shared" si="8"/>
        <v>4</v>
      </c>
    </row>
    <row r="67" spans="1:22" ht="15" thickBot="1" x14ac:dyDescent="0.25">
      <c r="A67" s="105" t="s">
        <v>125</v>
      </c>
      <c r="B67" s="99" t="s">
        <v>120</v>
      </c>
      <c r="C67" s="63"/>
      <c r="D67" s="88"/>
      <c r="E67" s="114">
        <f>VLOOKUP($B67,[1]NUM10!$G$2:$T$153,2,FALSE)</f>
        <v>0</v>
      </c>
      <c r="F67" s="114">
        <f>VLOOKUP($B67,[1]NUM10!$G$2:$T$153,3,FALSE)</f>
        <v>0</v>
      </c>
      <c r="G67" s="114">
        <f>VLOOKUP($B67,[1]NUM10!$G$2:$T$153,4,FALSE)</f>
        <v>0</v>
      </c>
      <c r="H67" s="114">
        <f>VLOOKUP($B67,[1]NUM10!$G$2:$T$153,5,FALSE)</f>
        <v>0</v>
      </c>
      <c r="I67" s="114">
        <f>VLOOKUP($B67,[1]NUM10!$G$2:$T$153,6,FALSE)</f>
        <v>5</v>
      </c>
      <c r="J67" s="114">
        <f>VLOOKUP($B67,[1]NUM10!$G$2:$T$153,7,FALSE)</f>
        <v>30</v>
      </c>
      <c r="K67" s="114">
        <f>VLOOKUP($B67,[1]NUM10!$G$2:$T$153,8,FALSE)</f>
        <v>1</v>
      </c>
      <c r="L67" s="114">
        <f>VLOOKUP($B67,[1]NUM10!$G$2:$T$153,9,FALSE)</f>
        <v>6</v>
      </c>
      <c r="M67" s="114">
        <f>VLOOKUP($B67,[1]NUM10!$G$2:$T$153,10,FALSE)</f>
        <v>0</v>
      </c>
      <c r="N67" s="114">
        <f>VLOOKUP($B67,[1]NUM10!$G$2:$T$153,11,FALSE)</f>
        <v>0</v>
      </c>
      <c r="O67" s="114">
        <f>VLOOKUP($B67,[1]NUM10!$G$2:$T$153,12,FALSE)</f>
        <v>0</v>
      </c>
      <c r="P67" s="75">
        <f>VLOOKUP($B67,[1]NUM10!$G$2:$T$153,13,FALSE)</f>
        <v>0</v>
      </c>
      <c r="Q67" s="17">
        <f t="shared" si="8"/>
        <v>42</v>
      </c>
    </row>
    <row r="68" spans="1:22" ht="15" thickBot="1" x14ac:dyDescent="0.25">
      <c r="A68" s="105" t="s">
        <v>125</v>
      </c>
      <c r="B68" s="99" t="s">
        <v>121</v>
      </c>
      <c r="C68" s="63"/>
      <c r="D68" s="88"/>
      <c r="E68" s="114">
        <f>VLOOKUP($B68,[1]NUM10!$G$2:$T$153,2,FALSE)</f>
        <v>0</v>
      </c>
      <c r="F68" s="114">
        <f>VLOOKUP($B68,[1]NUM10!$G$2:$T$153,3,FALSE)</f>
        <v>0</v>
      </c>
      <c r="G68" s="114">
        <f>VLOOKUP($B68,[1]NUM10!$G$2:$T$153,4,FALSE)</f>
        <v>0</v>
      </c>
      <c r="H68" s="114">
        <f>VLOOKUP($B68,[1]NUM10!$G$2:$T$153,5,FALSE)</f>
        <v>2</v>
      </c>
      <c r="I68" s="114">
        <f>VLOOKUP($B68,[1]NUM10!$G$2:$T$153,6,FALSE)</f>
        <v>0</v>
      </c>
      <c r="J68" s="114">
        <f>VLOOKUP($B68,[1]NUM10!$G$2:$T$153,7,FALSE)</f>
        <v>0</v>
      </c>
      <c r="K68" s="114">
        <f>VLOOKUP($B68,[1]NUM10!$G$2:$T$153,8,FALSE)</f>
        <v>0</v>
      </c>
      <c r="L68" s="114">
        <f>VLOOKUP($B68,[1]NUM10!$G$2:$T$153,9,FALSE)</f>
        <v>0</v>
      </c>
      <c r="M68" s="114">
        <f>VLOOKUP($B68,[1]NUM10!$G$2:$T$153,10,FALSE)</f>
        <v>0</v>
      </c>
      <c r="N68" s="114">
        <f>VLOOKUP($B68,[1]NUM10!$G$2:$T$153,11,FALSE)</f>
        <v>0</v>
      </c>
      <c r="O68" s="114">
        <f>VLOOKUP($B68,[1]NUM10!$G$2:$T$153,12,FALSE)</f>
        <v>0</v>
      </c>
      <c r="P68" s="75">
        <f>VLOOKUP($B68,[1]NUM10!$G$2:$T$153,13,FALSE)</f>
        <v>0</v>
      </c>
      <c r="Q68" s="17">
        <f t="shared" si="8"/>
        <v>2</v>
      </c>
    </row>
    <row r="69" spans="1:22" ht="15" thickBot="1" x14ac:dyDescent="0.25">
      <c r="A69" s="105" t="s">
        <v>125</v>
      </c>
      <c r="B69" s="99" t="s">
        <v>122</v>
      </c>
      <c r="C69" s="63"/>
      <c r="D69" s="88"/>
      <c r="E69" s="114">
        <f>VLOOKUP($B69,[1]NUM10!$G$2:$T$153,2,FALSE)</f>
        <v>0</v>
      </c>
      <c r="F69" s="114">
        <f>VLOOKUP($B69,[1]NUM10!$G$2:$T$153,3,FALSE)</f>
        <v>0</v>
      </c>
      <c r="G69" s="114">
        <f>VLOOKUP($B69,[1]NUM10!$G$2:$T$153,4,FALSE)</f>
        <v>0</v>
      </c>
      <c r="H69" s="114">
        <f>VLOOKUP($B69,[1]NUM10!$G$2:$T$153,5,FALSE)</f>
        <v>0</v>
      </c>
      <c r="I69" s="114">
        <f>VLOOKUP($B69,[1]NUM10!$G$2:$T$153,6,FALSE)</f>
        <v>0</v>
      </c>
      <c r="J69" s="114">
        <f>VLOOKUP($B69,[1]NUM10!$G$2:$T$153,7,FALSE)</f>
        <v>0</v>
      </c>
      <c r="K69" s="114">
        <f>VLOOKUP($B69,[1]NUM10!$G$2:$T$153,8,FALSE)</f>
        <v>0</v>
      </c>
      <c r="L69" s="114">
        <f>VLOOKUP($B69,[1]NUM10!$G$2:$T$153,9,FALSE)</f>
        <v>2</v>
      </c>
      <c r="M69" s="114">
        <f>VLOOKUP($B69,[1]NUM10!$G$2:$T$153,10,FALSE)</f>
        <v>0</v>
      </c>
      <c r="N69" s="114">
        <f>VLOOKUP($B69,[1]NUM10!$G$2:$T$153,11,FALSE)</f>
        <v>0</v>
      </c>
      <c r="O69" s="114">
        <f>VLOOKUP($B69,[1]NUM10!$G$2:$T$153,12,FALSE)</f>
        <v>0</v>
      </c>
      <c r="P69" s="75">
        <f>VLOOKUP($B69,[1]NUM10!$G$2:$T$153,13,FALSE)</f>
        <v>0</v>
      </c>
      <c r="Q69" s="17">
        <f t="shared" si="8"/>
        <v>2</v>
      </c>
    </row>
    <row r="70" spans="1:22" ht="15" thickBot="1" x14ac:dyDescent="0.25">
      <c r="A70" s="105" t="s">
        <v>125</v>
      </c>
      <c r="B70" s="99" t="s">
        <v>123</v>
      </c>
      <c r="C70" s="63"/>
      <c r="D70" s="88"/>
      <c r="E70" s="114"/>
      <c r="F70" s="114"/>
      <c r="G70" s="114"/>
      <c r="H70" s="114"/>
      <c r="I70" s="114"/>
      <c r="J70" s="114"/>
      <c r="K70" s="114"/>
      <c r="L70" s="114"/>
      <c r="M70" s="114"/>
      <c r="N70" s="114"/>
      <c r="O70" s="114"/>
      <c r="Q70" s="17">
        <f t="shared" si="8"/>
        <v>0</v>
      </c>
      <c r="V70" s="69"/>
    </row>
    <row r="71" spans="1:22" ht="15" thickBot="1" x14ac:dyDescent="0.25">
      <c r="A71" s="105" t="s">
        <v>125</v>
      </c>
      <c r="B71" s="99" t="s">
        <v>124</v>
      </c>
      <c r="C71" s="63"/>
      <c r="D71" s="88"/>
      <c r="Q71" s="17">
        <f t="shared" si="8"/>
        <v>0</v>
      </c>
    </row>
    <row r="72" spans="1:22" s="65" customFormat="1" ht="15" thickBot="1" x14ac:dyDescent="0.25">
      <c r="A72" s="233" t="s">
        <v>23</v>
      </c>
      <c r="B72" s="234"/>
      <c r="C72" s="45">
        <f>+D72/Metas!P106</f>
        <v>0.87912087912087922</v>
      </c>
      <c r="D72" s="20">
        <f>+Q72/R72</f>
        <v>0.30769230769230771</v>
      </c>
      <c r="E72" s="14">
        <f>SUM(E62:E71)</f>
        <v>40</v>
      </c>
      <c r="F72" s="14">
        <f t="shared" ref="F72:P72" si="9">SUM(F62:F71)</f>
        <v>58</v>
      </c>
      <c r="G72" s="14">
        <f t="shared" si="9"/>
        <v>89</v>
      </c>
      <c r="H72" s="14">
        <f t="shared" si="9"/>
        <v>49</v>
      </c>
      <c r="I72" s="14">
        <f t="shared" si="9"/>
        <v>109</v>
      </c>
      <c r="J72" s="14">
        <f t="shared" si="9"/>
        <v>79</v>
      </c>
      <c r="K72" s="14">
        <f t="shared" si="9"/>
        <v>37</v>
      </c>
      <c r="L72" s="14">
        <f t="shared" si="9"/>
        <v>86</v>
      </c>
      <c r="M72" s="14">
        <f t="shared" si="9"/>
        <v>55</v>
      </c>
      <c r="N72" s="14">
        <f t="shared" si="9"/>
        <v>48</v>
      </c>
      <c r="O72" s="14">
        <f t="shared" si="9"/>
        <v>37</v>
      </c>
      <c r="P72" s="14">
        <f t="shared" si="9"/>
        <v>38</v>
      </c>
      <c r="Q72" s="14">
        <f>SUM(Q62:Q71)</f>
        <v>725</v>
      </c>
      <c r="R72" s="296">
        <f>9425/4</f>
        <v>2356.25</v>
      </c>
      <c r="S72" s="297"/>
    </row>
    <row r="73" spans="1:22" ht="15" thickBot="1" x14ac:dyDescent="0.25">
      <c r="A73" s="105" t="s">
        <v>131</v>
      </c>
      <c r="B73" s="99" t="s">
        <v>126</v>
      </c>
      <c r="C73" s="63"/>
      <c r="D73" s="88"/>
      <c r="E73" s="114">
        <f>VLOOKUP($B73,[1]NUM10!$G$2:$T$153,2,FALSE)</f>
        <v>29</v>
      </c>
      <c r="F73" s="114">
        <f>VLOOKUP($B73,[1]NUM10!$G$2:$T$153,3,FALSE)</f>
        <v>20</v>
      </c>
      <c r="G73" s="114">
        <f>VLOOKUP($B73,[1]NUM10!$G$2:$T$153,4,FALSE)</f>
        <v>17</v>
      </c>
      <c r="H73" s="114">
        <f>VLOOKUP($B73,[1]NUM10!$G$2:$T$153,5,FALSE)</f>
        <v>36</v>
      </c>
      <c r="I73" s="114">
        <f>VLOOKUP($B73,[1]NUM10!$G$2:$T$153,6,FALSE)</f>
        <v>36</v>
      </c>
      <c r="J73" s="114">
        <f>VLOOKUP($B73,[1]NUM10!$G$2:$T$153,7,FALSE)</f>
        <v>16</v>
      </c>
      <c r="K73" s="114">
        <f>VLOOKUP($B73,[1]NUM10!$G$2:$T$153,8,FALSE)</f>
        <v>19</v>
      </c>
      <c r="L73" s="114">
        <f>VLOOKUP($B73,[1]NUM10!$G$2:$T$153,9,FALSE)</f>
        <v>25</v>
      </c>
      <c r="M73" s="114">
        <f>VLOOKUP($B73,[1]NUM10!$G$2:$T$153,10,FALSE)</f>
        <v>72</v>
      </c>
      <c r="N73" s="114">
        <f>VLOOKUP($B73,[1]NUM10!$G$2:$T$153,11,FALSE)</f>
        <v>24</v>
      </c>
      <c r="O73" s="114">
        <f>VLOOKUP($B73,[1]NUM10!$G$2:$T$153,12,FALSE)</f>
        <v>9</v>
      </c>
      <c r="P73" s="85">
        <f>VLOOKUP($B73,[1]NUM10!$G$2:$T$153,13,FALSE)</f>
        <v>10</v>
      </c>
      <c r="Q73" s="17">
        <f>SUM(E73:P73)</f>
        <v>313</v>
      </c>
    </row>
    <row r="74" spans="1:22" ht="15" thickBot="1" x14ac:dyDescent="0.25">
      <c r="A74" s="105" t="s">
        <v>131</v>
      </c>
      <c r="B74" s="99" t="s">
        <v>127</v>
      </c>
      <c r="C74" s="63"/>
      <c r="D74" s="88"/>
      <c r="E74" s="114">
        <f>VLOOKUP($B74,[1]NUM10!$G$2:$T$153,2,FALSE)</f>
        <v>10</v>
      </c>
      <c r="F74" s="114">
        <f>VLOOKUP($B74,[1]NUM10!$G$2:$T$153,3,FALSE)</f>
        <v>5</v>
      </c>
      <c r="G74" s="114">
        <f>VLOOKUP($B74,[1]NUM10!$G$2:$T$153,4,FALSE)</f>
        <v>1</v>
      </c>
      <c r="H74" s="114">
        <f>VLOOKUP($B74,[1]NUM10!$G$2:$T$153,5,FALSE)</f>
        <v>5</v>
      </c>
      <c r="I74" s="114">
        <f>VLOOKUP($B74,[1]NUM10!$G$2:$T$153,6,FALSE)</f>
        <v>8</v>
      </c>
      <c r="J74" s="114">
        <f>VLOOKUP($B74,[1]NUM10!$G$2:$T$153,7,FALSE)</f>
        <v>1</v>
      </c>
      <c r="K74" s="114">
        <f>VLOOKUP($B74,[1]NUM10!$G$2:$T$153,8,FALSE)</f>
        <v>1</v>
      </c>
      <c r="L74" s="114">
        <f>VLOOKUP($B74,[1]NUM10!$G$2:$T$153,9,FALSE)</f>
        <v>0</v>
      </c>
      <c r="M74" s="114">
        <f>VLOOKUP($B74,[1]NUM10!$G$2:$T$153,10,FALSE)</f>
        <v>16</v>
      </c>
      <c r="N74" s="114">
        <f>VLOOKUP($B74,[1]NUM10!$G$2:$T$153,11,FALSE)</f>
        <v>2</v>
      </c>
      <c r="O74" s="114">
        <f>VLOOKUP($B74,[1]NUM10!$G$2:$T$153,12,FALSE)</f>
        <v>3</v>
      </c>
      <c r="P74" s="75">
        <f>VLOOKUP($B74,[1]NUM10!$G$2:$T$153,13,FALSE)</f>
        <v>0</v>
      </c>
      <c r="Q74" s="17">
        <f>SUM(E74:P74)</f>
        <v>52</v>
      </c>
    </row>
    <row r="75" spans="1:22" ht="15" thickBot="1" x14ac:dyDescent="0.25">
      <c r="A75" s="105" t="s">
        <v>131</v>
      </c>
      <c r="B75" s="99" t="s">
        <v>128</v>
      </c>
      <c r="C75" s="63"/>
      <c r="D75" s="88"/>
      <c r="E75" s="114">
        <f>VLOOKUP($B75,[1]NUM10!$G$2:$T$153,2,FALSE)</f>
        <v>15</v>
      </c>
      <c r="F75" s="114">
        <f>VLOOKUP($B75,[1]NUM10!$G$2:$T$153,3,FALSE)</f>
        <v>8</v>
      </c>
      <c r="G75" s="114">
        <f>VLOOKUP($B75,[1]NUM10!$G$2:$T$153,4,FALSE)</f>
        <v>7</v>
      </c>
      <c r="H75" s="114">
        <f>VLOOKUP($B75,[1]NUM10!$G$2:$T$153,5,FALSE)</f>
        <v>9</v>
      </c>
      <c r="I75" s="114">
        <f>VLOOKUP($B75,[1]NUM10!$G$2:$T$153,6,FALSE)</f>
        <v>14</v>
      </c>
      <c r="J75" s="114">
        <f>VLOOKUP($B75,[1]NUM10!$G$2:$T$153,7,FALSE)</f>
        <v>8</v>
      </c>
      <c r="K75" s="114">
        <f>VLOOKUP($B75,[1]NUM10!$G$2:$T$153,8,FALSE)</f>
        <v>7</v>
      </c>
      <c r="L75" s="114">
        <f>VLOOKUP($B75,[1]NUM10!$G$2:$T$153,9,FALSE)</f>
        <v>19</v>
      </c>
      <c r="M75" s="114">
        <f>VLOOKUP($B75,[1]NUM10!$G$2:$T$153,10,FALSE)</f>
        <v>89</v>
      </c>
      <c r="N75" s="114">
        <f>VLOOKUP($B75,[1]NUM10!$G$2:$T$153,11,FALSE)</f>
        <v>9</v>
      </c>
      <c r="O75" s="114">
        <f>VLOOKUP($B75,[1]NUM10!$G$2:$T$153,12,FALSE)</f>
        <v>22</v>
      </c>
      <c r="P75" s="75">
        <f>VLOOKUP($B75,[1]NUM10!$G$2:$T$153,13,FALSE)</f>
        <v>3</v>
      </c>
      <c r="Q75" s="17">
        <f>SUM(E75:P75)</f>
        <v>210</v>
      </c>
    </row>
    <row r="76" spans="1:22" ht="15" thickBot="1" x14ac:dyDescent="0.25">
      <c r="A76" s="105" t="s">
        <v>131</v>
      </c>
      <c r="B76" s="99" t="s">
        <v>129</v>
      </c>
      <c r="C76" s="63"/>
      <c r="D76" s="88"/>
      <c r="E76" s="114">
        <f>VLOOKUP($B76,[1]NUM10!$G$2:$T$153,2,FALSE)</f>
        <v>4</v>
      </c>
      <c r="F76" s="114">
        <f>VLOOKUP($B76,[1]NUM10!$G$2:$T$153,3,FALSE)</f>
        <v>5</v>
      </c>
      <c r="G76" s="114">
        <f>VLOOKUP($B76,[1]NUM10!$G$2:$T$153,4,FALSE)</f>
        <v>4</v>
      </c>
      <c r="H76" s="114">
        <f>VLOOKUP($B76,[1]NUM10!$G$2:$T$153,5,FALSE)</f>
        <v>4</v>
      </c>
      <c r="I76" s="114">
        <f>VLOOKUP($B76,[1]NUM10!$G$2:$T$153,6,FALSE)</f>
        <v>9</v>
      </c>
      <c r="J76" s="114">
        <f>VLOOKUP($B76,[1]NUM10!$G$2:$T$153,7,FALSE)</f>
        <v>7</v>
      </c>
      <c r="K76" s="114">
        <f>VLOOKUP($B76,[1]NUM10!$G$2:$T$153,8,FALSE)</f>
        <v>2</v>
      </c>
      <c r="L76" s="114">
        <f>VLOOKUP($B76,[1]NUM10!$G$2:$T$153,9,FALSE)</f>
        <v>4</v>
      </c>
      <c r="M76" s="114">
        <f>VLOOKUP($B76,[1]NUM10!$G$2:$T$153,10,FALSE)</f>
        <v>11</v>
      </c>
      <c r="N76" s="114">
        <f>VLOOKUP($B76,[1]NUM10!$G$2:$T$153,11,FALSE)</f>
        <v>5</v>
      </c>
      <c r="O76" s="114">
        <f>VLOOKUP($B76,[1]NUM10!$G$2:$T$153,12,FALSE)</f>
        <v>1</v>
      </c>
      <c r="P76" s="75">
        <f>VLOOKUP($B76,[1]NUM10!$G$2:$T$153,13,FALSE)</f>
        <v>1</v>
      </c>
      <c r="Q76" s="17">
        <f>SUM(E76:P76)</f>
        <v>57</v>
      </c>
    </row>
    <row r="77" spans="1:22" ht="15" thickBot="1" x14ac:dyDescent="0.25">
      <c r="A77" s="105" t="s">
        <v>131</v>
      </c>
      <c r="B77" s="99" t="s">
        <v>130</v>
      </c>
      <c r="C77" s="63"/>
      <c r="D77" s="88"/>
      <c r="E77" s="114">
        <f>VLOOKUP($B77,[1]NUM10!$G$2:$T$153,2,FALSE)</f>
        <v>13</v>
      </c>
      <c r="F77" s="114">
        <f>VLOOKUP($B77,[1]NUM10!$G$2:$T$153,3,FALSE)</f>
        <v>1</v>
      </c>
      <c r="G77" s="114">
        <f>VLOOKUP($B77,[1]NUM10!$G$2:$T$153,4,FALSE)</f>
        <v>6</v>
      </c>
      <c r="H77" s="114">
        <f>VLOOKUP($B77,[1]NUM10!$G$2:$T$153,5,FALSE)</f>
        <v>8</v>
      </c>
      <c r="I77" s="114">
        <f>VLOOKUP($B77,[1]NUM10!$G$2:$T$153,6,FALSE)</f>
        <v>18</v>
      </c>
      <c r="J77" s="114">
        <f>VLOOKUP($B77,[1]NUM10!$G$2:$T$153,7,FALSE)</f>
        <v>3</v>
      </c>
      <c r="K77" s="114">
        <f>VLOOKUP($B77,[1]NUM10!$G$2:$T$153,8,FALSE)</f>
        <v>0</v>
      </c>
      <c r="L77" s="114">
        <f>VLOOKUP($B77,[1]NUM10!$G$2:$T$153,9,FALSE)</f>
        <v>16</v>
      </c>
      <c r="M77" s="114">
        <f>VLOOKUP($B77,[1]NUM10!$G$2:$T$153,10,FALSE)</f>
        <v>17</v>
      </c>
      <c r="N77" s="114">
        <f>VLOOKUP($B77,[1]NUM10!$G$2:$T$153,11,FALSE)</f>
        <v>6</v>
      </c>
      <c r="O77" s="114">
        <f>VLOOKUP($B77,[1]NUM10!$G$2:$T$153,12,FALSE)</f>
        <v>0</v>
      </c>
      <c r="P77" s="75">
        <f>VLOOKUP($B77,[1]NUM10!$G$2:$T$153,13,FALSE)</f>
        <v>0</v>
      </c>
      <c r="Q77" s="17">
        <f>SUM(E77:P77)</f>
        <v>88</v>
      </c>
    </row>
    <row r="78" spans="1:22" s="65" customFormat="1" ht="15" thickBot="1" x14ac:dyDescent="0.25">
      <c r="A78" s="233" t="s">
        <v>204</v>
      </c>
      <c r="B78" s="234"/>
      <c r="C78" s="45">
        <f>+D78/Metas!P111</f>
        <v>1.0124873439082012</v>
      </c>
      <c r="D78" s="20">
        <f>+Q78/R78</f>
        <v>0.48599392507593653</v>
      </c>
      <c r="E78" s="14">
        <f>SUM(E73:E77)</f>
        <v>71</v>
      </c>
      <c r="F78" s="14">
        <f t="shared" ref="F78:P78" si="10">SUM(F73:F77)</f>
        <v>39</v>
      </c>
      <c r="G78" s="14">
        <f t="shared" si="10"/>
        <v>35</v>
      </c>
      <c r="H78" s="14">
        <f t="shared" si="10"/>
        <v>62</v>
      </c>
      <c r="I78" s="14">
        <f t="shared" si="10"/>
        <v>85</v>
      </c>
      <c r="J78" s="14">
        <f t="shared" si="10"/>
        <v>35</v>
      </c>
      <c r="K78" s="14">
        <f t="shared" si="10"/>
        <v>29</v>
      </c>
      <c r="L78" s="14">
        <f t="shared" si="10"/>
        <v>64</v>
      </c>
      <c r="M78" s="14">
        <f t="shared" si="10"/>
        <v>205</v>
      </c>
      <c r="N78" s="14">
        <f t="shared" si="10"/>
        <v>46</v>
      </c>
      <c r="O78" s="14">
        <f t="shared" si="10"/>
        <v>35</v>
      </c>
      <c r="P78" s="14">
        <f t="shared" si="10"/>
        <v>14</v>
      </c>
      <c r="Q78" s="14">
        <f>SUM(Q73:Q77)</f>
        <v>720</v>
      </c>
      <c r="R78" s="296">
        <f>5926/4</f>
        <v>1481.5</v>
      </c>
      <c r="S78" s="297"/>
    </row>
    <row r="79" spans="1:22" ht="15" thickBot="1" x14ac:dyDescent="0.25">
      <c r="A79" s="105" t="s">
        <v>142</v>
      </c>
      <c r="B79" s="99" t="s">
        <v>132</v>
      </c>
      <c r="C79" s="63"/>
      <c r="D79" s="88"/>
      <c r="E79" s="114">
        <f>VLOOKUP($B79,[1]NUM10!$G$2:$T$153,2,FALSE)</f>
        <v>34</v>
      </c>
      <c r="F79" s="114">
        <f>VLOOKUP($B79,[1]NUM10!$G$2:$T$153,3,FALSE)</f>
        <v>19</v>
      </c>
      <c r="G79" s="114">
        <f>VLOOKUP($B79,[1]NUM10!$G$2:$T$153,4,FALSE)</f>
        <v>53</v>
      </c>
      <c r="H79" s="114">
        <f>VLOOKUP($B79,[1]NUM10!$G$2:$T$153,5,FALSE)</f>
        <v>50</v>
      </c>
      <c r="I79" s="114">
        <f>VLOOKUP($B79,[1]NUM10!$G$2:$T$153,6,FALSE)</f>
        <v>50</v>
      </c>
      <c r="J79" s="114">
        <f>VLOOKUP($B79,[1]NUM10!$G$2:$T$153,7,FALSE)</f>
        <v>35</v>
      </c>
      <c r="K79" s="114">
        <f>VLOOKUP($B79,[1]NUM10!$G$2:$T$153,8,FALSE)</f>
        <v>40</v>
      </c>
      <c r="L79" s="114">
        <f>VLOOKUP($B79,[1]NUM10!$G$2:$T$153,9,FALSE)</f>
        <v>44</v>
      </c>
      <c r="M79" s="114">
        <f>VLOOKUP($B79,[1]NUM10!$G$2:$T$153,10,FALSE)</f>
        <v>34</v>
      </c>
      <c r="N79" s="114">
        <f>VLOOKUP($B79,[1]NUM10!$G$2:$T$153,11,FALSE)</f>
        <v>102</v>
      </c>
      <c r="O79" s="114">
        <f>VLOOKUP($B79,[1]NUM10!$G$2:$T$153,12,FALSE)</f>
        <v>48</v>
      </c>
      <c r="P79" s="75">
        <f>VLOOKUP($B79,[1]NUM10!$G$2:$T$153,13,FALSE)</f>
        <v>38</v>
      </c>
      <c r="Q79" s="17">
        <f t="shared" ref="Q79:Q88" si="11">SUM(E79:P79)</f>
        <v>547</v>
      </c>
    </row>
    <row r="80" spans="1:22" ht="15" thickBot="1" x14ac:dyDescent="0.25">
      <c r="A80" s="105" t="s">
        <v>142</v>
      </c>
      <c r="B80" s="99" t="s">
        <v>133</v>
      </c>
      <c r="C80" s="63"/>
      <c r="D80" s="88"/>
      <c r="E80" s="114">
        <f>VLOOKUP($B80,[1]NUM10!$G$2:$T$153,2,FALSE)</f>
        <v>4</v>
      </c>
      <c r="F80" s="114">
        <f>VLOOKUP($B80,[1]NUM10!$G$2:$T$153,3,FALSE)</f>
        <v>7</v>
      </c>
      <c r="G80" s="114">
        <f>VLOOKUP($B80,[1]NUM10!$G$2:$T$153,4,FALSE)</f>
        <v>3</v>
      </c>
      <c r="H80" s="114">
        <f>VLOOKUP($B80,[1]NUM10!$G$2:$T$153,5,FALSE)</f>
        <v>4</v>
      </c>
      <c r="I80" s="114">
        <f>VLOOKUP($B80,[1]NUM10!$G$2:$T$153,6,FALSE)</f>
        <v>5</v>
      </c>
      <c r="J80" s="114">
        <f>VLOOKUP($B80,[1]NUM10!$G$2:$T$153,7,FALSE)</f>
        <v>2</v>
      </c>
      <c r="K80" s="114">
        <f>VLOOKUP($B80,[1]NUM10!$G$2:$T$153,8,FALSE)</f>
        <v>8</v>
      </c>
      <c r="L80" s="114">
        <f>VLOOKUP($B80,[1]NUM10!$G$2:$T$153,9,FALSE)</f>
        <v>4</v>
      </c>
      <c r="M80" s="114">
        <f>VLOOKUP($B80,[1]NUM10!$G$2:$T$153,10,FALSE)</f>
        <v>2</v>
      </c>
      <c r="N80" s="114">
        <f>VLOOKUP($B80,[1]NUM10!$G$2:$T$153,11,FALSE)</f>
        <v>6</v>
      </c>
      <c r="O80" s="114">
        <f>VLOOKUP($B80,[1]NUM10!$G$2:$T$153,12,FALSE)</f>
        <v>3</v>
      </c>
      <c r="P80" s="75">
        <f>VLOOKUP($B80,[1]NUM10!$G$2:$T$153,13,FALSE)</f>
        <v>4</v>
      </c>
      <c r="Q80" s="17">
        <f t="shared" si="11"/>
        <v>52</v>
      </c>
    </row>
    <row r="81" spans="1:19" ht="15" thickBot="1" x14ac:dyDescent="0.25">
      <c r="A81" s="105" t="s">
        <v>142</v>
      </c>
      <c r="B81" s="99" t="s">
        <v>134</v>
      </c>
      <c r="C81" s="63"/>
      <c r="D81" s="88"/>
      <c r="E81" s="114">
        <f>VLOOKUP($B81,[1]NUM10!$G$2:$T$153,2,FALSE)</f>
        <v>2</v>
      </c>
      <c r="F81" s="114">
        <f>VLOOKUP($B81,[1]NUM10!$G$2:$T$153,3,FALSE)</f>
        <v>6</v>
      </c>
      <c r="G81" s="114">
        <f>VLOOKUP($B81,[1]NUM10!$G$2:$T$153,4,FALSE)</f>
        <v>1</v>
      </c>
      <c r="H81" s="114">
        <f>VLOOKUP($B81,[1]NUM10!$G$2:$T$153,5,FALSE)</f>
        <v>4</v>
      </c>
      <c r="I81" s="114">
        <f>VLOOKUP($B81,[1]NUM10!$G$2:$T$153,6,FALSE)</f>
        <v>7</v>
      </c>
      <c r="J81" s="114">
        <f>VLOOKUP($B81,[1]NUM10!$G$2:$T$153,7,FALSE)</f>
        <v>3</v>
      </c>
      <c r="K81" s="114">
        <f>VLOOKUP($B81,[1]NUM10!$G$2:$T$153,8,FALSE)</f>
        <v>8</v>
      </c>
      <c r="L81" s="114">
        <f>VLOOKUP($B81,[1]NUM10!$G$2:$T$153,9,FALSE)</f>
        <v>4</v>
      </c>
      <c r="M81" s="114">
        <f>VLOOKUP($B81,[1]NUM10!$G$2:$T$153,10,FALSE)</f>
        <v>5</v>
      </c>
      <c r="N81" s="114">
        <f>VLOOKUP($B81,[1]NUM10!$G$2:$T$153,11,FALSE)</f>
        <v>0</v>
      </c>
      <c r="O81" s="114">
        <f>VLOOKUP($B81,[1]NUM10!$G$2:$T$153,12,FALSE)</f>
        <v>5</v>
      </c>
      <c r="P81" s="75">
        <f>VLOOKUP($B81,[1]NUM10!$G$2:$T$153,13,FALSE)</f>
        <v>16</v>
      </c>
      <c r="Q81" s="17">
        <f t="shared" si="11"/>
        <v>61</v>
      </c>
    </row>
    <row r="82" spans="1:19" ht="15" thickBot="1" x14ac:dyDescent="0.25">
      <c r="A82" s="105" t="s">
        <v>142</v>
      </c>
      <c r="B82" s="99" t="s">
        <v>135</v>
      </c>
      <c r="C82" s="63"/>
      <c r="D82" s="88"/>
      <c r="E82" s="114">
        <f>VLOOKUP($B82,[1]NUM10!$G$2:$T$153,2,FALSE)</f>
        <v>4</v>
      </c>
      <c r="F82" s="114">
        <f>VLOOKUP($B82,[1]NUM10!$G$2:$T$153,3,FALSE)</f>
        <v>3</v>
      </c>
      <c r="G82" s="114">
        <f>VLOOKUP($B82,[1]NUM10!$G$2:$T$153,4,FALSE)</f>
        <v>4</v>
      </c>
      <c r="H82" s="114">
        <f>VLOOKUP($B82,[1]NUM10!$G$2:$T$153,5,FALSE)</f>
        <v>5</v>
      </c>
      <c r="I82" s="114">
        <f>VLOOKUP($B82,[1]NUM10!$G$2:$T$153,6,FALSE)</f>
        <v>8</v>
      </c>
      <c r="J82" s="114">
        <f>VLOOKUP($B82,[1]NUM10!$G$2:$T$153,7,FALSE)</f>
        <v>4</v>
      </c>
      <c r="K82" s="114">
        <f>VLOOKUP($B82,[1]NUM10!$G$2:$T$153,8,FALSE)</f>
        <v>1</v>
      </c>
      <c r="L82" s="114">
        <f>VLOOKUP($B82,[1]NUM10!$G$2:$T$153,9,FALSE)</f>
        <v>2</v>
      </c>
      <c r="M82" s="114">
        <f>VLOOKUP($B82,[1]NUM10!$G$2:$T$153,10,FALSE)</f>
        <v>0</v>
      </c>
      <c r="N82" s="114">
        <f>VLOOKUP($B82,[1]NUM10!$G$2:$T$153,11,FALSE)</f>
        <v>4</v>
      </c>
      <c r="O82" s="114">
        <f>VLOOKUP($B82,[1]NUM10!$G$2:$T$153,12,FALSE)</f>
        <v>1</v>
      </c>
      <c r="P82" s="75">
        <f>VLOOKUP($B82,[1]NUM10!$G$2:$T$153,13,FALSE)</f>
        <v>2</v>
      </c>
      <c r="Q82" s="17">
        <f t="shared" si="11"/>
        <v>38</v>
      </c>
    </row>
    <row r="83" spans="1:19" ht="15" thickBot="1" x14ac:dyDescent="0.25">
      <c r="A83" s="105" t="s">
        <v>142</v>
      </c>
      <c r="B83" s="99" t="s">
        <v>136</v>
      </c>
      <c r="C83" s="63"/>
      <c r="D83" s="88"/>
      <c r="E83" s="114">
        <f>VLOOKUP($B83,[1]NUM10!$G$2:$T$153,2,FALSE)</f>
        <v>7</v>
      </c>
      <c r="F83" s="114">
        <f>VLOOKUP($B83,[1]NUM10!$G$2:$T$153,3,FALSE)</f>
        <v>46</v>
      </c>
      <c r="G83" s="114">
        <f>VLOOKUP($B83,[1]NUM10!$G$2:$T$153,4,FALSE)</f>
        <v>9</v>
      </c>
      <c r="H83" s="114">
        <f>VLOOKUP($B83,[1]NUM10!$G$2:$T$153,5,FALSE)</f>
        <v>8</v>
      </c>
      <c r="I83" s="114">
        <f>VLOOKUP($B83,[1]NUM10!$G$2:$T$153,6,FALSE)</f>
        <v>8</v>
      </c>
      <c r="J83" s="114">
        <f>VLOOKUP($B83,[1]NUM10!$G$2:$T$153,7,FALSE)</f>
        <v>22</v>
      </c>
      <c r="K83" s="114">
        <f>VLOOKUP($B83,[1]NUM10!$G$2:$T$153,8,FALSE)</f>
        <v>42</v>
      </c>
      <c r="L83" s="114">
        <f>VLOOKUP($B83,[1]NUM10!$G$2:$T$153,9,FALSE)</f>
        <v>9</v>
      </c>
      <c r="M83" s="114">
        <f>VLOOKUP($B83,[1]NUM10!$G$2:$T$153,10,FALSE)</f>
        <v>5</v>
      </c>
      <c r="N83" s="114">
        <f>VLOOKUP($B83,[1]NUM10!$G$2:$T$153,11,FALSE)</f>
        <v>13</v>
      </c>
      <c r="O83" s="114">
        <f>VLOOKUP($B83,[1]NUM10!$G$2:$T$153,12,FALSE)</f>
        <v>14</v>
      </c>
      <c r="P83" s="75">
        <f>VLOOKUP($B83,[1]NUM10!$G$2:$T$153,13,FALSE)</f>
        <v>24</v>
      </c>
      <c r="Q83" s="17">
        <f t="shared" si="11"/>
        <v>207</v>
      </c>
    </row>
    <row r="84" spans="1:19" ht="15" thickBot="1" x14ac:dyDescent="0.25">
      <c r="A84" s="105" t="s">
        <v>142</v>
      </c>
      <c r="B84" s="99" t="s">
        <v>137</v>
      </c>
      <c r="C84" s="63"/>
      <c r="D84" s="88"/>
      <c r="E84" s="114">
        <f>VLOOKUP($B84,[1]NUM10!$G$2:$T$153,2,FALSE)</f>
        <v>2</v>
      </c>
      <c r="F84" s="114">
        <f>VLOOKUP($B84,[1]NUM10!$G$2:$T$153,3,FALSE)</f>
        <v>3</v>
      </c>
      <c r="G84" s="114">
        <f>VLOOKUP($B84,[1]NUM10!$G$2:$T$153,4,FALSE)</f>
        <v>0</v>
      </c>
      <c r="H84" s="114">
        <f>VLOOKUP($B84,[1]NUM10!$G$2:$T$153,5,FALSE)</f>
        <v>7</v>
      </c>
      <c r="I84" s="114">
        <f>VLOOKUP($B84,[1]NUM10!$G$2:$T$153,6,FALSE)</f>
        <v>2</v>
      </c>
      <c r="J84" s="114">
        <f>VLOOKUP($B84,[1]NUM10!$G$2:$T$153,7,FALSE)</f>
        <v>2</v>
      </c>
      <c r="K84" s="114">
        <f>VLOOKUP($B84,[1]NUM10!$G$2:$T$153,8,FALSE)</f>
        <v>5</v>
      </c>
      <c r="L84" s="114">
        <f>VLOOKUP($B84,[1]NUM10!$G$2:$T$153,9,FALSE)</f>
        <v>8</v>
      </c>
      <c r="M84" s="114">
        <f>VLOOKUP($B84,[1]NUM10!$G$2:$T$153,10,FALSE)</f>
        <v>6</v>
      </c>
      <c r="N84" s="114">
        <f>VLOOKUP($B84,[1]NUM10!$G$2:$T$153,11,FALSE)</f>
        <v>9</v>
      </c>
      <c r="O84" s="114">
        <f>VLOOKUP($B84,[1]NUM10!$G$2:$T$153,12,FALSE)</f>
        <v>6</v>
      </c>
      <c r="P84" s="75">
        <f>VLOOKUP($B84,[1]NUM10!$G$2:$T$153,13,FALSE)</f>
        <v>7</v>
      </c>
      <c r="Q84" s="17">
        <f t="shared" si="11"/>
        <v>57</v>
      </c>
    </row>
    <row r="85" spans="1:19" ht="15" thickBot="1" x14ac:dyDescent="0.25">
      <c r="A85" s="105" t="s">
        <v>142</v>
      </c>
      <c r="B85" s="99" t="s">
        <v>138</v>
      </c>
      <c r="C85" s="63"/>
      <c r="D85" s="88"/>
      <c r="E85" s="114">
        <f>VLOOKUP($B85,[1]NUM10!$G$2:$T$153,2,FALSE)</f>
        <v>0</v>
      </c>
      <c r="F85" s="114">
        <f>VLOOKUP($B85,[1]NUM10!$G$2:$T$153,3,FALSE)</f>
        <v>2</v>
      </c>
      <c r="G85" s="114">
        <f>VLOOKUP($B85,[1]NUM10!$G$2:$T$153,4,FALSE)</f>
        <v>0</v>
      </c>
      <c r="H85" s="114">
        <f>VLOOKUP($B85,[1]NUM10!$G$2:$T$153,5,FALSE)</f>
        <v>0</v>
      </c>
      <c r="I85" s="114">
        <f>VLOOKUP($B85,[1]NUM10!$G$2:$T$153,6,FALSE)</f>
        <v>0</v>
      </c>
      <c r="J85" s="114">
        <f>VLOOKUP($B85,[1]NUM10!$G$2:$T$153,7,FALSE)</f>
        <v>1</v>
      </c>
      <c r="K85" s="114">
        <f>VLOOKUP($B85,[1]NUM10!$G$2:$T$153,8,FALSE)</f>
        <v>0</v>
      </c>
      <c r="L85" s="114">
        <f>VLOOKUP($B85,[1]NUM10!$G$2:$T$153,9,FALSE)</f>
        <v>1</v>
      </c>
      <c r="M85" s="114">
        <f>VLOOKUP($B85,[1]NUM10!$G$2:$T$153,10,FALSE)</f>
        <v>1</v>
      </c>
      <c r="N85" s="114">
        <f>VLOOKUP($B85,[1]NUM10!$G$2:$T$153,11,FALSE)</f>
        <v>8</v>
      </c>
      <c r="O85" s="114">
        <f>VLOOKUP($B85,[1]NUM10!$G$2:$T$153,12,FALSE)</f>
        <v>0</v>
      </c>
      <c r="P85" s="75">
        <f>VLOOKUP($B85,[1]NUM10!$G$2:$T$153,13,FALSE)</f>
        <v>1</v>
      </c>
      <c r="Q85" s="17">
        <f t="shared" si="11"/>
        <v>14</v>
      </c>
    </row>
    <row r="86" spans="1:19" ht="15" thickBot="1" x14ac:dyDescent="0.25">
      <c r="A86" s="105" t="s">
        <v>142</v>
      </c>
      <c r="B86" s="99" t="s">
        <v>139</v>
      </c>
      <c r="C86" s="63"/>
      <c r="D86" s="88"/>
      <c r="E86" s="114">
        <f>VLOOKUP($B86,[1]NUM10!$G$2:$T$153,2,FALSE)</f>
        <v>7</v>
      </c>
      <c r="F86" s="114">
        <f>VLOOKUP($B86,[1]NUM10!$G$2:$T$153,3,FALSE)</f>
        <v>5</v>
      </c>
      <c r="G86" s="114">
        <f>VLOOKUP($B86,[1]NUM10!$G$2:$T$153,4,FALSE)</f>
        <v>7</v>
      </c>
      <c r="H86" s="114">
        <f>VLOOKUP($B86,[1]NUM10!$G$2:$T$153,5,FALSE)</f>
        <v>3</v>
      </c>
      <c r="I86" s="114">
        <f>VLOOKUP($B86,[1]NUM10!$G$2:$T$153,6,FALSE)</f>
        <v>16</v>
      </c>
      <c r="J86" s="114">
        <f>VLOOKUP($B86,[1]NUM10!$G$2:$T$153,7,FALSE)</f>
        <v>6</v>
      </c>
      <c r="K86" s="114">
        <f>VLOOKUP($B86,[1]NUM10!$G$2:$T$153,8,FALSE)</f>
        <v>4</v>
      </c>
      <c r="L86" s="114">
        <f>VLOOKUP($B86,[1]NUM10!$G$2:$T$153,9,FALSE)</f>
        <v>0</v>
      </c>
      <c r="M86" s="114">
        <f>VLOOKUP($B86,[1]NUM10!$G$2:$T$153,10,FALSE)</f>
        <v>10</v>
      </c>
      <c r="N86" s="114">
        <f>VLOOKUP($B86,[1]NUM10!$G$2:$T$153,11,FALSE)</f>
        <v>3</v>
      </c>
      <c r="O86" s="114">
        <f>VLOOKUP($B86,[1]NUM10!$G$2:$T$153,12,FALSE)</f>
        <v>2</v>
      </c>
      <c r="P86" s="75">
        <f>VLOOKUP($B86,[1]NUM10!$G$2:$T$153,13,FALSE)</f>
        <v>3</v>
      </c>
      <c r="Q86" s="17">
        <f t="shared" si="11"/>
        <v>66</v>
      </c>
    </row>
    <row r="87" spans="1:19" ht="15" thickBot="1" x14ac:dyDescent="0.25">
      <c r="A87" s="105" t="s">
        <v>142</v>
      </c>
      <c r="B87" s="99" t="s">
        <v>140</v>
      </c>
      <c r="C87" s="63"/>
      <c r="D87" s="88"/>
      <c r="E87" s="114">
        <f>VLOOKUP($B87,[1]NUM10!$G$2:$T$153,2,FALSE)</f>
        <v>4</v>
      </c>
      <c r="F87" s="114">
        <f>VLOOKUP($B87,[1]NUM10!$G$2:$T$153,3,FALSE)</f>
        <v>8</v>
      </c>
      <c r="G87" s="114">
        <f>VLOOKUP($B87,[1]NUM10!$G$2:$T$153,4,FALSE)</f>
        <v>9</v>
      </c>
      <c r="H87" s="114">
        <f>VLOOKUP($B87,[1]NUM10!$G$2:$T$153,5,FALSE)</f>
        <v>5</v>
      </c>
      <c r="I87" s="114">
        <f>VLOOKUP($B87,[1]NUM10!$G$2:$T$153,6,FALSE)</f>
        <v>10</v>
      </c>
      <c r="J87" s="114">
        <f>VLOOKUP($B87,[1]NUM10!$G$2:$T$153,7,FALSE)</f>
        <v>1</v>
      </c>
      <c r="K87" s="114">
        <f>VLOOKUP($B87,[1]NUM10!$G$2:$T$153,8,FALSE)</f>
        <v>2</v>
      </c>
      <c r="L87" s="114">
        <f>VLOOKUP($B87,[1]NUM10!$G$2:$T$153,9,FALSE)</f>
        <v>5</v>
      </c>
      <c r="M87" s="114">
        <f>VLOOKUP($B87,[1]NUM10!$G$2:$T$153,10,FALSE)</f>
        <v>19</v>
      </c>
      <c r="N87" s="114">
        <f>VLOOKUP($B87,[1]NUM10!$G$2:$T$153,11,FALSE)</f>
        <v>3</v>
      </c>
      <c r="O87" s="114">
        <f>VLOOKUP($B87,[1]NUM10!$G$2:$T$153,12,FALSE)</f>
        <v>4</v>
      </c>
      <c r="P87" s="75">
        <f>VLOOKUP($B87,[1]NUM10!$G$2:$T$153,13,FALSE)</f>
        <v>4</v>
      </c>
      <c r="Q87" s="17">
        <f t="shared" si="11"/>
        <v>74</v>
      </c>
    </row>
    <row r="88" spans="1:19" ht="15" thickBot="1" x14ac:dyDescent="0.25">
      <c r="A88" s="105" t="s">
        <v>142</v>
      </c>
      <c r="B88" s="99" t="s">
        <v>141</v>
      </c>
      <c r="C88" s="63"/>
      <c r="D88" s="88"/>
      <c r="E88" s="114">
        <f>VLOOKUP($B88,[1]NUM10!$G$2:$T$153,2,FALSE)</f>
        <v>0</v>
      </c>
      <c r="F88" s="114">
        <f>VLOOKUP($B88,[1]NUM10!$G$2:$T$153,3,FALSE)</f>
        <v>12</v>
      </c>
      <c r="G88" s="114">
        <f>VLOOKUP($B88,[1]NUM10!$G$2:$T$153,4,FALSE)</f>
        <v>12</v>
      </c>
      <c r="H88" s="114">
        <f>VLOOKUP($B88,[1]NUM10!$G$2:$T$153,5,FALSE)</f>
        <v>14</v>
      </c>
      <c r="I88" s="114">
        <f>VLOOKUP($B88,[1]NUM10!$G$2:$T$153,6,FALSE)</f>
        <v>14</v>
      </c>
      <c r="J88" s="114">
        <f>VLOOKUP($B88,[1]NUM10!$G$2:$T$153,7,FALSE)</f>
        <v>4</v>
      </c>
      <c r="K88" s="114">
        <f>VLOOKUP($B88,[1]NUM10!$G$2:$T$153,8,FALSE)</f>
        <v>6</v>
      </c>
      <c r="L88" s="114">
        <f>VLOOKUP($B88,[1]NUM10!$G$2:$T$153,9,FALSE)</f>
        <v>2</v>
      </c>
      <c r="M88" s="114">
        <f>VLOOKUP($B88,[1]NUM10!$G$2:$T$153,10,FALSE)</f>
        <v>6</v>
      </c>
      <c r="N88" s="114">
        <f>VLOOKUP($B88,[1]NUM10!$G$2:$T$153,11,FALSE)</f>
        <v>7</v>
      </c>
      <c r="O88" s="114">
        <f>VLOOKUP($B88,[1]NUM10!$G$2:$T$153,12,FALSE)</f>
        <v>22</v>
      </c>
      <c r="P88" s="75">
        <f>VLOOKUP($B88,[1]NUM10!$G$2:$T$153,13,FALSE)</f>
        <v>8</v>
      </c>
      <c r="Q88" s="17">
        <f t="shared" si="11"/>
        <v>107</v>
      </c>
    </row>
    <row r="89" spans="1:19" s="65" customFormat="1" ht="15" thickBot="1" x14ac:dyDescent="0.25">
      <c r="A89" s="233" t="s">
        <v>205</v>
      </c>
      <c r="B89" s="234"/>
      <c r="C89" s="45">
        <f>+D89/Metas!P116</f>
        <v>1.2325647020882045</v>
      </c>
      <c r="D89" s="20">
        <f>+Q89/R89</f>
        <v>0.39442070466822543</v>
      </c>
      <c r="E89" s="14">
        <f>SUM(E79:E88)</f>
        <v>64</v>
      </c>
      <c r="F89" s="14">
        <f t="shared" ref="F89:P89" si="12">SUM(F79:F88)</f>
        <v>111</v>
      </c>
      <c r="G89" s="14">
        <f t="shared" si="12"/>
        <v>98</v>
      </c>
      <c r="H89" s="14">
        <f t="shared" si="12"/>
        <v>100</v>
      </c>
      <c r="I89" s="14">
        <f t="shared" si="12"/>
        <v>120</v>
      </c>
      <c r="J89" s="14">
        <f t="shared" si="12"/>
        <v>80</v>
      </c>
      <c r="K89" s="14">
        <f t="shared" si="12"/>
        <v>116</v>
      </c>
      <c r="L89" s="14">
        <f t="shared" si="12"/>
        <v>79</v>
      </c>
      <c r="M89" s="14">
        <f t="shared" si="12"/>
        <v>88</v>
      </c>
      <c r="N89" s="14">
        <f t="shared" si="12"/>
        <v>155</v>
      </c>
      <c r="O89" s="14">
        <f t="shared" si="12"/>
        <v>105</v>
      </c>
      <c r="P89" s="14">
        <f t="shared" si="12"/>
        <v>107</v>
      </c>
      <c r="Q89" s="14">
        <f>SUM(Q79:Q88)</f>
        <v>1223</v>
      </c>
      <c r="R89" s="296">
        <f>12403/4</f>
        <v>3100.75</v>
      </c>
      <c r="S89" s="297"/>
    </row>
    <row r="90" spans="1:19" ht="15" thickBot="1" x14ac:dyDescent="0.25">
      <c r="A90" s="105" t="s">
        <v>159</v>
      </c>
      <c r="B90" s="99" t="s">
        <v>143</v>
      </c>
      <c r="C90" s="63"/>
      <c r="D90" s="88"/>
      <c r="E90" s="114">
        <f>VLOOKUP($B90,[1]NUM10!$G$2:$T$153,2,FALSE)</f>
        <v>29</v>
      </c>
      <c r="F90" s="114">
        <f>VLOOKUP($B90,[1]NUM10!$G$2:$T$153,3,FALSE)</f>
        <v>36</v>
      </c>
      <c r="G90" s="114">
        <f>VLOOKUP($B90,[1]NUM10!$G$2:$T$153,4,FALSE)</f>
        <v>40</v>
      </c>
      <c r="H90" s="114">
        <f>VLOOKUP($B90,[1]NUM10!$G$2:$T$153,5,FALSE)</f>
        <v>37</v>
      </c>
      <c r="I90" s="114">
        <f>VLOOKUP($B90,[1]NUM10!$G$2:$T$153,6,FALSE)</f>
        <v>23</v>
      </c>
      <c r="J90" s="114">
        <f>VLOOKUP($B90,[1]NUM10!$G$2:$T$153,7,FALSE)</f>
        <v>26</v>
      </c>
      <c r="K90" s="114">
        <f>VLOOKUP($B90,[1]NUM10!$G$2:$T$153,8,FALSE)</f>
        <v>16</v>
      </c>
      <c r="L90" s="114">
        <f>VLOOKUP($B90,[1]NUM10!$G$2:$T$153,9,FALSE)</f>
        <v>38</v>
      </c>
      <c r="M90" s="114">
        <f>VLOOKUP($B90,[1]NUM10!$G$2:$T$153,10,FALSE)</f>
        <v>23</v>
      </c>
      <c r="N90" s="114">
        <f>VLOOKUP($B90,[1]NUM10!$G$2:$T$153,11,FALSE)</f>
        <v>17</v>
      </c>
      <c r="O90" s="114">
        <f>VLOOKUP($B90,[1]NUM10!$G$2:$T$153,12,FALSE)</f>
        <v>0</v>
      </c>
      <c r="P90" s="75">
        <f>VLOOKUP($B90,[1]NUM10!$G$2:$T$153,13,FALSE)</f>
        <v>0</v>
      </c>
      <c r="Q90" s="17">
        <f t="shared" ref="Q90:Q105" si="13">SUM(E90:P90)</f>
        <v>285</v>
      </c>
    </row>
    <row r="91" spans="1:19" ht="15" thickBot="1" x14ac:dyDescent="0.25">
      <c r="A91" s="105" t="s">
        <v>159</v>
      </c>
      <c r="B91" s="99" t="s">
        <v>144</v>
      </c>
      <c r="C91" s="63"/>
      <c r="D91" s="88"/>
      <c r="E91" s="114">
        <f>VLOOKUP($B91,[1]NUM10!$G$2:$T$153,2,FALSE)</f>
        <v>95</v>
      </c>
      <c r="F91" s="114">
        <f>VLOOKUP($B91,[1]NUM10!$G$2:$T$153,3,FALSE)</f>
        <v>107</v>
      </c>
      <c r="G91" s="114">
        <f>VLOOKUP($B91,[1]NUM10!$G$2:$T$153,4,FALSE)</f>
        <v>111</v>
      </c>
      <c r="H91" s="114">
        <f>VLOOKUP($B91,[1]NUM10!$G$2:$T$153,5,FALSE)</f>
        <v>72</v>
      </c>
      <c r="I91" s="114">
        <f>VLOOKUP($B91,[1]NUM10!$G$2:$T$153,6,FALSE)</f>
        <v>90</v>
      </c>
      <c r="J91" s="114">
        <f>VLOOKUP($B91,[1]NUM10!$G$2:$T$153,7,FALSE)</f>
        <v>130</v>
      </c>
      <c r="K91" s="114">
        <f>VLOOKUP($B91,[1]NUM10!$G$2:$T$153,8,FALSE)</f>
        <v>87</v>
      </c>
      <c r="L91" s="114">
        <f>VLOOKUP($B91,[1]NUM10!$G$2:$T$153,9,FALSE)</f>
        <v>127</v>
      </c>
      <c r="M91" s="114">
        <f>VLOOKUP($B91,[1]NUM10!$G$2:$T$153,10,FALSE)</f>
        <v>146</v>
      </c>
      <c r="N91" s="114">
        <f>VLOOKUP($B91,[1]NUM10!$G$2:$T$153,11,FALSE)</f>
        <v>29</v>
      </c>
      <c r="O91" s="114">
        <f>VLOOKUP($B91,[1]NUM10!$G$2:$T$153,12,FALSE)</f>
        <v>89</v>
      </c>
      <c r="P91" s="75">
        <f>VLOOKUP($B91,[1]NUM10!$G$2:$T$153,13,FALSE)</f>
        <v>54</v>
      </c>
      <c r="Q91" s="17">
        <f t="shared" si="13"/>
        <v>1137</v>
      </c>
    </row>
    <row r="92" spans="1:19" ht="15" thickBot="1" x14ac:dyDescent="0.25">
      <c r="A92" s="105" t="s">
        <v>159</v>
      </c>
      <c r="B92" s="99" t="s">
        <v>145</v>
      </c>
      <c r="C92" s="63"/>
      <c r="D92" s="88"/>
      <c r="E92" s="114">
        <f>VLOOKUP($B92,[1]NUM10!$G$2:$T$153,2,FALSE)</f>
        <v>58</v>
      </c>
      <c r="F92" s="114">
        <f>VLOOKUP($B92,[1]NUM10!$G$2:$T$153,3,FALSE)</f>
        <v>56</v>
      </c>
      <c r="G92" s="114">
        <f>VLOOKUP($B92,[1]NUM10!$G$2:$T$153,4,FALSE)</f>
        <v>76</v>
      </c>
      <c r="H92" s="114">
        <f>VLOOKUP($B92,[1]NUM10!$G$2:$T$153,5,FALSE)</f>
        <v>69</v>
      </c>
      <c r="I92" s="114">
        <f>VLOOKUP($B92,[1]NUM10!$G$2:$T$153,6,FALSE)</f>
        <v>55</v>
      </c>
      <c r="J92" s="114">
        <f>VLOOKUP($B92,[1]NUM10!$G$2:$T$153,7,FALSE)</f>
        <v>34</v>
      </c>
      <c r="K92" s="114">
        <f>VLOOKUP($B92,[1]NUM10!$G$2:$T$153,8,FALSE)</f>
        <v>62</v>
      </c>
      <c r="L92" s="114">
        <f>VLOOKUP($B92,[1]NUM10!$G$2:$T$153,9,FALSE)</f>
        <v>72</v>
      </c>
      <c r="M92" s="114">
        <f>VLOOKUP($B92,[1]NUM10!$G$2:$T$153,10,FALSE)</f>
        <v>72</v>
      </c>
      <c r="N92" s="114">
        <f>VLOOKUP($B92,[1]NUM10!$G$2:$T$153,11,FALSE)</f>
        <v>74</v>
      </c>
      <c r="O92" s="114">
        <f>VLOOKUP($B92,[1]NUM10!$G$2:$T$153,12,FALSE)</f>
        <v>24</v>
      </c>
      <c r="P92" s="75">
        <f>VLOOKUP($B92,[1]NUM10!$G$2:$T$153,13,FALSE)</f>
        <v>54</v>
      </c>
      <c r="Q92" s="17">
        <f t="shared" si="13"/>
        <v>706</v>
      </c>
    </row>
    <row r="93" spans="1:19" ht="15" thickBot="1" x14ac:dyDescent="0.25">
      <c r="A93" s="105" t="s">
        <v>159</v>
      </c>
      <c r="B93" s="99" t="s">
        <v>146</v>
      </c>
      <c r="C93" s="63"/>
      <c r="D93" s="88"/>
      <c r="E93" s="114">
        <f>VLOOKUP($B93,[1]NUM10!$G$2:$T$153,2,FALSE)</f>
        <v>24</v>
      </c>
      <c r="F93" s="114">
        <f>VLOOKUP($B93,[1]NUM10!$G$2:$T$153,3,FALSE)</f>
        <v>14</v>
      </c>
      <c r="G93" s="114">
        <f>VLOOKUP($B93,[1]NUM10!$G$2:$T$153,4,FALSE)</f>
        <v>34</v>
      </c>
      <c r="H93" s="114">
        <f>VLOOKUP($B93,[1]NUM10!$G$2:$T$153,5,FALSE)</f>
        <v>16</v>
      </c>
      <c r="I93" s="114">
        <f>VLOOKUP($B93,[1]NUM10!$G$2:$T$153,6,FALSE)</f>
        <v>18</v>
      </c>
      <c r="J93" s="114">
        <f>VLOOKUP($B93,[1]NUM10!$G$2:$T$153,7,FALSE)</f>
        <v>32</v>
      </c>
      <c r="K93" s="114">
        <f>VLOOKUP($B93,[1]NUM10!$G$2:$T$153,8,FALSE)</f>
        <v>17</v>
      </c>
      <c r="L93" s="114">
        <f>VLOOKUP($B93,[1]NUM10!$G$2:$T$153,9,FALSE)</f>
        <v>33</v>
      </c>
      <c r="M93" s="114">
        <f>VLOOKUP($B93,[1]NUM10!$G$2:$T$153,10,FALSE)</f>
        <v>27</v>
      </c>
      <c r="N93" s="114">
        <f>VLOOKUP($B93,[1]NUM10!$G$2:$T$153,11,FALSE)</f>
        <v>29</v>
      </c>
      <c r="O93" s="114">
        <f>VLOOKUP($B93,[1]NUM10!$G$2:$T$153,12,FALSE)</f>
        <v>6</v>
      </c>
      <c r="P93" s="75">
        <f>VLOOKUP($B93,[1]NUM10!$G$2:$T$153,13,FALSE)</f>
        <v>67</v>
      </c>
      <c r="Q93" s="17">
        <f t="shared" si="13"/>
        <v>317</v>
      </c>
    </row>
    <row r="94" spans="1:19" ht="15" thickBot="1" x14ac:dyDescent="0.25">
      <c r="A94" s="105" t="s">
        <v>159</v>
      </c>
      <c r="B94" s="99" t="s">
        <v>147</v>
      </c>
      <c r="C94" s="63"/>
      <c r="D94" s="88"/>
      <c r="E94" s="114">
        <f>VLOOKUP($B94,[1]NUM10!$G$2:$T$153,2,FALSE)</f>
        <v>0</v>
      </c>
      <c r="F94" s="114">
        <f>VLOOKUP($B94,[1]NUM10!$G$2:$T$153,3,FALSE)</f>
        <v>0</v>
      </c>
      <c r="G94" s="114">
        <f>VLOOKUP($B94,[1]NUM10!$G$2:$T$153,4,FALSE)</f>
        <v>0</v>
      </c>
      <c r="H94" s="114">
        <f>VLOOKUP($B94,[1]NUM10!$G$2:$T$153,5,FALSE)</f>
        <v>0</v>
      </c>
      <c r="I94" s="114">
        <f>VLOOKUP($B94,[1]NUM10!$G$2:$T$153,6,FALSE)</f>
        <v>1</v>
      </c>
      <c r="J94" s="114">
        <f>VLOOKUP($B94,[1]NUM10!$G$2:$T$153,7,FALSE)</f>
        <v>1</v>
      </c>
      <c r="K94" s="114">
        <f>VLOOKUP($B94,[1]NUM10!$G$2:$T$153,8,FALSE)</f>
        <v>0</v>
      </c>
      <c r="L94" s="114">
        <f>VLOOKUP($B94,[1]NUM10!$G$2:$T$153,9,FALSE)</f>
        <v>4</v>
      </c>
      <c r="M94" s="114">
        <f>VLOOKUP($B94,[1]NUM10!$G$2:$T$153,10,FALSE)</f>
        <v>7</v>
      </c>
      <c r="N94" s="114">
        <f>VLOOKUP($B94,[1]NUM10!$G$2:$T$153,11,FALSE)</f>
        <v>0</v>
      </c>
      <c r="O94" s="114">
        <f>VLOOKUP($B94,[1]NUM10!$G$2:$T$153,12,FALSE)</f>
        <v>0</v>
      </c>
      <c r="P94" s="75">
        <f>VLOOKUP($B94,[1]NUM10!$G$2:$T$153,13,FALSE)</f>
        <v>0</v>
      </c>
      <c r="Q94" s="17">
        <f t="shared" si="13"/>
        <v>13</v>
      </c>
    </row>
    <row r="95" spans="1:19" ht="15" thickBot="1" x14ac:dyDescent="0.25">
      <c r="A95" s="105" t="s">
        <v>159</v>
      </c>
      <c r="B95" s="99" t="s">
        <v>148</v>
      </c>
      <c r="C95" s="63"/>
      <c r="D95" s="88"/>
      <c r="E95" s="114">
        <f>VLOOKUP($B95,[1]NUM10!$G$2:$T$153,2,FALSE)</f>
        <v>3</v>
      </c>
      <c r="F95" s="114">
        <f>VLOOKUP($B95,[1]NUM10!$G$2:$T$153,3,FALSE)</f>
        <v>2</v>
      </c>
      <c r="G95" s="114">
        <f>VLOOKUP($B95,[1]NUM10!$G$2:$T$153,4,FALSE)</f>
        <v>6</v>
      </c>
      <c r="H95" s="114">
        <f>VLOOKUP($B95,[1]NUM10!$G$2:$T$153,5,FALSE)</f>
        <v>1</v>
      </c>
      <c r="I95" s="114">
        <f>VLOOKUP($B95,[1]NUM10!$G$2:$T$153,6,FALSE)</f>
        <v>3</v>
      </c>
      <c r="J95" s="114">
        <f>VLOOKUP($B95,[1]NUM10!$G$2:$T$153,7,FALSE)</f>
        <v>2</v>
      </c>
      <c r="K95" s="114">
        <f>VLOOKUP($B95,[1]NUM10!$G$2:$T$153,8,FALSE)</f>
        <v>1</v>
      </c>
      <c r="L95" s="114">
        <f>VLOOKUP($B95,[1]NUM10!$G$2:$T$153,9,FALSE)</f>
        <v>14</v>
      </c>
      <c r="M95" s="114">
        <f>VLOOKUP($B95,[1]NUM10!$G$2:$T$153,10,FALSE)</f>
        <v>5</v>
      </c>
      <c r="N95" s="114">
        <f>VLOOKUP($B95,[1]NUM10!$G$2:$T$153,11,FALSE)</f>
        <v>0</v>
      </c>
      <c r="O95" s="114">
        <f>VLOOKUP($B95,[1]NUM10!$G$2:$T$153,12,FALSE)</f>
        <v>12</v>
      </c>
      <c r="P95" s="75">
        <f>VLOOKUP($B95,[1]NUM10!$G$2:$T$153,13,FALSE)</f>
        <v>9</v>
      </c>
      <c r="Q95" s="17">
        <f t="shared" si="13"/>
        <v>58</v>
      </c>
    </row>
    <row r="96" spans="1:19" ht="15" thickBot="1" x14ac:dyDescent="0.25">
      <c r="A96" s="105" t="s">
        <v>159</v>
      </c>
      <c r="B96" s="99" t="s">
        <v>149</v>
      </c>
      <c r="C96" s="63"/>
      <c r="D96" s="88"/>
      <c r="E96" s="114">
        <f>VLOOKUP($B96,[1]NUM10!$G$2:$T$153,2,FALSE)</f>
        <v>8</v>
      </c>
      <c r="F96" s="114">
        <f>VLOOKUP($B96,[1]NUM10!$G$2:$T$153,3,FALSE)</f>
        <v>4</v>
      </c>
      <c r="G96" s="114">
        <f>VLOOKUP($B96,[1]NUM10!$G$2:$T$153,4,FALSE)</f>
        <v>2</v>
      </c>
      <c r="H96" s="114">
        <f>VLOOKUP($B96,[1]NUM10!$G$2:$T$153,5,FALSE)</f>
        <v>0</v>
      </c>
      <c r="I96" s="114">
        <f>VLOOKUP($B96,[1]NUM10!$G$2:$T$153,6,FALSE)</f>
        <v>9</v>
      </c>
      <c r="J96" s="114">
        <f>VLOOKUP($B96,[1]NUM10!$G$2:$T$153,7,FALSE)</f>
        <v>7</v>
      </c>
      <c r="K96" s="114">
        <f>VLOOKUP($B96,[1]NUM10!$G$2:$T$153,8,FALSE)</f>
        <v>0</v>
      </c>
      <c r="L96" s="114">
        <f>VLOOKUP($B96,[1]NUM10!$G$2:$T$153,9,FALSE)</f>
        <v>14</v>
      </c>
      <c r="M96" s="114">
        <f>VLOOKUP($B96,[1]NUM10!$G$2:$T$153,10,FALSE)</f>
        <v>12</v>
      </c>
      <c r="N96" s="114">
        <f>VLOOKUP($B96,[1]NUM10!$G$2:$T$153,11,FALSE)</f>
        <v>1</v>
      </c>
      <c r="O96" s="114">
        <f>VLOOKUP($B96,[1]NUM10!$G$2:$T$153,12,FALSE)</f>
        <v>0</v>
      </c>
      <c r="P96" s="75">
        <f>VLOOKUP($B96,[1]NUM10!$G$2:$T$153,13,FALSE)</f>
        <v>7</v>
      </c>
      <c r="Q96" s="17">
        <f t="shared" si="13"/>
        <v>64</v>
      </c>
    </row>
    <row r="97" spans="1:21" ht="15" thickBot="1" x14ac:dyDescent="0.25">
      <c r="A97" s="105" t="s">
        <v>159</v>
      </c>
      <c r="B97" s="99" t="s">
        <v>150</v>
      </c>
      <c r="C97" s="63"/>
      <c r="D97" s="88"/>
      <c r="E97" s="114">
        <f>VLOOKUP($B97,[1]NUM10!$G$2:$T$153,2,FALSE)</f>
        <v>0</v>
      </c>
      <c r="F97" s="114">
        <f>VLOOKUP($B97,[1]NUM10!$G$2:$T$153,3,FALSE)</f>
        <v>2</v>
      </c>
      <c r="G97" s="114">
        <f>VLOOKUP($B97,[1]NUM10!$G$2:$T$153,4,FALSE)</f>
        <v>4</v>
      </c>
      <c r="H97" s="114">
        <f>VLOOKUP($B97,[1]NUM10!$G$2:$T$153,5,FALSE)</f>
        <v>4</v>
      </c>
      <c r="I97" s="114">
        <f>VLOOKUP($B97,[1]NUM10!$G$2:$T$153,6,FALSE)</f>
        <v>1</v>
      </c>
      <c r="J97" s="114">
        <f>VLOOKUP($B97,[1]NUM10!$G$2:$T$153,7,FALSE)</f>
        <v>3</v>
      </c>
      <c r="K97" s="114">
        <f>VLOOKUP($B97,[1]NUM10!$G$2:$T$153,8,FALSE)</f>
        <v>2</v>
      </c>
      <c r="L97" s="114">
        <f>VLOOKUP($B97,[1]NUM10!$G$2:$T$153,9,FALSE)</f>
        <v>1</v>
      </c>
      <c r="M97" s="114">
        <f>VLOOKUP($B97,[1]NUM10!$G$2:$T$153,10,FALSE)</f>
        <v>2</v>
      </c>
      <c r="N97" s="114">
        <f>VLOOKUP($B97,[1]NUM10!$G$2:$T$153,11,FALSE)</f>
        <v>0</v>
      </c>
      <c r="O97" s="114">
        <f>VLOOKUP($B97,[1]NUM10!$G$2:$T$153,12,FALSE)</f>
        <v>0</v>
      </c>
      <c r="P97" s="75">
        <f>VLOOKUP($B97,[1]NUM10!$G$2:$T$153,13,FALSE)</f>
        <v>5</v>
      </c>
      <c r="Q97" s="17">
        <f t="shared" si="13"/>
        <v>24</v>
      </c>
    </row>
    <row r="98" spans="1:21" ht="15" thickBot="1" x14ac:dyDescent="0.25">
      <c r="A98" s="105" t="s">
        <v>159</v>
      </c>
      <c r="B98" s="99" t="s">
        <v>151</v>
      </c>
      <c r="C98" s="63"/>
      <c r="D98" s="88"/>
      <c r="E98" s="114">
        <f>VLOOKUP($B98,[1]NUM10!$G$2:$T$153,2,FALSE)</f>
        <v>9</v>
      </c>
      <c r="F98" s="114">
        <f>VLOOKUP($B98,[1]NUM10!$G$2:$T$153,3,FALSE)</f>
        <v>0</v>
      </c>
      <c r="G98" s="114">
        <f>VLOOKUP($B98,[1]NUM10!$G$2:$T$153,4,FALSE)</f>
        <v>5</v>
      </c>
      <c r="H98" s="114">
        <f>VLOOKUP($B98,[1]NUM10!$G$2:$T$153,5,FALSE)</f>
        <v>8</v>
      </c>
      <c r="I98" s="114">
        <f>VLOOKUP($B98,[1]NUM10!$G$2:$T$153,6,FALSE)</f>
        <v>26</v>
      </c>
      <c r="J98" s="114">
        <f>VLOOKUP($B98,[1]NUM10!$G$2:$T$153,7,FALSE)</f>
        <v>14</v>
      </c>
      <c r="K98" s="114">
        <f>VLOOKUP($B98,[1]NUM10!$G$2:$T$153,8,FALSE)</f>
        <v>10</v>
      </c>
      <c r="L98" s="114">
        <f>VLOOKUP($B98,[1]NUM10!$G$2:$T$153,9,FALSE)</f>
        <v>28</v>
      </c>
      <c r="M98" s="114">
        <f>VLOOKUP($B98,[1]NUM10!$G$2:$T$153,10,FALSE)</f>
        <v>9</v>
      </c>
      <c r="N98" s="114">
        <f>VLOOKUP($B98,[1]NUM10!$G$2:$T$153,11,FALSE)</f>
        <v>6</v>
      </c>
      <c r="O98" s="114">
        <f>VLOOKUP($B98,[1]NUM10!$G$2:$T$153,12,FALSE)</f>
        <v>36</v>
      </c>
      <c r="P98" s="75">
        <f>VLOOKUP($B98,[1]NUM10!$G$2:$T$153,13,FALSE)</f>
        <v>9</v>
      </c>
      <c r="Q98" s="17">
        <f t="shared" si="13"/>
        <v>160</v>
      </c>
    </row>
    <row r="99" spans="1:21" ht="15" thickBot="1" x14ac:dyDescent="0.25">
      <c r="A99" s="105" t="s">
        <v>159</v>
      </c>
      <c r="B99" s="99" t="s">
        <v>152</v>
      </c>
      <c r="C99" s="63"/>
      <c r="D99" s="88"/>
      <c r="E99" s="114">
        <f>VLOOKUP($B99,[1]NUM10!$G$2:$T$153,2,FALSE)</f>
        <v>0</v>
      </c>
      <c r="F99" s="114">
        <f>VLOOKUP($B99,[1]NUM10!$G$2:$T$153,3,FALSE)</f>
        <v>0</v>
      </c>
      <c r="G99" s="114">
        <f>VLOOKUP($B99,[1]NUM10!$G$2:$T$153,4,FALSE)</f>
        <v>0</v>
      </c>
      <c r="H99" s="114">
        <f>VLOOKUP($B99,[1]NUM10!$G$2:$T$153,5,FALSE)</f>
        <v>3</v>
      </c>
      <c r="I99" s="114">
        <f>VLOOKUP($B99,[1]NUM10!$G$2:$T$153,6,FALSE)</f>
        <v>2</v>
      </c>
      <c r="J99" s="114">
        <f>VLOOKUP($B99,[1]NUM10!$G$2:$T$153,7,FALSE)</f>
        <v>8</v>
      </c>
      <c r="K99" s="114">
        <f>VLOOKUP($B99,[1]NUM10!$G$2:$T$153,8,FALSE)</f>
        <v>7</v>
      </c>
      <c r="L99" s="114">
        <f>VLOOKUP($B99,[1]NUM10!$G$2:$T$153,9,FALSE)</f>
        <v>3</v>
      </c>
      <c r="M99" s="114">
        <f>VLOOKUP($B99,[1]NUM10!$G$2:$T$153,10,FALSE)</f>
        <v>8</v>
      </c>
      <c r="N99" s="114">
        <f>VLOOKUP($B99,[1]NUM10!$G$2:$T$153,11,FALSE)</f>
        <v>0</v>
      </c>
      <c r="O99" s="114">
        <f>VLOOKUP($B99,[1]NUM10!$G$2:$T$153,12,FALSE)</f>
        <v>0</v>
      </c>
      <c r="P99" s="75">
        <f>VLOOKUP($B99,[1]NUM10!$G$2:$T$153,13,FALSE)</f>
        <v>8</v>
      </c>
      <c r="Q99" s="17">
        <f t="shared" si="13"/>
        <v>39</v>
      </c>
    </row>
    <row r="100" spans="1:21" ht="15" thickBot="1" x14ac:dyDescent="0.25">
      <c r="A100" s="105" t="s">
        <v>159</v>
      </c>
      <c r="B100" s="99" t="s">
        <v>153</v>
      </c>
      <c r="C100" s="63"/>
      <c r="D100" s="88"/>
      <c r="E100" s="114">
        <f>VLOOKUP($B100,[1]NUM10!$G$2:$T$153,2,FALSE)</f>
        <v>0</v>
      </c>
      <c r="F100" s="114">
        <f>VLOOKUP($B100,[1]NUM10!$G$2:$T$153,3,FALSE)</f>
        <v>0</v>
      </c>
      <c r="G100" s="114">
        <f>VLOOKUP($B100,[1]NUM10!$G$2:$T$153,4,FALSE)</f>
        <v>4</v>
      </c>
      <c r="H100" s="114">
        <f>VLOOKUP($B100,[1]NUM10!$G$2:$T$153,5,FALSE)</f>
        <v>0</v>
      </c>
      <c r="I100" s="114">
        <f>VLOOKUP($B100,[1]NUM10!$G$2:$T$153,6,FALSE)</f>
        <v>7</v>
      </c>
      <c r="J100" s="114">
        <f>VLOOKUP($B100,[1]NUM10!$G$2:$T$153,7,FALSE)</f>
        <v>9</v>
      </c>
      <c r="K100" s="114">
        <f>VLOOKUP($B100,[1]NUM10!$G$2:$T$153,8,FALSE)</f>
        <v>0</v>
      </c>
      <c r="L100" s="114">
        <f>VLOOKUP($B100,[1]NUM10!$G$2:$T$153,9,FALSE)</f>
        <v>5</v>
      </c>
      <c r="M100" s="114">
        <f>VLOOKUP($B100,[1]NUM10!$G$2:$T$153,10,FALSE)</f>
        <v>0</v>
      </c>
      <c r="N100" s="114">
        <f>VLOOKUP($B100,[1]NUM10!$G$2:$T$153,11,FALSE)</f>
        <v>0</v>
      </c>
      <c r="O100" s="114">
        <f>VLOOKUP($B100,[1]NUM10!$G$2:$T$153,12,FALSE)</f>
        <v>0</v>
      </c>
      <c r="P100" s="75">
        <f>VLOOKUP($B100,[1]NUM10!$G$2:$T$153,13,FALSE)</f>
        <v>6</v>
      </c>
      <c r="Q100" s="17">
        <f t="shared" si="13"/>
        <v>31</v>
      </c>
    </row>
    <row r="101" spans="1:21" ht="15" thickBot="1" x14ac:dyDescent="0.25">
      <c r="A101" s="105" t="s">
        <v>159</v>
      </c>
      <c r="B101" s="99" t="s">
        <v>154</v>
      </c>
      <c r="C101" s="63"/>
      <c r="D101" s="88"/>
      <c r="E101" s="114">
        <f>VLOOKUP($B101,[1]NUM10!$G$2:$T$153,2,FALSE)</f>
        <v>5</v>
      </c>
      <c r="F101" s="114">
        <f>VLOOKUP($B101,[1]NUM10!$G$2:$T$153,3,FALSE)</f>
        <v>1</v>
      </c>
      <c r="G101" s="114">
        <f>VLOOKUP($B101,[1]NUM10!$G$2:$T$153,4,FALSE)</f>
        <v>1</v>
      </c>
      <c r="H101" s="114">
        <f>VLOOKUP($B101,[1]NUM10!$G$2:$T$153,5,FALSE)</f>
        <v>4</v>
      </c>
      <c r="I101" s="114">
        <f>VLOOKUP($B101,[1]NUM10!$G$2:$T$153,6,FALSE)</f>
        <v>3</v>
      </c>
      <c r="J101" s="114">
        <f>VLOOKUP($B101,[1]NUM10!$G$2:$T$153,7,FALSE)</f>
        <v>4</v>
      </c>
      <c r="K101" s="114">
        <f>VLOOKUP($B101,[1]NUM10!$G$2:$T$153,8,FALSE)</f>
        <v>3</v>
      </c>
      <c r="L101" s="114">
        <f>VLOOKUP($B101,[1]NUM10!$G$2:$T$153,9,FALSE)</f>
        <v>13</v>
      </c>
      <c r="M101" s="114">
        <f>VLOOKUP($B101,[1]NUM10!$G$2:$T$153,10,FALSE)</f>
        <v>3</v>
      </c>
      <c r="N101" s="114">
        <f>VLOOKUP($B101,[1]NUM10!$G$2:$T$153,11,FALSE)</f>
        <v>0</v>
      </c>
      <c r="O101" s="114">
        <f>VLOOKUP($B101,[1]NUM10!$G$2:$T$153,12,FALSE)</f>
        <v>4</v>
      </c>
      <c r="P101" s="75">
        <f>VLOOKUP($B101,[1]NUM10!$G$2:$T$153,13,FALSE)</f>
        <v>12</v>
      </c>
      <c r="Q101" s="17">
        <f t="shared" si="13"/>
        <v>53</v>
      </c>
    </row>
    <row r="102" spans="1:21" ht="15" thickBot="1" x14ac:dyDescent="0.25">
      <c r="A102" s="105" t="s">
        <v>159</v>
      </c>
      <c r="B102" s="99" t="s">
        <v>155</v>
      </c>
      <c r="C102" s="63"/>
      <c r="D102" s="88"/>
      <c r="E102" s="114">
        <f>VLOOKUP($B102,[1]NUM10!$G$2:$T$153,2,FALSE)</f>
        <v>2</v>
      </c>
      <c r="F102" s="114">
        <f>VLOOKUP($B102,[1]NUM10!$G$2:$T$153,3,FALSE)</f>
        <v>1</v>
      </c>
      <c r="G102" s="114">
        <f>VLOOKUP($B102,[1]NUM10!$G$2:$T$153,4,FALSE)</f>
        <v>3</v>
      </c>
      <c r="H102" s="114">
        <f>VLOOKUP($B102,[1]NUM10!$G$2:$T$153,5,FALSE)</f>
        <v>0</v>
      </c>
      <c r="I102" s="114">
        <f>VLOOKUP($B102,[1]NUM10!$G$2:$T$153,6,FALSE)</f>
        <v>18</v>
      </c>
      <c r="J102" s="114">
        <f>VLOOKUP($B102,[1]NUM10!$G$2:$T$153,7,FALSE)</f>
        <v>3</v>
      </c>
      <c r="K102" s="114">
        <f>VLOOKUP($B102,[1]NUM10!$G$2:$T$153,8,FALSE)</f>
        <v>2</v>
      </c>
      <c r="L102" s="114">
        <f>VLOOKUP($B102,[1]NUM10!$G$2:$T$153,9,FALSE)</f>
        <v>29</v>
      </c>
      <c r="M102" s="114">
        <f>VLOOKUP($B102,[1]NUM10!$G$2:$T$153,10,FALSE)</f>
        <v>11</v>
      </c>
      <c r="N102" s="114">
        <f>VLOOKUP($B102,[1]NUM10!$G$2:$T$153,11,FALSE)</f>
        <v>0</v>
      </c>
      <c r="O102" s="114">
        <f>VLOOKUP($B102,[1]NUM10!$G$2:$T$153,12,FALSE)</f>
        <v>34</v>
      </c>
      <c r="P102" s="75">
        <f>VLOOKUP($B102,[1]NUM10!$G$2:$T$153,13,FALSE)</f>
        <v>6</v>
      </c>
      <c r="Q102" s="17">
        <f t="shared" si="13"/>
        <v>109</v>
      </c>
      <c r="U102" s="69"/>
    </row>
    <row r="103" spans="1:21" ht="15" thickBot="1" x14ac:dyDescent="0.25">
      <c r="A103" s="105" t="s">
        <v>159</v>
      </c>
      <c r="B103" s="99" t="s">
        <v>156</v>
      </c>
      <c r="C103" s="63"/>
      <c r="D103" s="88"/>
      <c r="E103" s="114">
        <f>VLOOKUP($B103,[1]NUM10!$G$2:$T$153,2,FALSE)</f>
        <v>11</v>
      </c>
      <c r="F103" s="114">
        <f>VLOOKUP($B103,[1]NUM10!$G$2:$T$153,3,FALSE)</f>
        <v>4</v>
      </c>
      <c r="G103" s="114">
        <f>VLOOKUP($B103,[1]NUM10!$G$2:$T$153,4,FALSE)</f>
        <v>3</v>
      </c>
      <c r="H103" s="114">
        <f>VLOOKUP($B103,[1]NUM10!$G$2:$T$153,5,FALSE)</f>
        <v>4</v>
      </c>
      <c r="I103" s="114">
        <f>VLOOKUP($B103,[1]NUM10!$G$2:$T$153,6,FALSE)</f>
        <v>4</v>
      </c>
      <c r="J103" s="114">
        <f>VLOOKUP($B103,[1]NUM10!$G$2:$T$153,7,FALSE)</f>
        <v>4</v>
      </c>
      <c r="K103" s="114">
        <f>VLOOKUP($B103,[1]NUM10!$G$2:$T$153,8,FALSE)</f>
        <v>10</v>
      </c>
      <c r="L103" s="114">
        <f>VLOOKUP($B103,[1]NUM10!$G$2:$T$153,9,FALSE)</f>
        <v>6</v>
      </c>
      <c r="M103" s="114">
        <f>VLOOKUP($B103,[1]NUM10!$G$2:$T$153,10,FALSE)</f>
        <v>2</v>
      </c>
      <c r="N103" s="114">
        <f>VLOOKUP($B103,[1]NUM10!$G$2:$T$153,11,FALSE)</f>
        <v>3</v>
      </c>
      <c r="O103" s="114">
        <f>VLOOKUP($B103,[1]NUM10!$G$2:$T$153,12,FALSE)</f>
        <v>2</v>
      </c>
      <c r="P103" s="75">
        <f>VLOOKUP($B103,[1]NUM10!$G$2:$T$153,13,FALSE)</f>
        <v>10</v>
      </c>
      <c r="Q103" s="17">
        <f t="shared" si="13"/>
        <v>63</v>
      </c>
    </row>
    <row r="104" spans="1:21" ht="15" thickBot="1" x14ac:dyDescent="0.25">
      <c r="A104" s="105" t="s">
        <v>159</v>
      </c>
      <c r="B104" s="99" t="s">
        <v>157</v>
      </c>
      <c r="C104" s="63"/>
      <c r="D104" s="88"/>
      <c r="E104" s="114">
        <f>VLOOKUP($B104,[1]NUM10!$G$2:$T$153,2,FALSE)</f>
        <v>60</v>
      </c>
      <c r="F104" s="114">
        <f>VLOOKUP($B104,[1]NUM10!$G$2:$T$153,3,FALSE)</f>
        <v>51</v>
      </c>
      <c r="G104" s="114">
        <f>VLOOKUP($B104,[1]NUM10!$G$2:$T$153,4,FALSE)</f>
        <v>79</v>
      </c>
      <c r="H104" s="114">
        <f>VLOOKUP($B104,[1]NUM10!$G$2:$T$153,5,FALSE)</f>
        <v>52</v>
      </c>
      <c r="I104" s="114">
        <f>VLOOKUP($B104,[1]NUM10!$G$2:$T$153,6,FALSE)</f>
        <v>49</v>
      </c>
      <c r="J104" s="114">
        <f>VLOOKUP($B104,[1]NUM10!$G$2:$T$153,7,FALSE)</f>
        <v>54</v>
      </c>
      <c r="K104" s="114">
        <f>VLOOKUP($B104,[1]NUM10!$G$2:$T$153,8,FALSE)</f>
        <v>33</v>
      </c>
      <c r="L104" s="114">
        <f>VLOOKUP($B104,[1]NUM10!$G$2:$T$153,9,FALSE)</f>
        <v>40</v>
      </c>
      <c r="M104" s="114">
        <f>VLOOKUP($B104,[1]NUM10!$G$2:$T$153,10,FALSE)</f>
        <v>48</v>
      </c>
      <c r="N104" s="114">
        <f>VLOOKUP($B104,[1]NUM10!$G$2:$T$153,11,FALSE)</f>
        <v>118</v>
      </c>
      <c r="O104" s="114">
        <f>VLOOKUP($B104,[1]NUM10!$G$2:$T$153,12,FALSE)</f>
        <v>30</v>
      </c>
      <c r="P104" s="75">
        <f>VLOOKUP($B104,[1]NUM10!$G$2:$T$153,13,FALSE)</f>
        <v>20</v>
      </c>
      <c r="Q104" s="17">
        <f t="shared" si="13"/>
        <v>634</v>
      </c>
    </row>
    <row r="105" spans="1:21" ht="15" thickBot="1" x14ac:dyDescent="0.25">
      <c r="A105" s="105" t="s">
        <v>159</v>
      </c>
      <c r="B105" s="99" t="s">
        <v>158</v>
      </c>
      <c r="C105" s="63"/>
      <c r="D105" s="88"/>
      <c r="E105" s="114">
        <f>VLOOKUP($B105,[1]NUM10!$G$2:$T$153,2,FALSE)</f>
        <v>32</v>
      </c>
      <c r="F105" s="114">
        <f>VLOOKUP($B105,[1]NUM10!$G$2:$T$153,3,FALSE)</f>
        <v>21</v>
      </c>
      <c r="G105" s="114">
        <f>VLOOKUP($B105,[1]NUM10!$G$2:$T$153,4,FALSE)</f>
        <v>19</v>
      </c>
      <c r="H105" s="114">
        <f>VLOOKUP($B105,[1]NUM10!$G$2:$T$153,5,FALSE)</f>
        <v>26</v>
      </c>
      <c r="I105" s="114">
        <f>VLOOKUP($B105,[1]NUM10!$G$2:$T$153,6,FALSE)</f>
        <v>22</v>
      </c>
      <c r="J105" s="114">
        <f>VLOOKUP($B105,[1]NUM10!$G$2:$T$153,7,FALSE)</f>
        <v>14</v>
      </c>
      <c r="K105" s="114">
        <f>VLOOKUP($B105,[1]NUM10!$G$2:$T$153,8,FALSE)</f>
        <v>22</v>
      </c>
      <c r="L105" s="114">
        <f>VLOOKUP($B105,[1]NUM10!$G$2:$T$153,9,FALSE)</f>
        <v>25</v>
      </c>
      <c r="M105" s="114">
        <f>VLOOKUP($B105,[1]NUM10!$G$2:$T$153,10,FALSE)</f>
        <v>16</v>
      </c>
      <c r="N105" s="114">
        <f>VLOOKUP($B105,[1]NUM10!$G$2:$T$153,11,FALSE)</f>
        <v>36</v>
      </c>
      <c r="O105" s="114">
        <f>VLOOKUP($B105,[1]NUM10!$G$2:$T$153,12,FALSE)+10</f>
        <v>35</v>
      </c>
      <c r="P105" s="75">
        <f>VLOOKUP($B105,[1]NUM10!$G$2:$T$153,13,FALSE)+10</f>
        <v>38</v>
      </c>
      <c r="Q105" s="17">
        <f t="shared" si="13"/>
        <v>306</v>
      </c>
    </row>
    <row r="106" spans="1:21" s="65" customFormat="1" ht="15" thickBot="1" x14ac:dyDescent="0.25">
      <c r="A106" s="233" t="s">
        <v>206</v>
      </c>
      <c r="B106" s="234"/>
      <c r="C106" s="45">
        <f>+D106/Metas!P113</f>
        <v>0.70740417251710908</v>
      </c>
      <c r="D106" s="20">
        <f>+Q106/R106</f>
        <v>0.17685104312927727</v>
      </c>
      <c r="E106" s="14">
        <f>SUM(E90:E105)</f>
        <v>336</v>
      </c>
      <c r="F106" s="14">
        <f t="shared" ref="F106:P106" si="14">SUM(F90:F105)</f>
        <v>299</v>
      </c>
      <c r="G106" s="14">
        <f t="shared" si="14"/>
        <v>387</v>
      </c>
      <c r="H106" s="14">
        <f t="shared" si="14"/>
        <v>296</v>
      </c>
      <c r="I106" s="14">
        <f t="shared" si="14"/>
        <v>331</v>
      </c>
      <c r="J106" s="14">
        <f t="shared" si="14"/>
        <v>345</v>
      </c>
      <c r="K106" s="14">
        <f t="shared" si="14"/>
        <v>272</v>
      </c>
      <c r="L106" s="14">
        <f t="shared" si="14"/>
        <v>452</v>
      </c>
      <c r="M106" s="14">
        <f t="shared" si="14"/>
        <v>391</v>
      </c>
      <c r="N106" s="14">
        <f t="shared" si="14"/>
        <v>313</v>
      </c>
      <c r="O106" s="14">
        <f t="shared" si="14"/>
        <v>272</v>
      </c>
      <c r="P106" s="14">
        <f t="shared" si="14"/>
        <v>305</v>
      </c>
      <c r="Q106" s="14">
        <f>SUM(Q90:Q105)</f>
        <v>3999</v>
      </c>
      <c r="R106" s="296">
        <f>90449/4</f>
        <v>22612.25</v>
      </c>
      <c r="S106" s="297"/>
    </row>
    <row r="107" spans="1:21" ht="15" thickBot="1" x14ac:dyDescent="0.25">
      <c r="A107" s="105" t="s">
        <v>172</v>
      </c>
      <c r="B107" s="99" t="s">
        <v>160</v>
      </c>
      <c r="C107" s="63"/>
      <c r="D107" s="88"/>
      <c r="E107" s="114">
        <f>VLOOKUP($B107,[1]NUM10!$G$2:$T$153,2,FALSE)</f>
        <v>3</v>
      </c>
      <c r="F107" s="114">
        <f>VLOOKUP($B107,[1]NUM10!$G$2:$T$153,3,FALSE)</f>
        <v>2</v>
      </c>
      <c r="G107" s="114">
        <f>VLOOKUP($B107,[1]NUM10!$G$2:$T$153,4,FALSE)</f>
        <v>0</v>
      </c>
      <c r="H107" s="114">
        <f>VLOOKUP($B107,[1]NUM10!$G$2:$T$153,5,FALSE)</f>
        <v>2</v>
      </c>
      <c r="I107" s="114">
        <f>VLOOKUP($B107,[1]NUM10!$G$2:$T$153,6,FALSE)</f>
        <v>0</v>
      </c>
      <c r="J107" s="114">
        <f>VLOOKUP($B107,[1]NUM10!$G$2:$T$153,7,FALSE)</f>
        <v>6</v>
      </c>
      <c r="K107" s="114">
        <f>VLOOKUP($B107,[1]NUM10!$G$2:$T$153,8,FALSE)</f>
        <v>6</v>
      </c>
      <c r="L107" s="114">
        <f>VLOOKUP($B107,[1]NUM10!$G$2:$T$153,9,FALSE)</f>
        <v>3</v>
      </c>
      <c r="M107" s="114">
        <f>VLOOKUP($B107,[1]NUM10!$G$2:$T$153,10,FALSE)</f>
        <v>7</v>
      </c>
      <c r="N107" s="114">
        <f>VLOOKUP($B107,[1]NUM10!$G$2:$T$153,11,FALSE)</f>
        <v>5</v>
      </c>
      <c r="O107" s="114">
        <f>VLOOKUP($B107,[1]NUM10!$G$2:$T$153,12,FALSE)</f>
        <v>6</v>
      </c>
      <c r="P107" s="75">
        <f>VLOOKUP($B107,[1]NUM10!$G$2:$T$153,13,FALSE)</f>
        <v>0</v>
      </c>
      <c r="Q107" s="17">
        <f t="shared" ref="Q107:Q118" si="15">SUM(E107:P107)</f>
        <v>40</v>
      </c>
    </row>
    <row r="108" spans="1:21" ht="15" thickBot="1" x14ac:dyDescent="0.25">
      <c r="A108" s="105" t="s">
        <v>172</v>
      </c>
      <c r="B108" s="99" t="s">
        <v>161</v>
      </c>
      <c r="C108" s="63"/>
      <c r="D108" s="88"/>
      <c r="E108" s="114">
        <f>VLOOKUP($B108,[1]NUM10!$G$2:$T$153,2,FALSE)</f>
        <v>14</v>
      </c>
      <c r="F108" s="114">
        <f>VLOOKUP($B108,[1]NUM10!$G$2:$T$153,3,FALSE)</f>
        <v>15</v>
      </c>
      <c r="G108" s="114">
        <f>VLOOKUP($B108,[1]NUM10!$G$2:$T$153,4,FALSE)</f>
        <v>17</v>
      </c>
      <c r="H108" s="114">
        <f>VLOOKUP($B108,[1]NUM10!$G$2:$T$153,5,FALSE)</f>
        <v>30</v>
      </c>
      <c r="I108" s="114">
        <f>VLOOKUP($B108,[1]NUM10!$G$2:$T$153,6,FALSE)</f>
        <v>30</v>
      </c>
      <c r="J108" s="114">
        <f>VLOOKUP($B108,[1]NUM10!$G$2:$T$153,7,FALSE)</f>
        <v>5</v>
      </c>
      <c r="K108" s="114">
        <f>VLOOKUP($B108,[1]NUM10!$G$2:$T$153,8,FALSE)</f>
        <v>11</v>
      </c>
      <c r="L108" s="114">
        <f>VLOOKUP($B108,[1]NUM10!$G$2:$T$153,9,FALSE)</f>
        <v>27</v>
      </c>
      <c r="M108" s="114">
        <f>VLOOKUP($B108,[1]NUM10!$G$2:$T$153,10,FALSE)</f>
        <v>28</v>
      </c>
      <c r="N108" s="114">
        <f>VLOOKUP($B108,[1]NUM10!$G$2:$T$153,11,FALSE)</f>
        <v>19</v>
      </c>
      <c r="O108" s="114">
        <f>VLOOKUP($B108,[1]NUM10!$G$2:$T$153,12,FALSE)</f>
        <v>18</v>
      </c>
      <c r="P108" s="75">
        <f>VLOOKUP($B108,[1]NUM10!$G$2:$T$153,13,FALSE)</f>
        <v>22</v>
      </c>
      <c r="Q108" s="17">
        <f t="shared" si="15"/>
        <v>236</v>
      </c>
    </row>
    <row r="109" spans="1:21" ht="15" thickBot="1" x14ac:dyDescent="0.25">
      <c r="A109" s="105" t="s">
        <v>172</v>
      </c>
      <c r="B109" s="99" t="s">
        <v>162</v>
      </c>
      <c r="C109" s="63"/>
      <c r="D109" s="88"/>
      <c r="E109" s="114">
        <f>VLOOKUP($B109,[1]NUM10!$G$2:$T$153,2,FALSE)</f>
        <v>19</v>
      </c>
      <c r="F109" s="114">
        <f>VLOOKUP($B109,[1]NUM10!$G$2:$T$153,3,FALSE)</f>
        <v>0</v>
      </c>
      <c r="G109" s="114">
        <f>VLOOKUP($B109,[1]NUM10!$G$2:$T$153,4,FALSE)</f>
        <v>5</v>
      </c>
      <c r="H109" s="114">
        <f>VLOOKUP($B109,[1]NUM10!$G$2:$T$153,5,FALSE)</f>
        <v>18</v>
      </c>
      <c r="I109" s="114">
        <f>VLOOKUP($B109,[1]NUM10!$G$2:$T$153,6,FALSE)</f>
        <v>12</v>
      </c>
      <c r="J109" s="114">
        <f>VLOOKUP($B109,[1]NUM10!$G$2:$T$153,7,FALSE)</f>
        <v>8</v>
      </c>
      <c r="K109" s="114">
        <f>VLOOKUP($B109,[1]NUM10!$G$2:$T$153,8,FALSE)</f>
        <v>9</v>
      </c>
      <c r="L109" s="114">
        <f>VLOOKUP($B109,[1]NUM10!$G$2:$T$153,9,FALSE)</f>
        <v>9</v>
      </c>
      <c r="M109" s="114">
        <f>VLOOKUP($B109,[1]NUM10!$G$2:$T$153,10,FALSE)</f>
        <v>8</v>
      </c>
      <c r="N109" s="114">
        <f>VLOOKUP($B109,[1]NUM10!$G$2:$T$153,11,FALSE)</f>
        <v>9</v>
      </c>
      <c r="O109" s="114">
        <f>VLOOKUP($B109,[1]NUM10!$G$2:$T$153,12,FALSE)</f>
        <v>7</v>
      </c>
      <c r="P109" s="75">
        <f>VLOOKUP($B109,[1]NUM10!$G$2:$T$153,13,FALSE)</f>
        <v>10</v>
      </c>
      <c r="Q109" s="17">
        <f t="shared" si="15"/>
        <v>114</v>
      </c>
    </row>
    <row r="110" spans="1:21" ht="15" thickBot="1" x14ac:dyDescent="0.25">
      <c r="A110" s="105" t="s">
        <v>172</v>
      </c>
      <c r="B110" s="99" t="s">
        <v>163</v>
      </c>
      <c r="C110" s="63"/>
      <c r="D110" s="88"/>
      <c r="E110" s="114">
        <f>VLOOKUP($B110,[1]NUM10!$G$2:$T$153,2,FALSE)</f>
        <v>4</v>
      </c>
      <c r="F110" s="114">
        <f>VLOOKUP($B110,[1]NUM10!$G$2:$T$153,3,FALSE)</f>
        <v>1</v>
      </c>
      <c r="G110" s="114">
        <f>VLOOKUP($B110,[1]NUM10!$G$2:$T$153,4,FALSE)</f>
        <v>2</v>
      </c>
      <c r="H110" s="114">
        <f>VLOOKUP($B110,[1]NUM10!$G$2:$T$153,5,FALSE)</f>
        <v>1</v>
      </c>
      <c r="I110" s="114">
        <f>VLOOKUP($B110,[1]NUM10!$G$2:$T$153,6,FALSE)</f>
        <v>8</v>
      </c>
      <c r="J110" s="114">
        <f>VLOOKUP($B110,[1]NUM10!$G$2:$T$153,7,FALSE)</f>
        <v>4</v>
      </c>
      <c r="K110" s="114">
        <f>VLOOKUP($B110,[1]NUM10!$G$2:$T$153,8,FALSE)</f>
        <v>5</v>
      </c>
      <c r="L110" s="114">
        <f>VLOOKUP($B110,[1]NUM10!$G$2:$T$153,9,FALSE)</f>
        <v>5</v>
      </c>
      <c r="M110" s="114">
        <f>VLOOKUP($B110,[1]NUM10!$G$2:$T$153,10,FALSE)</f>
        <v>14</v>
      </c>
      <c r="N110" s="114">
        <f>VLOOKUP($B110,[1]NUM10!$G$2:$T$153,11,FALSE)</f>
        <v>4</v>
      </c>
      <c r="O110" s="114">
        <f>VLOOKUP($B110,[1]NUM10!$G$2:$T$153,12,FALSE)</f>
        <v>9</v>
      </c>
      <c r="P110" s="75">
        <f>VLOOKUP($B110,[1]NUM10!$G$2:$T$153,13,FALSE)</f>
        <v>3</v>
      </c>
      <c r="Q110" s="17">
        <f t="shared" si="15"/>
        <v>60</v>
      </c>
    </row>
    <row r="111" spans="1:21" ht="15" thickBot="1" x14ac:dyDescent="0.25">
      <c r="A111" s="105" t="s">
        <v>172</v>
      </c>
      <c r="B111" s="99" t="s">
        <v>164</v>
      </c>
      <c r="C111" s="63"/>
      <c r="D111" s="88"/>
      <c r="E111" s="114">
        <f>VLOOKUP($B111,[1]NUM10!$G$2:$T$153,2,FALSE)</f>
        <v>6</v>
      </c>
      <c r="F111" s="114">
        <f>VLOOKUP($B111,[1]NUM10!$G$2:$T$153,3,FALSE)</f>
        <v>8</v>
      </c>
      <c r="G111" s="114">
        <f>VLOOKUP($B111,[1]NUM10!$G$2:$T$153,4,FALSE)</f>
        <v>8</v>
      </c>
      <c r="H111" s="114">
        <f>VLOOKUP($B111,[1]NUM10!$G$2:$T$153,5,FALSE)</f>
        <v>9</v>
      </c>
      <c r="I111" s="114">
        <f>VLOOKUP($B111,[1]NUM10!$G$2:$T$153,6,FALSE)</f>
        <v>22</v>
      </c>
      <c r="J111" s="114">
        <f>VLOOKUP($B111,[1]NUM10!$G$2:$T$153,7,FALSE)</f>
        <v>2</v>
      </c>
      <c r="K111" s="114">
        <f>VLOOKUP($B111,[1]NUM10!$G$2:$T$153,8,FALSE)</f>
        <v>6</v>
      </c>
      <c r="L111" s="114">
        <f>VLOOKUP($B111,[1]NUM10!$G$2:$T$153,9,FALSE)</f>
        <v>12</v>
      </c>
      <c r="M111" s="114">
        <f>VLOOKUP($B111,[1]NUM10!$G$2:$T$153,10,FALSE)</f>
        <v>18</v>
      </c>
      <c r="N111" s="114">
        <f>VLOOKUP($B111,[1]NUM10!$G$2:$T$153,11,FALSE)</f>
        <v>6</v>
      </c>
      <c r="O111" s="114">
        <f>VLOOKUP($B111,[1]NUM10!$G$2:$T$153,12,FALSE)</f>
        <v>1</v>
      </c>
      <c r="P111" s="75">
        <f>VLOOKUP($B111,[1]NUM10!$G$2:$T$153,13,FALSE)</f>
        <v>8</v>
      </c>
      <c r="Q111" s="17">
        <f t="shared" si="15"/>
        <v>106</v>
      </c>
    </row>
    <row r="112" spans="1:21" ht="15" thickBot="1" x14ac:dyDescent="0.25">
      <c r="A112" s="105" t="s">
        <v>172</v>
      </c>
      <c r="B112" s="99" t="s">
        <v>165</v>
      </c>
      <c r="C112" s="63"/>
      <c r="D112" s="88"/>
      <c r="E112" s="114">
        <f>VLOOKUP($B112,[1]NUM10!$G$2:$T$153,2,FALSE)</f>
        <v>8</v>
      </c>
      <c r="F112" s="114">
        <f>VLOOKUP($B112,[1]NUM10!$G$2:$T$153,3,FALSE)</f>
        <v>3</v>
      </c>
      <c r="G112" s="114">
        <f>VLOOKUP($B112,[1]NUM10!$G$2:$T$153,4,FALSE)</f>
        <v>9</v>
      </c>
      <c r="H112" s="114">
        <f>VLOOKUP($B112,[1]NUM10!$G$2:$T$153,5,FALSE)</f>
        <v>16</v>
      </c>
      <c r="I112" s="114">
        <f>VLOOKUP($B112,[1]NUM10!$G$2:$T$153,6,FALSE)</f>
        <v>6</v>
      </c>
      <c r="J112" s="114">
        <f>VLOOKUP($B112,[1]NUM10!$G$2:$T$153,7,FALSE)</f>
        <v>2</v>
      </c>
      <c r="K112" s="114">
        <f>VLOOKUP($B112,[1]NUM10!$G$2:$T$153,8,FALSE)</f>
        <v>4</v>
      </c>
      <c r="L112" s="114">
        <f>VLOOKUP($B112,[1]NUM10!$G$2:$T$153,9,FALSE)</f>
        <v>8</v>
      </c>
      <c r="M112" s="114">
        <f>VLOOKUP($B112,[1]NUM10!$G$2:$T$153,10,FALSE)</f>
        <v>5</v>
      </c>
      <c r="N112" s="114">
        <f>VLOOKUP($B112,[1]NUM10!$G$2:$T$153,11,FALSE)</f>
        <v>7</v>
      </c>
      <c r="O112" s="114">
        <f>VLOOKUP($B112,[1]NUM10!$G$2:$T$153,12,FALSE)</f>
        <v>4</v>
      </c>
      <c r="P112" s="75">
        <f>VLOOKUP($B112,[1]NUM10!$G$2:$T$153,13,FALSE)</f>
        <v>6</v>
      </c>
      <c r="Q112" s="17">
        <f t="shared" si="15"/>
        <v>78</v>
      </c>
    </row>
    <row r="113" spans="1:22" ht="15" thickBot="1" x14ac:dyDescent="0.25">
      <c r="A113" s="105" t="s">
        <v>172</v>
      </c>
      <c r="B113" s="99" t="s">
        <v>166</v>
      </c>
      <c r="C113" s="63"/>
      <c r="D113" s="88"/>
      <c r="E113" s="114">
        <f>VLOOKUP($B113,[1]NUM10!$G$2:$T$153,2,FALSE)</f>
        <v>1</v>
      </c>
      <c r="F113" s="114">
        <f>VLOOKUP($B113,[1]NUM10!$G$2:$T$153,3,FALSE)</f>
        <v>2</v>
      </c>
      <c r="G113" s="114">
        <f>VLOOKUP($B113,[1]NUM10!$G$2:$T$153,4,FALSE)</f>
        <v>0</v>
      </c>
      <c r="H113" s="114">
        <f>VLOOKUP($B113,[1]NUM10!$G$2:$T$153,5,FALSE)</f>
        <v>1</v>
      </c>
      <c r="I113" s="114">
        <f>VLOOKUP($B113,[1]NUM10!$G$2:$T$153,6,FALSE)</f>
        <v>4</v>
      </c>
      <c r="J113" s="114">
        <f>VLOOKUP($B113,[1]NUM10!$G$2:$T$153,7,FALSE)</f>
        <v>9</v>
      </c>
      <c r="K113" s="114">
        <f>VLOOKUP($B113,[1]NUM10!$G$2:$T$153,8,FALSE)</f>
        <v>7</v>
      </c>
      <c r="L113" s="114">
        <f>VLOOKUP($B113,[1]NUM10!$G$2:$T$153,9,FALSE)</f>
        <v>10</v>
      </c>
      <c r="M113" s="114">
        <f>VLOOKUP($B113,[1]NUM10!$G$2:$T$153,10,FALSE)</f>
        <v>6</v>
      </c>
      <c r="N113" s="114">
        <f>VLOOKUP($B113,[1]NUM10!$G$2:$T$153,11,FALSE)</f>
        <v>9</v>
      </c>
      <c r="O113" s="114">
        <f>VLOOKUP($B113,[1]NUM10!$G$2:$T$153,12,FALSE)</f>
        <v>2</v>
      </c>
      <c r="P113" s="75">
        <f>VLOOKUP($B113,[1]NUM10!$G$2:$T$153,13,FALSE)</f>
        <v>1</v>
      </c>
      <c r="Q113" s="17">
        <f t="shared" si="15"/>
        <v>52</v>
      </c>
    </row>
    <row r="114" spans="1:22" ht="15" thickBot="1" x14ac:dyDescent="0.25">
      <c r="A114" s="105" t="s">
        <v>172</v>
      </c>
      <c r="B114" s="99" t="s">
        <v>167</v>
      </c>
      <c r="C114" s="63"/>
      <c r="D114" s="88"/>
      <c r="E114" s="114">
        <f>VLOOKUP($B114,[1]NUM10!$G$2:$T$153,2,FALSE)</f>
        <v>5</v>
      </c>
      <c r="F114" s="114">
        <f>VLOOKUP($B114,[1]NUM10!$G$2:$T$153,3,FALSE)</f>
        <v>5</v>
      </c>
      <c r="G114" s="114">
        <f>VLOOKUP($B114,[1]NUM10!$G$2:$T$153,4,FALSE)</f>
        <v>1</v>
      </c>
      <c r="H114" s="114">
        <f>VLOOKUP($B114,[1]NUM10!$G$2:$T$153,5,FALSE)</f>
        <v>3</v>
      </c>
      <c r="I114" s="114">
        <f>VLOOKUP($B114,[1]NUM10!$G$2:$T$153,6,FALSE)</f>
        <v>10</v>
      </c>
      <c r="J114" s="114">
        <f>VLOOKUP($B114,[1]NUM10!$G$2:$T$153,7,FALSE)</f>
        <v>5</v>
      </c>
      <c r="K114" s="114">
        <f>VLOOKUP($B114,[1]NUM10!$G$2:$T$153,8,FALSE)</f>
        <v>31</v>
      </c>
      <c r="L114" s="114">
        <f>VLOOKUP($B114,[1]NUM10!$G$2:$T$153,9,FALSE)</f>
        <v>17</v>
      </c>
      <c r="M114" s="114">
        <f>VLOOKUP($B114,[1]NUM10!$G$2:$T$153,10,FALSE)</f>
        <v>7</v>
      </c>
      <c r="N114" s="114">
        <f>VLOOKUP($B114,[1]NUM10!$G$2:$T$153,11,FALSE)</f>
        <v>18</v>
      </c>
      <c r="O114" s="114">
        <f>VLOOKUP($B114,[1]NUM10!$G$2:$T$153,12,FALSE)</f>
        <v>11</v>
      </c>
      <c r="P114" s="75">
        <f>VLOOKUP($B114,[1]NUM10!$G$2:$T$153,13,FALSE)</f>
        <v>3</v>
      </c>
      <c r="Q114" s="17">
        <f t="shared" si="15"/>
        <v>116</v>
      </c>
    </row>
    <row r="115" spans="1:22" ht="15" thickBot="1" x14ac:dyDescent="0.25">
      <c r="A115" s="105" t="s">
        <v>172</v>
      </c>
      <c r="B115" s="99" t="s">
        <v>168</v>
      </c>
      <c r="C115" s="63"/>
      <c r="D115" s="88"/>
      <c r="E115" s="114">
        <f>VLOOKUP($B115,[1]NUM10!$G$2:$T$153,2,FALSE)</f>
        <v>6</v>
      </c>
      <c r="F115" s="114">
        <f>VLOOKUP($B115,[1]NUM10!$G$2:$T$153,3,FALSE)</f>
        <v>3</v>
      </c>
      <c r="G115" s="114">
        <f>VLOOKUP($B115,[1]NUM10!$G$2:$T$153,4,FALSE)</f>
        <v>8</v>
      </c>
      <c r="H115" s="114">
        <f>VLOOKUP($B115,[1]NUM10!$G$2:$T$153,5,FALSE)</f>
        <v>6</v>
      </c>
      <c r="I115" s="114">
        <f>VLOOKUP($B115,[1]NUM10!$G$2:$T$153,6,FALSE)</f>
        <v>8</v>
      </c>
      <c r="J115" s="114">
        <f>VLOOKUP($B115,[1]NUM10!$G$2:$T$153,7,FALSE)</f>
        <v>9</v>
      </c>
      <c r="K115" s="114">
        <f>VLOOKUP($B115,[1]NUM10!$G$2:$T$153,8,FALSE)</f>
        <v>4</v>
      </c>
      <c r="L115" s="114">
        <f>VLOOKUP($B115,[1]NUM10!$G$2:$T$153,9,FALSE)</f>
        <v>18</v>
      </c>
      <c r="M115" s="114">
        <f>VLOOKUP($B115,[1]NUM10!$G$2:$T$153,10,FALSE)</f>
        <v>8</v>
      </c>
      <c r="N115" s="114">
        <f>VLOOKUP($B115,[1]NUM10!$G$2:$T$153,11,FALSE)</f>
        <v>9</v>
      </c>
      <c r="O115" s="114">
        <f>VLOOKUP($B115,[1]NUM10!$G$2:$T$153,12,FALSE)</f>
        <v>9</v>
      </c>
      <c r="P115" s="75">
        <f>VLOOKUP($B115,[1]NUM10!$G$2:$T$153,13,FALSE)</f>
        <v>8</v>
      </c>
      <c r="Q115" s="17">
        <f t="shared" si="15"/>
        <v>96</v>
      </c>
    </row>
    <row r="116" spans="1:22" ht="15" thickBot="1" x14ac:dyDescent="0.25">
      <c r="A116" s="105" t="s">
        <v>172</v>
      </c>
      <c r="B116" s="99" t="s">
        <v>169</v>
      </c>
      <c r="C116" s="63"/>
      <c r="D116" s="88"/>
      <c r="E116" s="114">
        <f>VLOOKUP($B116,[1]NUM10!$G$2:$T$153,2,FALSE)</f>
        <v>10</v>
      </c>
      <c r="F116" s="114">
        <f>VLOOKUP($B116,[1]NUM10!$G$2:$T$153,3,FALSE)</f>
        <v>3</v>
      </c>
      <c r="G116" s="114">
        <f>VLOOKUP($B116,[1]NUM10!$G$2:$T$153,4,FALSE)</f>
        <v>13</v>
      </c>
      <c r="H116" s="114">
        <f>VLOOKUP($B116,[1]NUM10!$G$2:$T$153,5,FALSE)</f>
        <v>5</v>
      </c>
      <c r="I116" s="114">
        <f>VLOOKUP($B116,[1]NUM10!$G$2:$T$153,6,FALSE)</f>
        <v>6</v>
      </c>
      <c r="J116" s="114">
        <f>VLOOKUP($B116,[1]NUM10!$G$2:$T$153,7,FALSE)</f>
        <v>8</v>
      </c>
      <c r="K116" s="114">
        <f>VLOOKUP($B116,[1]NUM10!$G$2:$T$153,8,FALSE)</f>
        <v>9</v>
      </c>
      <c r="L116" s="114">
        <f>VLOOKUP($B116,[1]NUM10!$G$2:$T$153,9,FALSE)</f>
        <v>9</v>
      </c>
      <c r="M116" s="114">
        <f>VLOOKUP($B116,[1]NUM10!$G$2:$T$153,10,FALSE)</f>
        <v>12</v>
      </c>
      <c r="N116" s="114">
        <f>VLOOKUP($B116,[1]NUM10!$G$2:$T$153,11,FALSE)</f>
        <v>4</v>
      </c>
      <c r="O116" s="114">
        <f>VLOOKUP($B116,[1]NUM10!$G$2:$T$153,12,FALSE)</f>
        <v>4</v>
      </c>
      <c r="P116" s="75">
        <f>VLOOKUP($B116,[1]NUM10!$G$2:$T$153,13,FALSE)</f>
        <v>3</v>
      </c>
      <c r="Q116" s="17">
        <f t="shared" si="15"/>
        <v>86</v>
      </c>
    </row>
    <row r="117" spans="1:22" ht="15" thickBot="1" x14ac:dyDescent="0.25">
      <c r="A117" s="105" t="s">
        <v>172</v>
      </c>
      <c r="B117" s="99" t="s">
        <v>170</v>
      </c>
      <c r="C117" s="63"/>
      <c r="D117" s="88"/>
      <c r="E117" s="114">
        <f>VLOOKUP($B117,[1]NUM10!$G$2:$T$153,2,FALSE)</f>
        <v>5</v>
      </c>
      <c r="F117" s="114">
        <f>VLOOKUP($B117,[1]NUM10!$G$2:$T$153,3,FALSE)</f>
        <v>0</v>
      </c>
      <c r="G117" s="114">
        <f>VLOOKUP($B117,[1]NUM10!$G$2:$T$153,4,FALSE)</f>
        <v>4</v>
      </c>
      <c r="H117" s="114">
        <f>VLOOKUP($B117,[1]NUM10!$G$2:$T$153,5,FALSE)</f>
        <v>2</v>
      </c>
      <c r="I117" s="114">
        <f>VLOOKUP($B117,[1]NUM10!$G$2:$T$153,6,FALSE)</f>
        <v>2</v>
      </c>
      <c r="J117" s="114">
        <f>VLOOKUP($B117,[1]NUM10!$G$2:$T$153,7,FALSE)</f>
        <v>5</v>
      </c>
      <c r="K117" s="114">
        <f>VLOOKUP($B117,[1]NUM10!$G$2:$T$153,8,FALSE)</f>
        <v>9</v>
      </c>
      <c r="L117" s="114">
        <f>VLOOKUP($B117,[1]NUM10!$G$2:$T$153,9,FALSE)</f>
        <v>8</v>
      </c>
      <c r="M117" s="114">
        <f>VLOOKUP($B117,[1]NUM10!$G$2:$T$153,10,FALSE)</f>
        <v>6</v>
      </c>
      <c r="N117" s="114">
        <f>VLOOKUP($B117,[1]NUM10!$G$2:$T$153,11,FALSE)</f>
        <v>5</v>
      </c>
      <c r="O117" s="114">
        <f>VLOOKUP($B117,[1]NUM10!$G$2:$T$153,12,FALSE)</f>
        <v>5</v>
      </c>
      <c r="P117" s="75">
        <f>VLOOKUP($B117,[1]NUM10!$G$2:$T$153,13,FALSE)</f>
        <v>5</v>
      </c>
      <c r="Q117" s="17">
        <f t="shared" si="15"/>
        <v>56</v>
      </c>
    </row>
    <row r="118" spans="1:22" ht="15" thickBot="1" x14ac:dyDescent="0.25">
      <c r="A118" s="105" t="s">
        <v>172</v>
      </c>
      <c r="B118" s="99" t="s">
        <v>171</v>
      </c>
      <c r="C118" s="63"/>
      <c r="D118" s="88"/>
      <c r="E118" s="114">
        <f>VLOOKUP($B118,[1]NUM10!$G$2:$T$153,2,FALSE)</f>
        <v>0</v>
      </c>
      <c r="F118" s="114">
        <f>VLOOKUP($B118,[1]NUM10!$G$2:$T$153,3,FALSE)</f>
        <v>0</v>
      </c>
      <c r="G118" s="114">
        <f>VLOOKUP($B118,[1]NUM10!$G$2:$T$153,4,FALSE)</f>
        <v>1</v>
      </c>
      <c r="H118" s="114">
        <f>VLOOKUP($B118,[1]NUM10!$G$2:$T$153,5,FALSE)</f>
        <v>2</v>
      </c>
      <c r="I118" s="114">
        <f>VLOOKUP($B118,[1]NUM10!$G$2:$T$153,6,FALSE)</f>
        <v>2</v>
      </c>
      <c r="J118" s="114">
        <f>VLOOKUP($B118,[1]NUM10!$G$2:$T$153,7,FALSE)</f>
        <v>26</v>
      </c>
      <c r="K118" s="114">
        <f>VLOOKUP($B118,[1]NUM10!$G$2:$T$153,8,FALSE)</f>
        <v>3</v>
      </c>
      <c r="L118" s="114">
        <f>VLOOKUP($B118,[1]NUM10!$G$2:$T$153,9,FALSE)</f>
        <v>0</v>
      </c>
      <c r="M118" s="114">
        <f>VLOOKUP($B118,[1]NUM10!$G$2:$T$153,10,FALSE)</f>
        <v>3</v>
      </c>
      <c r="N118" s="114">
        <f>VLOOKUP($B118,[1]NUM10!$G$2:$T$153,11,FALSE)</f>
        <v>3</v>
      </c>
      <c r="O118" s="114">
        <f>VLOOKUP($B118,[1]NUM10!$G$2:$T$153,12,FALSE)</f>
        <v>2</v>
      </c>
      <c r="P118" s="75">
        <f>VLOOKUP($B118,[1]NUM10!$G$2:$T$153,13,FALSE)</f>
        <v>9</v>
      </c>
      <c r="Q118" s="17">
        <f t="shared" si="15"/>
        <v>51</v>
      </c>
    </row>
    <row r="119" spans="1:22" s="65" customFormat="1" ht="15" thickBot="1" x14ac:dyDescent="0.25">
      <c r="A119" s="233" t="s">
        <v>207</v>
      </c>
      <c r="B119" s="234"/>
      <c r="C119" s="45">
        <f>+D119/Metas!P107</f>
        <v>1.1950401997940718</v>
      </c>
      <c r="D119" s="20">
        <f>+Q119/R119</f>
        <v>0.66922251188468029</v>
      </c>
      <c r="E119" s="14">
        <f>SUM(E107:E118)</f>
        <v>81</v>
      </c>
      <c r="F119" s="14">
        <f t="shared" ref="F119:P119" si="16">SUM(F107:F118)</f>
        <v>42</v>
      </c>
      <c r="G119" s="14">
        <f t="shared" si="16"/>
        <v>68</v>
      </c>
      <c r="H119" s="14">
        <f t="shared" si="16"/>
        <v>95</v>
      </c>
      <c r="I119" s="14">
        <f t="shared" si="16"/>
        <v>110</v>
      </c>
      <c r="J119" s="14">
        <f t="shared" si="16"/>
        <v>89</v>
      </c>
      <c r="K119" s="14">
        <f t="shared" si="16"/>
        <v>104</v>
      </c>
      <c r="L119" s="14">
        <f t="shared" si="16"/>
        <v>126</v>
      </c>
      <c r="M119" s="14">
        <f t="shared" si="16"/>
        <v>122</v>
      </c>
      <c r="N119" s="14">
        <f t="shared" si="16"/>
        <v>98</v>
      </c>
      <c r="O119" s="14">
        <f t="shared" si="16"/>
        <v>78</v>
      </c>
      <c r="P119" s="14">
        <f t="shared" si="16"/>
        <v>78</v>
      </c>
      <c r="Q119" s="14">
        <f>SUM(Q107:Q118)</f>
        <v>1091</v>
      </c>
      <c r="R119" s="296">
        <f>6521/4</f>
        <v>1630.25</v>
      </c>
      <c r="S119" s="297"/>
    </row>
    <row r="120" spans="1:22" ht="15" thickBot="1" x14ac:dyDescent="0.25">
      <c r="A120" s="105" t="s">
        <v>186</v>
      </c>
      <c r="B120" s="99" t="s">
        <v>173</v>
      </c>
      <c r="C120" s="63"/>
      <c r="D120" s="88"/>
      <c r="E120" s="114">
        <f>VLOOKUP($B120,[1]NUM10!$G$2:$T$153,2,FALSE)</f>
        <v>9</v>
      </c>
      <c r="F120" s="114">
        <f>VLOOKUP($B120,[1]NUM10!$G$2:$T$153,3,FALSE)</f>
        <v>39</v>
      </c>
      <c r="G120" s="114">
        <f>VLOOKUP($B120,[1]NUM10!$G$2:$T$153,4,FALSE)</f>
        <v>17</v>
      </c>
      <c r="H120" s="114">
        <f>VLOOKUP($B120,[1]NUM10!$G$2:$T$153,5,FALSE)</f>
        <v>21</v>
      </c>
      <c r="I120" s="114">
        <f>VLOOKUP($B120,[1]NUM10!$G$2:$T$153,6,FALSE)</f>
        <v>38</v>
      </c>
      <c r="J120" s="114">
        <f>VLOOKUP($B120,[1]NUM10!$G$2:$T$153,7,FALSE)</f>
        <v>46</v>
      </c>
      <c r="K120" s="114">
        <f>VLOOKUP($B120,[1]NUM10!$G$2:$T$153,8,FALSE)</f>
        <v>26</v>
      </c>
      <c r="L120" s="114">
        <f>VLOOKUP($B120,[1]NUM10!$G$2:$T$153,9,FALSE)</f>
        <v>31</v>
      </c>
      <c r="M120" s="114">
        <f>VLOOKUP($B120,[1]NUM10!$G$2:$T$153,10,FALSE)</f>
        <v>24</v>
      </c>
      <c r="N120" s="114">
        <f>VLOOKUP($B120,[1]NUM10!$G$2:$T$153,11,FALSE)</f>
        <v>42</v>
      </c>
      <c r="O120" s="114">
        <f>VLOOKUP($B120,[1]NUM10!$G$2:$T$153,12,FALSE)</f>
        <v>9</v>
      </c>
      <c r="P120" s="75">
        <f>VLOOKUP($B120,[1]NUM10!$G$2:$T$153,13,FALSE)</f>
        <v>46</v>
      </c>
      <c r="Q120" s="17">
        <f t="shared" ref="Q120:Q132" si="17">SUM(E120:P120)</f>
        <v>348</v>
      </c>
    </row>
    <row r="121" spans="1:22" ht="15" thickBot="1" x14ac:dyDescent="0.25">
      <c r="A121" s="105" t="s">
        <v>186</v>
      </c>
      <c r="B121" s="99" t="s">
        <v>174</v>
      </c>
      <c r="C121" s="63"/>
      <c r="D121" s="88"/>
      <c r="E121" s="114">
        <f>VLOOKUP($B121,[1]NUM10!$G$2:$T$153,2,FALSE)</f>
        <v>10</v>
      </c>
      <c r="F121" s="114">
        <f>VLOOKUP($B121,[1]NUM10!$G$2:$T$153,3,FALSE)</f>
        <v>13</v>
      </c>
      <c r="G121" s="114">
        <f>VLOOKUP($B121,[1]NUM10!$G$2:$T$153,4,FALSE)</f>
        <v>23</v>
      </c>
      <c r="H121" s="114">
        <f>VLOOKUP($B121,[1]NUM10!$G$2:$T$153,5,FALSE)</f>
        <v>21</v>
      </c>
      <c r="I121" s="114">
        <f>VLOOKUP($B121,[1]NUM10!$G$2:$T$153,6,FALSE)</f>
        <v>73</v>
      </c>
      <c r="J121" s="114">
        <f>VLOOKUP($B121,[1]NUM10!$G$2:$T$153,7,FALSE)</f>
        <v>24</v>
      </c>
      <c r="K121" s="114">
        <f>VLOOKUP($B121,[1]NUM10!$G$2:$T$153,8,FALSE)</f>
        <v>20</v>
      </c>
      <c r="L121" s="114">
        <f>VLOOKUP($B121,[1]NUM10!$G$2:$T$153,9,FALSE)</f>
        <v>25</v>
      </c>
      <c r="M121" s="114">
        <f>VLOOKUP($B121,[1]NUM10!$G$2:$T$153,10,FALSE)</f>
        <v>20</v>
      </c>
      <c r="N121" s="114">
        <f>VLOOKUP($B121,[1]NUM10!$G$2:$T$153,11,FALSE)</f>
        <v>21</v>
      </c>
      <c r="O121" s="114">
        <f>VLOOKUP($B121,[1]NUM10!$G$2:$T$153,12,FALSE)</f>
        <v>24</v>
      </c>
      <c r="P121" s="75">
        <f>VLOOKUP($B121,[1]NUM10!$G$2:$T$153,13,FALSE)</f>
        <v>35</v>
      </c>
      <c r="Q121" s="17">
        <f t="shared" si="17"/>
        <v>309</v>
      </c>
    </row>
    <row r="122" spans="1:22" ht="15" thickBot="1" x14ac:dyDescent="0.25">
      <c r="A122" s="105" t="s">
        <v>186</v>
      </c>
      <c r="B122" s="99" t="s">
        <v>175</v>
      </c>
      <c r="C122" s="63"/>
      <c r="D122" s="88"/>
      <c r="E122" s="114">
        <f>VLOOKUP($B122,[1]NUM10!$G$2:$T$153,2,FALSE)</f>
        <v>17</v>
      </c>
      <c r="F122" s="114">
        <f>VLOOKUP($B122,[1]NUM10!$G$2:$T$153,3,FALSE)</f>
        <v>28</v>
      </c>
      <c r="G122" s="114">
        <f>VLOOKUP($B122,[1]NUM10!$G$2:$T$153,4,FALSE)</f>
        <v>7</v>
      </c>
      <c r="H122" s="114">
        <f>VLOOKUP($B122,[1]NUM10!$G$2:$T$153,5,FALSE)</f>
        <v>2</v>
      </c>
      <c r="I122" s="114">
        <f>VLOOKUP($B122,[1]NUM10!$G$2:$T$153,6,FALSE)</f>
        <v>5</v>
      </c>
      <c r="J122" s="114">
        <f>VLOOKUP($B122,[1]NUM10!$G$2:$T$153,7,FALSE)</f>
        <v>6</v>
      </c>
      <c r="K122" s="114">
        <f>VLOOKUP($B122,[1]NUM10!$G$2:$T$153,8,FALSE)</f>
        <v>17</v>
      </c>
      <c r="L122" s="114">
        <f>VLOOKUP($B122,[1]NUM10!$G$2:$T$153,9,FALSE)</f>
        <v>15</v>
      </c>
      <c r="M122" s="114">
        <f>VLOOKUP($B122,[1]NUM10!$G$2:$T$153,10,FALSE)</f>
        <v>16</v>
      </c>
      <c r="N122" s="114">
        <f>VLOOKUP($B122,[1]NUM10!$G$2:$T$153,11,FALSE)</f>
        <v>7</v>
      </c>
      <c r="O122" s="114">
        <f>VLOOKUP($B122,[1]NUM10!$G$2:$T$153,12,FALSE)</f>
        <v>4</v>
      </c>
      <c r="P122" s="75">
        <f>VLOOKUP($B122,[1]NUM10!$G$2:$T$153,13,FALSE)</f>
        <v>3</v>
      </c>
      <c r="Q122" s="17">
        <f t="shared" si="17"/>
        <v>127</v>
      </c>
    </row>
    <row r="123" spans="1:22" ht="15" thickBot="1" x14ac:dyDescent="0.25">
      <c r="A123" s="105" t="s">
        <v>186</v>
      </c>
      <c r="B123" s="99" t="s">
        <v>176</v>
      </c>
      <c r="C123" s="63"/>
      <c r="D123" s="88"/>
      <c r="E123" s="114">
        <f>VLOOKUP($B123,[1]NUM10!$G$2:$T$153,2,FALSE)</f>
        <v>51</v>
      </c>
      <c r="F123" s="114">
        <f>VLOOKUP($B123,[1]NUM10!$G$2:$T$153,3,FALSE)</f>
        <v>89</v>
      </c>
      <c r="G123" s="114">
        <f>VLOOKUP($B123,[1]NUM10!$G$2:$T$153,4,FALSE)</f>
        <v>38</v>
      </c>
      <c r="H123" s="114">
        <f>VLOOKUP($B123,[1]NUM10!$G$2:$T$153,5,FALSE)</f>
        <v>74</v>
      </c>
      <c r="I123" s="114">
        <f>VLOOKUP($B123,[1]NUM10!$G$2:$T$153,6,FALSE)</f>
        <v>57</v>
      </c>
      <c r="J123" s="114">
        <f>VLOOKUP($B123,[1]NUM10!$G$2:$T$153,7,FALSE)</f>
        <v>45</v>
      </c>
      <c r="K123" s="114">
        <f>VLOOKUP($B123,[1]NUM10!$G$2:$T$153,8,FALSE)</f>
        <v>59</v>
      </c>
      <c r="L123" s="114">
        <f>VLOOKUP($B123,[1]NUM10!$G$2:$T$153,9,FALSE)</f>
        <v>39</v>
      </c>
      <c r="M123" s="114">
        <f>VLOOKUP($B123,[1]NUM10!$G$2:$T$153,10,FALSE)</f>
        <v>41</v>
      </c>
      <c r="N123" s="114">
        <f>VLOOKUP($B123,[1]NUM10!$G$2:$T$153,11,FALSE)</f>
        <v>21</v>
      </c>
      <c r="O123" s="114">
        <f>VLOOKUP($B123,[1]NUM10!$G$2:$T$153,12,FALSE)</f>
        <v>32</v>
      </c>
      <c r="P123" s="75">
        <f>VLOOKUP($B123,[1]NUM10!$G$2:$T$153,13,FALSE)</f>
        <v>52</v>
      </c>
      <c r="Q123" s="17">
        <f t="shared" si="17"/>
        <v>598</v>
      </c>
    </row>
    <row r="124" spans="1:22" ht="15" thickBot="1" x14ac:dyDescent="0.25">
      <c r="A124" s="105" t="s">
        <v>186</v>
      </c>
      <c r="B124" s="99" t="s">
        <v>177</v>
      </c>
      <c r="C124" s="63"/>
      <c r="D124" s="88"/>
      <c r="E124" s="114">
        <f>VLOOKUP($B124,[1]NUM10!$G$2:$T$153,2,FALSE)</f>
        <v>4</v>
      </c>
      <c r="F124" s="114">
        <f>VLOOKUP($B124,[1]NUM10!$G$2:$T$153,3,FALSE)</f>
        <v>6</v>
      </c>
      <c r="G124" s="114">
        <f>VLOOKUP($B124,[1]NUM10!$G$2:$T$153,4,FALSE)</f>
        <v>0</v>
      </c>
      <c r="H124" s="114">
        <f>VLOOKUP($B124,[1]NUM10!$G$2:$T$153,5,FALSE)</f>
        <v>0</v>
      </c>
      <c r="I124" s="114">
        <f>VLOOKUP($B124,[1]NUM10!$G$2:$T$153,6,FALSE)</f>
        <v>3</v>
      </c>
      <c r="J124" s="114">
        <f>VLOOKUP($B124,[1]NUM10!$G$2:$T$153,7,FALSE)</f>
        <v>0</v>
      </c>
      <c r="K124" s="114">
        <f>VLOOKUP($B124,[1]NUM10!$G$2:$T$153,8,FALSE)</f>
        <v>0</v>
      </c>
      <c r="L124" s="114">
        <f>VLOOKUP($B124,[1]NUM10!$G$2:$T$153,9,FALSE)</f>
        <v>0</v>
      </c>
      <c r="M124" s="114">
        <f>VLOOKUP($B124,[1]NUM10!$G$2:$T$153,10,FALSE)</f>
        <v>0</v>
      </c>
      <c r="N124" s="114">
        <f>VLOOKUP($B124,[1]NUM10!$G$2:$T$153,11,FALSE)</f>
        <v>2</v>
      </c>
      <c r="O124" s="114">
        <f>VLOOKUP($B124,[1]NUM10!$G$2:$T$153,12,FALSE)</f>
        <v>0</v>
      </c>
      <c r="P124" s="75">
        <f>VLOOKUP($B124,[1]NUM10!$G$2:$T$153,13,FALSE)</f>
        <v>1</v>
      </c>
      <c r="Q124" s="17">
        <f t="shared" si="17"/>
        <v>16</v>
      </c>
    </row>
    <row r="125" spans="1:22" ht="15" thickBot="1" x14ac:dyDescent="0.25">
      <c r="A125" s="105" t="s">
        <v>186</v>
      </c>
      <c r="B125" s="99" t="s">
        <v>178</v>
      </c>
      <c r="C125" s="63"/>
      <c r="D125" s="88"/>
      <c r="E125" s="114">
        <f>VLOOKUP($B125,[1]NUM10!$G$2:$T$153,2,FALSE)</f>
        <v>1</v>
      </c>
      <c r="F125" s="114">
        <f>VLOOKUP($B125,[1]NUM10!$G$2:$T$153,3,FALSE)</f>
        <v>0</v>
      </c>
      <c r="G125" s="114">
        <f>VLOOKUP($B125,[1]NUM10!$G$2:$T$153,4,FALSE)</f>
        <v>2</v>
      </c>
      <c r="H125" s="114">
        <f>VLOOKUP($B125,[1]NUM10!$G$2:$T$153,5,FALSE)</f>
        <v>1</v>
      </c>
      <c r="I125" s="114">
        <f>VLOOKUP($B125,[1]NUM10!$G$2:$T$153,6,FALSE)</f>
        <v>4</v>
      </c>
      <c r="J125" s="114">
        <f>VLOOKUP($B125,[1]NUM10!$G$2:$T$153,7,FALSE)</f>
        <v>0</v>
      </c>
      <c r="K125" s="114">
        <f>VLOOKUP($B125,[1]NUM10!$G$2:$T$153,8,FALSE)</f>
        <v>0</v>
      </c>
      <c r="L125" s="114">
        <f>VLOOKUP($B125,[1]NUM10!$G$2:$T$153,9,FALSE)</f>
        <v>2</v>
      </c>
      <c r="M125" s="114">
        <f>VLOOKUP($B125,[1]NUM10!$G$2:$T$153,10,FALSE)</f>
        <v>2</v>
      </c>
      <c r="N125" s="114">
        <f>VLOOKUP($B125,[1]NUM10!$G$2:$T$153,11,FALSE)</f>
        <v>2</v>
      </c>
      <c r="O125" s="114">
        <f>VLOOKUP($B125,[1]NUM10!$G$2:$T$153,12,FALSE)</f>
        <v>1</v>
      </c>
      <c r="P125" s="75">
        <f>VLOOKUP($B125,[1]NUM10!$G$2:$T$153,13,FALSE)</f>
        <v>0</v>
      </c>
      <c r="Q125" s="17">
        <f t="shared" si="17"/>
        <v>15</v>
      </c>
    </row>
    <row r="126" spans="1:22" ht="15" thickBot="1" x14ac:dyDescent="0.25">
      <c r="A126" s="105" t="s">
        <v>186</v>
      </c>
      <c r="B126" s="99" t="s">
        <v>179</v>
      </c>
      <c r="C126" s="63"/>
      <c r="D126" s="88"/>
      <c r="E126" s="114">
        <f>VLOOKUP($B126,[1]NUM10!$G$2:$T$153,2,FALSE)</f>
        <v>1</v>
      </c>
      <c r="F126" s="114">
        <f>VLOOKUP($B126,[1]NUM10!$G$2:$T$153,3,FALSE)</f>
        <v>0</v>
      </c>
      <c r="G126" s="114">
        <f>VLOOKUP($B126,[1]NUM10!$G$2:$T$153,4,FALSE)</f>
        <v>0</v>
      </c>
      <c r="H126" s="114">
        <f>VLOOKUP($B126,[1]NUM10!$G$2:$T$153,5,FALSE)</f>
        <v>0</v>
      </c>
      <c r="I126" s="114">
        <f>VLOOKUP($B126,[1]NUM10!$G$2:$T$153,6,FALSE)</f>
        <v>2</v>
      </c>
      <c r="J126" s="114">
        <f>VLOOKUP($B126,[1]NUM10!$G$2:$T$153,7,FALSE)</f>
        <v>8</v>
      </c>
      <c r="K126" s="114">
        <f>VLOOKUP($B126,[1]NUM10!$G$2:$T$153,8,FALSE)</f>
        <v>3</v>
      </c>
      <c r="L126" s="114">
        <f>VLOOKUP($B126,[1]NUM10!$G$2:$T$153,9,FALSE)</f>
        <v>1</v>
      </c>
      <c r="M126" s="114">
        <f>VLOOKUP($B126,[1]NUM10!$G$2:$T$153,10,FALSE)</f>
        <v>3</v>
      </c>
      <c r="N126" s="114">
        <f>VLOOKUP($B126,[1]NUM10!$G$2:$T$153,11,FALSE)</f>
        <v>8</v>
      </c>
      <c r="O126" s="114">
        <f>VLOOKUP($B126,[1]NUM10!$G$2:$T$153,12,FALSE)</f>
        <v>12</v>
      </c>
      <c r="P126" s="75">
        <f>VLOOKUP($B126,[1]NUM10!$G$2:$T$153,13,FALSE)</f>
        <v>2</v>
      </c>
      <c r="Q126" s="17">
        <f t="shared" si="17"/>
        <v>40</v>
      </c>
    </row>
    <row r="127" spans="1:22" ht="15" thickBot="1" x14ac:dyDescent="0.25">
      <c r="A127" s="105" t="s">
        <v>186</v>
      </c>
      <c r="B127" s="99" t="s">
        <v>180</v>
      </c>
      <c r="C127" s="63"/>
      <c r="D127" s="88"/>
      <c r="E127" s="114">
        <f>VLOOKUP($B127,[1]NUM10!$G$2:$T$153,2,FALSE)</f>
        <v>4</v>
      </c>
      <c r="F127" s="114">
        <f>VLOOKUP($B127,[1]NUM10!$G$2:$T$153,3,FALSE)</f>
        <v>6</v>
      </c>
      <c r="G127" s="114">
        <f>VLOOKUP($B127,[1]NUM10!$G$2:$T$153,4,FALSE)</f>
        <v>2</v>
      </c>
      <c r="H127" s="114">
        <f>VLOOKUP($B127,[1]NUM10!$G$2:$T$153,5,FALSE)</f>
        <v>3</v>
      </c>
      <c r="I127" s="114">
        <f>VLOOKUP($B127,[1]NUM10!$G$2:$T$153,6,FALSE)</f>
        <v>4</v>
      </c>
      <c r="J127" s="114">
        <f>VLOOKUP($B127,[1]NUM10!$G$2:$T$153,7,FALSE)</f>
        <v>2</v>
      </c>
      <c r="K127" s="114">
        <f>VLOOKUP($B127,[1]NUM10!$G$2:$T$153,8,FALSE)</f>
        <v>3</v>
      </c>
      <c r="L127" s="114">
        <f>VLOOKUP($B127,[1]NUM10!$G$2:$T$153,9,FALSE)</f>
        <v>3</v>
      </c>
      <c r="M127" s="114">
        <f>VLOOKUP($B127,[1]NUM10!$G$2:$T$153,10,FALSE)</f>
        <v>3</v>
      </c>
      <c r="N127" s="114">
        <f>VLOOKUP($B127,[1]NUM10!$G$2:$T$153,11,FALSE)</f>
        <v>6</v>
      </c>
      <c r="O127" s="114">
        <f>VLOOKUP($B127,[1]NUM10!$G$2:$T$153,12,FALSE)</f>
        <v>2</v>
      </c>
      <c r="P127" s="75">
        <f>VLOOKUP($B127,[1]NUM10!$G$2:$T$153,13,FALSE)</f>
        <v>5</v>
      </c>
      <c r="Q127" s="17">
        <f t="shared" si="17"/>
        <v>43</v>
      </c>
      <c r="V127" s="69"/>
    </row>
    <row r="128" spans="1:22" ht="15" thickBot="1" x14ac:dyDescent="0.25">
      <c r="A128" s="105" t="s">
        <v>186</v>
      </c>
      <c r="B128" s="99" t="s">
        <v>181</v>
      </c>
      <c r="C128" s="63"/>
      <c r="D128" s="88"/>
      <c r="E128" s="114">
        <f>VLOOKUP($B128,[1]NUM10!$G$2:$T$153,2,FALSE)</f>
        <v>3</v>
      </c>
      <c r="F128" s="114">
        <f>VLOOKUP($B128,[1]NUM10!$G$2:$T$153,3,FALSE)</f>
        <v>4</v>
      </c>
      <c r="G128" s="114">
        <f>VLOOKUP($B128,[1]NUM10!$G$2:$T$153,4,FALSE)</f>
        <v>2</v>
      </c>
      <c r="H128" s="114">
        <f>VLOOKUP($B128,[1]NUM10!$G$2:$T$153,5,FALSE)</f>
        <v>4</v>
      </c>
      <c r="I128" s="114">
        <f>VLOOKUP($B128,[1]NUM10!$G$2:$T$153,6,FALSE)</f>
        <v>6</v>
      </c>
      <c r="J128" s="114">
        <f>VLOOKUP($B128,[1]NUM10!$G$2:$T$153,7,FALSE)</f>
        <v>3</v>
      </c>
      <c r="K128" s="114">
        <f>VLOOKUP($B128,[1]NUM10!$G$2:$T$153,8,FALSE)</f>
        <v>5</v>
      </c>
      <c r="L128" s="114">
        <f>VLOOKUP($B128,[1]NUM10!$G$2:$T$153,9,FALSE)</f>
        <v>4</v>
      </c>
      <c r="M128" s="114">
        <f>VLOOKUP($B128,[1]NUM10!$G$2:$T$153,10,FALSE)</f>
        <v>8</v>
      </c>
      <c r="N128" s="114">
        <f>VLOOKUP($B128,[1]NUM10!$G$2:$T$153,11,FALSE)</f>
        <v>20</v>
      </c>
      <c r="O128" s="114">
        <f>VLOOKUP($B128,[1]NUM10!$G$2:$T$153,12,FALSE)</f>
        <v>0</v>
      </c>
      <c r="P128" s="75">
        <f>VLOOKUP($B128,[1]NUM10!$G$2:$T$153,13,FALSE)</f>
        <v>5</v>
      </c>
      <c r="Q128" s="17">
        <f t="shared" si="17"/>
        <v>64</v>
      </c>
    </row>
    <row r="129" spans="1:19" ht="15" thickBot="1" x14ac:dyDescent="0.25">
      <c r="A129" s="105" t="s">
        <v>186</v>
      </c>
      <c r="B129" s="99" t="s">
        <v>182</v>
      </c>
      <c r="C129" s="63"/>
      <c r="D129" s="88"/>
      <c r="E129" s="114">
        <f>VLOOKUP($B129,[1]NUM10!$G$2:$T$153,2,FALSE)</f>
        <v>2</v>
      </c>
      <c r="F129" s="114">
        <f>VLOOKUP($B129,[1]NUM10!$G$2:$T$153,3,FALSE)</f>
        <v>0</v>
      </c>
      <c r="G129" s="114">
        <f>VLOOKUP($B129,[1]NUM10!$G$2:$T$153,4,FALSE)</f>
        <v>12</v>
      </c>
      <c r="H129" s="114">
        <f>VLOOKUP($B129,[1]NUM10!$G$2:$T$153,5,FALSE)</f>
        <v>10</v>
      </c>
      <c r="I129" s="114">
        <f>VLOOKUP($B129,[1]NUM10!$G$2:$T$153,6,FALSE)</f>
        <v>20</v>
      </c>
      <c r="J129" s="114">
        <f>VLOOKUP($B129,[1]NUM10!$G$2:$T$153,7,FALSE)</f>
        <v>58</v>
      </c>
      <c r="K129" s="114">
        <f>VLOOKUP($B129,[1]NUM10!$G$2:$T$153,8,FALSE)</f>
        <v>2</v>
      </c>
      <c r="L129" s="114">
        <f>VLOOKUP($B129,[1]NUM10!$G$2:$T$153,9,FALSE)</f>
        <v>30</v>
      </c>
      <c r="M129" s="114">
        <f>VLOOKUP($B129,[1]NUM10!$G$2:$T$153,10,FALSE)</f>
        <v>0</v>
      </c>
      <c r="N129" s="114">
        <f>VLOOKUP($B129,[1]NUM10!$G$2:$T$153,11,FALSE)</f>
        <v>5</v>
      </c>
      <c r="O129" s="114">
        <f>VLOOKUP($B129,[1]NUM10!$G$2:$T$153,12,FALSE)</f>
        <v>0</v>
      </c>
      <c r="P129" s="75">
        <f>VLOOKUP($B129,[1]NUM10!$G$2:$T$153,13,FALSE)</f>
        <v>1</v>
      </c>
      <c r="Q129" s="17">
        <f t="shared" si="17"/>
        <v>140</v>
      </c>
    </row>
    <row r="130" spans="1:19" ht="15" thickBot="1" x14ac:dyDescent="0.25">
      <c r="A130" s="105" t="s">
        <v>186</v>
      </c>
      <c r="B130" s="99" t="s">
        <v>183</v>
      </c>
      <c r="C130" s="63"/>
      <c r="D130" s="88"/>
      <c r="E130" s="114">
        <f>VLOOKUP($B130,[1]NUM10!$G$2:$T$153,2,FALSE)</f>
        <v>10</v>
      </c>
      <c r="F130" s="114">
        <f>VLOOKUP($B130,[1]NUM10!$G$2:$T$153,3,FALSE)</f>
        <v>0</v>
      </c>
      <c r="G130" s="114">
        <f>VLOOKUP($B130,[1]NUM10!$G$2:$T$153,4,FALSE)</f>
        <v>3</v>
      </c>
      <c r="H130" s="114">
        <f>VLOOKUP($B130,[1]NUM10!$G$2:$T$153,5,FALSE)</f>
        <v>13</v>
      </c>
      <c r="I130" s="114">
        <f>VLOOKUP($B130,[1]NUM10!$G$2:$T$153,6,FALSE)</f>
        <v>4</v>
      </c>
      <c r="J130" s="114">
        <f>VLOOKUP($B130,[1]NUM10!$G$2:$T$153,7,FALSE)</f>
        <v>51</v>
      </c>
      <c r="K130" s="114">
        <f>VLOOKUP($B130,[1]NUM10!$G$2:$T$153,8,FALSE)</f>
        <v>9</v>
      </c>
      <c r="L130" s="114">
        <f>VLOOKUP($B130,[1]NUM10!$G$2:$T$153,9,FALSE)</f>
        <v>4</v>
      </c>
      <c r="M130" s="114">
        <f>VLOOKUP($B130,[1]NUM10!$G$2:$T$153,10,FALSE)</f>
        <v>6</v>
      </c>
      <c r="N130" s="114">
        <f>VLOOKUP($B130,[1]NUM10!$G$2:$T$153,11,FALSE)</f>
        <v>12</v>
      </c>
      <c r="O130" s="114">
        <f>VLOOKUP($B130,[1]NUM10!$G$2:$T$153,12,FALSE)</f>
        <v>0</v>
      </c>
      <c r="P130" s="75">
        <f>VLOOKUP($B130,[1]NUM10!$G$2:$T$153,13,FALSE)</f>
        <v>3</v>
      </c>
      <c r="Q130" s="17">
        <f t="shared" si="17"/>
        <v>115</v>
      </c>
    </row>
    <row r="131" spans="1:19" ht="15" thickBot="1" x14ac:dyDescent="0.25">
      <c r="A131" s="105" t="s">
        <v>186</v>
      </c>
      <c r="B131" s="99" t="s">
        <v>184</v>
      </c>
      <c r="C131" s="63"/>
      <c r="D131" s="88"/>
      <c r="E131" s="114">
        <f>VLOOKUP($B131,[1]NUM10!$G$2:$T$153,2,FALSE)</f>
        <v>0</v>
      </c>
      <c r="F131" s="114">
        <f>VLOOKUP($B131,[1]NUM10!$G$2:$T$153,3,FALSE)</f>
        <v>2</v>
      </c>
      <c r="G131" s="114">
        <f>VLOOKUP($B131,[1]NUM10!$G$2:$T$153,4,FALSE)</f>
        <v>0</v>
      </c>
      <c r="H131" s="114">
        <f>VLOOKUP($B131,[1]NUM10!$G$2:$T$153,5,FALSE)</f>
        <v>3</v>
      </c>
      <c r="I131" s="114">
        <f>VLOOKUP($B131,[1]NUM10!$G$2:$T$153,6,FALSE)</f>
        <v>31</v>
      </c>
      <c r="J131" s="114">
        <f>VLOOKUP($B131,[1]NUM10!$G$2:$T$153,7,FALSE)</f>
        <v>55</v>
      </c>
      <c r="K131" s="114">
        <f>VLOOKUP($B131,[1]NUM10!$G$2:$T$153,8,FALSE)</f>
        <v>2</v>
      </c>
      <c r="L131" s="114">
        <f>VLOOKUP($B131,[1]NUM10!$G$2:$T$153,9,FALSE)</f>
        <v>3</v>
      </c>
      <c r="M131" s="114">
        <f>VLOOKUP($B131,[1]NUM10!$G$2:$T$153,10,FALSE)</f>
        <v>1</v>
      </c>
      <c r="N131" s="114">
        <f>VLOOKUP($B131,[1]NUM10!$G$2:$T$153,11,FALSE)</f>
        <v>0</v>
      </c>
      <c r="O131" s="114">
        <f>VLOOKUP($B131,[1]NUM10!$G$2:$T$153,12,FALSE)</f>
        <v>12</v>
      </c>
      <c r="P131" s="75">
        <f>VLOOKUP($B131,[1]NUM10!$G$2:$T$153,13,FALSE)</f>
        <v>0</v>
      </c>
      <c r="Q131" s="17">
        <f t="shared" si="17"/>
        <v>109</v>
      </c>
    </row>
    <row r="132" spans="1:19" ht="15" thickBot="1" x14ac:dyDescent="0.25">
      <c r="A132" s="105" t="s">
        <v>186</v>
      </c>
      <c r="B132" s="99" t="s">
        <v>185</v>
      </c>
      <c r="C132" s="63"/>
      <c r="D132" s="88"/>
      <c r="E132" s="114">
        <f>VLOOKUP($B132,[1]NUM10!$G$2:$T$153,2,FALSE)</f>
        <v>0</v>
      </c>
      <c r="F132" s="114">
        <f>VLOOKUP($B132,[1]NUM10!$G$2:$T$153,3,FALSE)</f>
        <v>0</v>
      </c>
      <c r="G132" s="114">
        <f>VLOOKUP($B132,[1]NUM10!$G$2:$T$153,4,FALSE)</f>
        <v>1</v>
      </c>
      <c r="H132" s="114">
        <f>VLOOKUP($B132,[1]NUM10!$G$2:$T$153,5,FALSE)</f>
        <v>2</v>
      </c>
      <c r="I132" s="114">
        <f>VLOOKUP($B132,[1]NUM10!$G$2:$T$153,6,FALSE)</f>
        <v>2</v>
      </c>
      <c r="J132" s="114">
        <f>VLOOKUP($B132,[1]NUM10!$G$2:$T$153,7,FALSE)</f>
        <v>0</v>
      </c>
      <c r="K132" s="114">
        <f>VLOOKUP($B132,[1]NUM10!$G$2:$T$153,8,FALSE)</f>
        <v>0</v>
      </c>
      <c r="L132" s="114">
        <f>VLOOKUP($B132,[1]NUM10!$G$2:$T$153,9,FALSE)</f>
        <v>1</v>
      </c>
      <c r="M132" s="114">
        <f>VLOOKUP($B132,[1]NUM10!$G$2:$T$153,10,FALSE)</f>
        <v>0</v>
      </c>
      <c r="N132" s="114">
        <f>VLOOKUP($B132,[1]NUM10!$G$2:$T$153,11,FALSE)</f>
        <v>0</v>
      </c>
      <c r="O132" s="114">
        <f>VLOOKUP($B132,[1]NUM10!$G$2:$T$153,12,FALSE)</f>
        <v>0</v>
      </c>
      <c r="P132" s="75">
        <f>VLOOKUP($B132,[1]NUM10!$G$2:$T$153,13,FALSE)</f>
        <v>1</v>
      </c>
      <c r="Q132" s="17">
        <f t="shared" si="17"/>
        <v>7</v>
      </c>
    </row>
    <row r="133" spans="1:19" s="65" customFormat="1" ht="15" thickBot="1" x14ac:dyDescent="0.25">
      <c r="A133" s="233" t="s">
        <v>208</v>
      </c>
      <c r="B133" s="234"/>
      <c r="C133" s="45">
        <f>+D133/Metas!P112</f>
        <v>0.87547193763339215</v>
      </c>
      <c r="D133" s="20">
        <f>+Q133/R133</f>
        <v>0.2538868619136837</v>
      </c>
      <c r="E133" s="14">
        <f>SUM(E120:E132)</f>
        <v>112</v>
      </c>
      <c r="F133" s="14">
        <f t="shared" ref="F133:P133" si="18">SUM(F120:F132)</f>
        <v>187</v>
      </c>
      <c r="G133" s="14">
        <f t="shared" si="18"/>
        <v>107</v>
      </c>
      <c r="H133" s="14">
        <f t="shared" si="18"/>
        <v>154</v>
      </c>
      <c r="I133" s="14">
        <f t="shared" si="18"/>
        <v>249</v>
      </c>
      <c r="J133" s="14">
        <f t="shared" si="18"/>
        <v>298</v>
      </c>
      <c r="K133" s="14">
        <f t="shared" si="18"/>
        <v>146</v>
      </c>
      <c r="L133" s="14">
        <f t="shared" si="18"/>
        <v>158</v>
      </c>
      <c r="M133" s="14">
        <f t="shared" si="18"/>
        <v>124</v>
      </c>
      <c r="N133" s="14">
        <f t="shared" si="18"/>
        <v>146</v>
      </c>
      <c r="O133" s="14">
        <f t="shared" si="18"/>
        <v>96</v>
      </c>
      <c r="P133" s="14">
        <f t="shared" si="18"/>
        <v>154</v>
      </c>
      <c r="Q133" s="14">
        <f>SUM(Q120:Q132)</f>
        <v>1931</v>
      </c>
      <c r="R133" s="296">
        <f>30423/4</f>
        <v>7605.75</v>
      </c>
      <c r="S133" s="297"/>
    </row>
    <row r="134" spans="1:19" ht="15" thickBot="1" x14ac:dyDescent="0.25">
      <c r="A134" s="105" t="s">
        <v>191</v>
      </c>
      <c r="B134" s="99" t="s">
        <v>187</v>
      </c>
      <c r="C134" s="63"/>
      <c r="D134" s="88"/>
      <c r="E134" s="114">
        <f>VLOOKUP($B134,[1]NUM10!$G$2:$T$153,2,FALSE)</f>
        <v>56</v>
      </c>
      <c r="F134" s="114">
        <f>VLOOKUP($B134,[1]NUM10!$G$2:$T$153,3,FALSE)</f>
        <v>47</v>
      </c>
      <c r="G134" s="114">
        <f>VLOOKUP($B134,[1]NUM10!$G$2:$T$153,4,FALSE)</f>
        <v>59</v>
      </c>
      <c r="H134" s="114">
        <f>VLOOKUP($B134,[1]NUM10!$G$2:$T$153,5,FALSE)</f>
        <v>47</v>
      </c>
      <c r="I134" s="114">
        <f>VLOOKUP($B134,[1]NUM10!$G$2:$T$153,6,FALSE)</f>
        <v>56</v>
      </c>
      <c r="J134" s="114">
        <f>VLOOKUP($B134,[1]NUM10!$G$2:$T$153,7,FALSE)</f>
        <v>56</v>
      </c>
      <c r="K134" s="114">
        <f>VLOOKUP($B134,[1]NUM10!$G$2:$T$153,8,FALSE)</f>
        <v>46</v>
      </c>
      <c r="L134" s="114">
        <f>VLOOKUP($B134,[1]NUM10!$G$2:$T$153,9,FALSE)</f>
        <v>38</v>
      </c>
      <c r="M134" s="114">
        <f>VLOOKUP($B134,[1]NUM10!$G$2:$T$153,10,FALSE)</f>
        <v>57</v>
      </c>
      <c r="N134" s="114">
        <f>VLOOKUP($B134,[1]NUM10!$G$2:$T$153,11,FALSE)</f>
        <v>30</v>
      </c>
      <c r="O134" s="114">
        <f>VLOOKUP($B134,[1]NUM10!$G$2:$T$153,12,FALSE)</f>
        <v>16</v>
      </c>
      <c r="P134" s="75">
        <f>VLOOKUP($B134,[1]NUM10!$G$2:$T$153,13,FALSE)</f>
        <v>124</v>
      </c>
      <c r="Q134" s="17">
        <f>SUM(E134:P134)</f>
        <v>632</v>
      </c>
    </row>
    <row r="135" spans="1:19" ht="15" thickBot="1" x14ac:dyDescent="0.25">
      <c r="A135" s="105" t="s">
        <v>191</v>
      </c>
      <c r="B135" s="99" t="s">
        <v>188</v>
      </c>
      <c r="C135" s="63"/>
      <c r="D135" s="88"/>
      <c r="E135" s="114">
        <f>VLOOKUP($B135,[1]NUM10!$G$2:$T$153,2,FALSE)</f>
        <v>4</v>
      </c>
      <c r="F135" s="114">
        <f>VLOOKUP($B135,[1]NUM10!$G$2:$T$153,3,FALSE)</f>
        <v>9</v>
      </c>
      <c r="G135" s="114">
        <f>VLOOKUP($B135,[1]NUM10!$G$2:$T$153,4,FALSE)</f>
        <v>14</v>
      </c>
      <c r="H135" s="114">
        <f>VLOOKUP($B135,[1]NUM10!$G$2:$T$153,5,FALSE)</f>
        <v>8</v>
      </c>
      <c r="I135" s="114">
        <f>VLOOKUP($B135,[1]NUM10!$G$2:$T$153,6,FALSE)</f>
        <v>0</v>
      </c>
      <c r="J135" s="114">
        <f>VLOOKUP($B135,[1]NUM10!$G$2:$T$153,7,FALSE)</f>
        <v>1</v>
      </c>
      <c r="K135" s="114">
        <f>VLOOKUP($B135,[1]NUM10!$G$2:$T$153,8,FALSE)</f>
        <v>6</v>
      </c>
      <c r="L135" s="114">
        <f>VLOOKUP($B135,[1]NUM10!$G$2:$T$153,9,FALSE)</f>
        <v>1</v>
      </c>
      <c r="M135" s="114">
        <f>VLOOKUP($B135,[1]NUM10!$G$2:$T$153,10,FALSE)</f>
        <v>13</v>
      </c>
      <c r="N135" s="114">
        <f>VLOOKUP($B135,[1]NUM10!$G$2:$T$153,11,FALSE)</f>
        <v>14</v>
      </c>
      <c r="O135" s="114">
        <f>VLOOKUP($B135,[1]NUM10!$G$2:$T$153,12,FALSE)</f>
        <v>12</v>
      </c>
      <c r="P135" s="75">
        <f>VLOOKUP($B135,[1]NUM10!$G$2:$T$153,13,FALSE)</f>
        <v>18</v>
      </c>
      <c r="Q135" s="17">
        <f>SUM(E135:P135)</f>
        <v>100</v>
      </c>
    </row>
    <row r="136" spans="1:19" ht="15" thickBot="1" x14ac:dyDescent="0.25">
      <c r="A136" s="105" t="s">
        <v>191</v>
      </c>
      <c r="B136" s="99" t="s">
        <v>189</v>
      </c>
      <c r="C136" s="63"/>
      <c r="D136" s="88"/>
      <c r="Q136" s="17">
        <f>SUM(E136:P136)</f>
        <v>0</v>
      </c>
    </row>
    <row r="137" spans="1:19" ht="15" thickBot="1" x14ac:dyDescent="0.25">
      <c r="A137" s="105" t="s">
        <v>191</v>
      </c>
      <c r="B137" s="99" t="s">
        <v>190</v>
      </c>
      <c r="C137" s="63"/>
      <c r="D137" s="88"/>
      <c r="Q137" s="17">
        <f>SUM(E137:P137)</f>
        <v>0</v>
      </c>
    </row>
    <row r="138" spans="1:19" s="65" customFormat="1" ht="15" thickBot="1" x14ac:dyDescent="0.25">
      <c r="A138" s="233" t="s">
        <v>209</v>
      </c>
      <c r="B138" s="234"/>
      <c r="C138" s="45">
        <f>+D138/Metas!P114</f>
        <v>1.0978627671541057</v>
      </c>
      <c r="D138" s="20">
        <f>+Q138/R138</f>
        <v>0.27446569178852642</v>
      </c>
      <c r="E138" s="14">
        <f>SUM(E134:E137)</f>
        <v>60</v>
      </c>
      <c r="F138" s="14">
        <f t="shared" ref="F138:P138" si="19">SUM(F134:F137)</f>
        <v>56</v>
      </c>
      <c r="G138" s="14">
        <f t="shared" si="19"/>
        <v>73</v>
      </c>
      <c r="H138" s="14">
        <f t="shared" si="19"/>
        <v>55</v>
      </c>
      <c r="I138" s="14">
        <f t="shared" si="19"/>
        <v>56</v>
      </c>
      <c r="J138" s="14">
        <f t="shared" si="19"/>
        <v>57</v>
      </c>
      <c r="K138" s="14">
        <f t="shared" si="19"/>
        <v>52</v>
      </c>
      <c r="L138" s="14">
        <f t="shared" si="19"/>
        <v>39</v>
      </c>
      <c r="M138" s="14">
        <f t="shared" si="19"/>
        <v>70</v>
      </c>
      <c r="N138" s="14">
        <f t="shared" si="19"/>
        <v>44</v>
      </c>
      <c r="O138" s="14">
        <f t="shared" si="19"/>
        <v>28</v>
      </c>
      <c r="P138" s="14">
        <f t="shared" si="19"/>
        <v>142</v>
      </c>
      <c r="Q138" s="14">
        <f>SUM(Q134:Q137)</f>
        <v>732</v>
      </c>
      <c r="R138" s="296">
        <f>10668/4</f>
        <v>2667</v>
      </c>
      <c r="S138" s="297"/>
    </row>
    <row r="139" spans="1:19" ht="15" thickBot="1" x14ac:dyDescent="0.25">
      <c r="A139" s="105" t="s">
        <v>199</v>
      </c>
      <c r="B139" s="99" t="s">
        <v>192</v>
      </c>
      <c r="C139" s="63"/>
      <c r="D139" s="88"/>
      <c r="E139" s="114">
        <f>VLOOKUP($B139,[1]NUM10!$G$2:$T$153,2,FALSE)</f>
        <v>8</v>
      </c>
      <c r="F139" s="114">
        <f>VLOOKUP($B139,[1]NUM10!$G$2:$T$153,3,FALSE)</f>
        <v>7</v>
      </c>
      <c r="G139" s="114">
        <f>VLOOKUP($B139,[1]NUM10!$G$2:$T$153,4,FALSE)</f>
        <v>39</v>
      </c>
      <c r="H139" s="114">
        <f>VLOOKUP($B139,[1]NUM10!$G$2:$T$153,5,FALSE)</f>
        <v>16</v>
      </c>
      <c r="I139" s="114">
        <f>VLOOKUP($B139,[1]NUM10!$G$2:$T$153,6,FALSE)</f>
        <v>20</v>
      </c>
      <c r="J139" s="114">
        <f>VLOOKUP($B139,[1]NUM10!$G$2:$T$153,7,FALSE)</f>
        <v>8</v>
      </c>
      <c r="K139" s="114">
        <f>VLOOKUP($B139,[1]NUM10!$G$2:$T$153,8,FALSE)</f>
        <v>13</v>
      </c>
      <c r="L139" s="114">
        <f>VLOOKUP($B139,[1]NUM10!$G$2:$T$153,9,FALSE)</f>
        <v>16</v>
      </c>
      <c r="M139" s="114">
        <f>VLOOKUP($B139,[1]NUM10!$G$2:$T$153,10,FALSE)</f>
        <v>12</v>
      </c>
      <c r="N139" s="114">
        <f>VLOOKUP($B139,[1]NUM10!$G$2:$T$153,11,FALSE)</f>
        <v>16</v>
      </c>
      <c r="O139" s="114">
        <f>VLOOKUP($B139,[1]NUM10!$G$2:$T$153,12,FALSE)</f>
        <v>7</v>
      </c>
      <c r="P139" s="75">
        <f>VLOOKUP($B139,[1]NUM10!$G$2:$T$153,13,FALSE)</f>
        <v>43</v>
      </c>
      <c r="Q139" s="17">
        <f t="shared" ref="Q139:Q145" si="20">SUM(E139:P139)</f>
        <v>205</v>
      </c>
    </row>
    <row r="140" spans="1:19" ht="15" thickBot="1" x14ac:dyDescent="0.25">
      <c r="A140" s="105" t="s">
        <v>199</v>
      </c>
      <c r="B140" s="99" t="s">
        <v>193</v>
      </c>
      <c r="C140" s="63"/>
      <c r="D140" s="88"/>
      <c r="E140" s="114">
        <f>VLOOKUP($B140,[1]NUM10!$G$2:$T$153,2,FALSE)</f>
        <v>6</v>
      </c>
      <c r="F140" s="114">
        <f>VLOOKUP($B140,[1]NUM10!$G$2:$T$153,3,FALSE)</f>
        <v>3</v>
      </c>
      <c r="G140" s="114">
        <f>VLOOKUP($B140,[1]NUM10!$G$2:$T$153,4,FALSE)</f>
        <v>3</v>
      </c>
      <c r="H140" s="114">
        <f>VLOOKUP($B140,[1]NUM10!$G$2:$T$153,5,FALSE)</f>
        <v>7</v>
      </c>
      <c r="I140" s="114">
        <f>VLOOKUP($B140,[1]NUM10!$G$2:$T$153,6,FALSE)</f>
        <v>0</v>
      </c>
      <c r="J140" s="114">
        <f>VLOOKUP($B140,[1]NUM10!$G$2:$T$153,7,FALSE)</f>
        <v>0</v>
      </c>
      <c r="K140" s="114">
        <f>VLOOKUP($B140,[1]NUM10!$G$2:$T$153,8,FALSE)</f>
        <v>3</v>
      </c>
      <c r="L140" s="114">
        <f>VLOOKUP($B140,[1]NUM10!$G$2:$T$153,9,FALSE)</f>
        <v>0</v>
      </c>
      <c r="M140" s="114">
        <f>VLOOKUP($B140,[1]NUM10!$G$2:$T$153,10,FALSE)</f>
        <v>2</v>
      </c>
      <c r="N140" s="114">
        <f>VLOOKUP($B140,[1]NUM10!$G$2:$T$153,11,FALSE)</f>
        <v>0</v>
      </c>
      <c r="O140" s="114">
        <f>VLOOKUP($B140,[1]NUM10!$G$2:$T$153,12,FALSE)</f>
        <v>2</v>
      </c>
      <c r="P140" s="75">
        <f>VLOOKUP($B140,[1]NUM10!$G$2:$T$153,13,FALSE)</f>
        <v>10</v>
      </c>
      <c r="Q140" s="17">
        <f t="shared" si="20"/>
        <v>36</v>
      </c>
    </row>
    <row r="141" spans="1:19" ht="15" thickBot="1" x14ac:dyDescent="0.25">
      <c r="A141" s="105" t="s">
        <v>199</v>
      </c>
      <c r="B141" s="99" t="s">
        <v>194</v>
      </c>
      <c r="C141" s="63"/>
      <c r="D141" s="88"/>
      <c r="E141" s="114">
        <f>VLOOKUP($B141,[1]NUM10!$G$2:$T$153,2,FALSE)</f>
        <v>4</v>
      </c>
      <c r="F141" s="114">
        <f>VLOOKUP($B141,[1]NUM10!$G$2:$T$153,3,FALSE)</f>
        <v>3</v>
      </c>
      <c r="G141" s="114">
        <f>VLOOKUP($B141,[1]NUM10!$G$2:$T$153,4,FALSE)</f>
        <v>4</v>
      </c>
      <c r="H141" s="114">
        <f>VLOOKUP($B141,[1]NUM10!$G$2:$T$153,5,FALSE)</f>
        <v>2</v>
      </c>
      <c r="I141" s="114">
        <f>VLOOKUP($B141,[1]NUM10!$G$2:$T$153,6,FALSE)</f>
        <v>0</v>
      </c>
      <c r="J141" s="114">
        <f>VLOOKUP($B141,[1]NUM10!$G$2:$T$153,7,FALSE)</f>
        <v>3</v>
      </c>
      <c r="K141" s="114">
        <f>VLOOKUP($B141,[1]NUM10!$G$2:$T$153,8,FALSE)</f>
        <v>4</v>
      </c>
      <c r="L141" s="114">
        <f>VLOOKUP($B141,[1]NUM10!$G$2:$T$153,9,FALSE)</f>
        <v>1</v>
      </c>
      <c r="M141" s="114">
        <f>VLOOKUP($B141,[1]NUM10!$G$2:$T$153,10,FALSE)</f>
        <v>0</v>
      </c>
      <c r="N141" s="114">
        <f>VLOOKUP($B141,[1]NUM10!$G$2:$T$153,11,FALSE)</f>
        <v>0</v>
      </c>
      <c r="O141" s="114">
        <f>VLOOKUP($B141,[1]NUM10!$G$2:$T$153,12,FALSE)</f>
        <v>11</v>
      </c>
      <c r="P141" s="75">
        <f>VLOOKUP($B141,[1]NUM10!$G$2:$T$153,13,FALSE)</f>
        <v>27</v>
      </c>
      <c r="Q141" s="17">
        <f t="shared" si="20"/>
        <v>59</v>
      </c>
    </row>
    <row r="142" spans="1:19" ht="15" thickBot="1" x14ac:dyDescent="0.25">
      <c r="A142" s="105" t="s">
        <v>199</v>
      </c>
      <c r="B142" s="99" t="s">
        <v>195</v>
      </c>
      <c r="C142" s="63"/>
      <c r="D142" s="88"/>
      <c r="E142" s="114">
        <f>VLOOKUP($B142,[1]NUM10!$G$2:$T$153,2,FALSE)</f>
        <v>8</v>
      </c>
      <c r="F142" s="114">
        <f>VLOOKUP($B142,[1]NUM10!$G$2:$T$153,3,FALSE)</f>
        <v>10</v>
      </c>
      <c r="G142" s="114">
        <f>VLOOKUP($B142,[1]NUM10!$G$2:$T$153,4,FALSE)</f>
        <v>6</v>
      </c>
      <c r="H142" s="114">
        <f>VLOOKUP($B142,[1]NUM10!$G$2:$T$153,5,FALSE)</f>
        <v>15</v>
      </c>
      <c r="I142" s="114">
        <f>VLOOKUP($B142,[1]NUM10!$G$2:$T$153,6,FALSE)</f>
        <v>12</v>
      </c>
      <c r="J142" s="114">
        <f>VLOOKUP($B142,[1]NUM10!$G$2:$T$153,7,FALSE)</f>
        <v>5</v>
      </c>
      <c r="K142" s="114">
        <f>VLOOKUP($B142,[1]NUM10!$G$2:$T$153,8,FALSE)</f>
        <v>4</v>
      </c>
      <c r="L142" s="114">
        <f>VLOOKUP($B142,[1]NUM10!$G$2:$T$153,9,FALSE)</f>
        <v>29</v>
      </c>
      <c r="M142" s="114">
        <f>VLOOKUP($B142,[1]NUM10!$G$2:$T$153,10,FALSE)</f>
        <v>0</v>
      </c>
      <c r="N142" s="114">
        <f>VLOOKUP($B142,[1]NUM10!$G$2:$T$153,11,FALSE)</f>
        <v>4</v>
      </c>
      <c r="O142" s="114">
        <f>VLOOKUP($B142,[1]NUM10!$G$2:$T$153,12,FALSE)</f>
        <v>8</v>
      </c>
      <c r="P142" s="75">
        <f>VLOOKUP($B142,[1]NUM10!$G$2:$T$153,13,FALSE)</f>
        <v>6</v>
      </c>
      <c r="Q142" s="17">
        <f t="shared" si="20"/>
        <v>107</v>
      </c>
    </row>
    <row r="143" spans="1:19" ht="15" thickBot="1" x14ac:dyDescent="0.25">
      <c r="A143" s="105" t="s">
        <v>199</v>
      </c>
      <c r="B143" s="99" t="s">
        <v>196</v>
      </c>
      <c r="C143" s="63"/>
      <c r="D143" s="88"/>
      <c r="E143" s="114">
        <f>VLOOKUP($B143,[1]NUM10!$G$2:$T$153,2,FALSE)</f>
        <v>1</v>
      </c>
      <c r="F143" s="114">
        <f>VLOOKUP($B143,[1]NUM10!$G$2:$T$153,3,FALSE)</f>
        <v>0</v>
      </c>
      <c r="G143" s="114">
        <f>VLOOKUP($B143,[1]NUM10!$G$2:$T$153,4,FALSE)</f>
        <v>6</v>
      </c>
      <c r="H143" s="114">
        <f>VLOOKUP($B143,[1]NUM10!$G$2:$T$153,5,FALSE)</f>
        <v>6</v>
      </c>
      <c r="I143" s="114">
        <f>VLOOKUP($B143,[1]NUM10!$G$2:$T$153,6,FALSE)</f>
        <v>7</v>
      </c>
      <c r="J143" s="114">
        <f>VLOOKUP($B143,[1]NUM10!$G$2:$T$153,7,FALSE)</f>
        <v>5</v>
      </c>
      <c r="K143" s="114">
        <f>VLOOKUP($B143,[1]NUM10!$G$2:$T$153,8,FALSE)</f>
        <v>5</v>
      </c>
      <c r="L143" s="114">
        <f>VLOOKUP($B143,[1]NUM10!$G$2:$T$153,9,FALSE)</f>
        <v>9</v>
      </c>
      <c r="M143" s="114">
        <f>VLOOKUP($B143,[1]NUM10!$G$2:$T$153,10,FALSE)</f>
        <v>2</v>
      </c>
      <c r="N143" s="114">
        <f>VLOOKUP($B143,[1]NUM10!$G$2:$T$153,11,FALSE)</f>
        <v>1</v>
      </c>
      <c r="O143" s="114">
        <f>VLOOKUP($B143,[1]NUM10!$G$2:$T$153,12,FALSE)</f>
        <v>5</v>
      </c>
      <c r="P143" s="75">
        <f>VLOOKUP($B143,[1]NUM10!$G$2:$T$153,13,FALSE)</f>
        <v>18</v>
      </c>
      <c r="Q143" s="17">
        <f t="shared" si="20"/>
        <v>65</v>
      </c>
    </row>
    <row r="144" spans="1:19" ht="15" thickBot="1" x14ac:dyDescent="0.25">
      <c r="A144" s="105" t="s">
        <v>199</v>
      </c>
      <c r="B144" s="99" t="s">
        <v>197</v>
      </c>
      <c r="C144" s="63"/>
      <c r="D144" s="88"/>
      <c r="E144" s="114">
        <f>VLOOKUP($B144,[1]NUM10!$G$2:$T$153,2,FALSE)</f>
        <v>7</v>
      </c>
      <c r="F144" s="114">
        <f>VLOOKUP($B144,[1]NUM10!$G$2:$T$153,3,FALSE)</f>
        <v>5</v>
      </c>
      <c r="G144" s="114">
        <f>VLOOKUP($B144,[1]NUM10!$G$2:$T$153,4,FALSE)</f>
        <v>11</v>
      </c>
      <c r="H144" s="114">
        <f>VLOOKUP($B144,[1]NUM10!$G$2:$T$153,5,FALSE)</f>
        <v>1</v>
      </c>
      <c r="I144" s="114">
        <f>VLOOKUP($B144,[1]NUM10!$G$2:$T$153,6,FALSE)</f>
        <v>0</v>
      </c>
      <c r="J144" s="114">
        <f>VLOOKUP($B144,[1]NUM10!$G$2:$T$153,7,FALSE)</f>
        <v>5</v>
      </c>
      <c r="K144" s="114">
        <f>VLOOKUP($B144,[1]NUM10!$G$2:$T$153,8,FALSE)</f>
        <v>0</v>
      </c>
      <c r="L144" s="114">
        <f>VLOOKUP($B144,[1]NUM10!$G$2:$T$153,9,FALSE)</f>
        <v>2</v>
      </c>
      <c r="M144" s="114">
        <f>VLOOKUP($B144,[1]NUM10!$G$2:$T$153,10,FALSE)</f>
        <v>1</v>
      </c>
      <c r="N144" s="114">
        <f>VLOOKUP($B144,[1]NUM10!$G$2:$T$153,11,FALSE)</f>
        <v>0</v>
      </c>
      <c r="O144" s="114">
        <f>VLOOKUP($B144,[1]NUM10!$G$2:$T$153,12,FALSE)</f>
        <v>0</v>
      </c>
      <c r="P144" s="75">
        <f>VLOOKUP($B144,[1]NUM10!$G$2:$T$153,13,FALSE)</f>
        <v>15</v>
      </c>
      <c r="Q144" s="17">
        <f t="shared" si="20"/>
        <v>47</v>
      </c>
    </row>
    <row r="145" spans="1:19" ht="15" thickBot="1" x14ac:dyDescent="0.25">
      <c r="A145" s="105" t="s">
        <v>199</v>
      </c>
      <c r="B145" s="99" t="s">
        <v>198</v>
      </c>
      <c r="C145" s="63"/>
      <c r="D145" s="88"/>
      <c r="E145" s="114">
        <f>VLOOKUP($B145,[1]NUM10!$G$2:$T$153,2,FALSE)</f>
        <v>6</v>
      </c>
      <c r="F145" s="114">
        <f>VLOOKUP($B145,[1]NUM10!$G$2:$T$153,3,FALSE)</f>
        <v>0</v>
      </c>
      <c r="G145" s="114">
        <f>VLOOKUP($B145,[1]NUM10!$G$2:$T$153,4,FALSE)</f>
        <v>4</v>
      </c>
      <c r="H145" s="114">
        <f>VLOOKUP($B145,[1]NUM10!$G$2:$T$153,5,FALSE)</f>
        <v>3</v>
      </c>
      <c r="I145" s="114">
        <f>VLOOKUP($B145,[1]NUM10!$G$2:$T$153,6,FALSE)</f>
        <v>5</v>
      </c>
      <c r="J145" s="114">
        <f>VLOOKUP($B145,[1]NUM10!$G$2:$T$153,7,FALSE)</f>
        <v>3</v>
      </c>
      <c r="K145" s="114">
        <f>VLOOKUP($B145,[1]NUM10!$G$2:$T$153,8,FALSE)</f>
        <v>0</v>
      </c>
      <c r="L145" s="114">
        <f>VLOOKUP($B145,[1]NUM10!$G$2:$T$153,9,FALSE)</f>
        <v>12</v>
      </c>
      <c r="M145" s="114">
        <f>VLOOKUP($B145,[1]NUM10!$G$2:$T$153,10,FALSE)</f>
        <v>5</v>
      </c>
      <c r="N145" s="114">
        <f>VLOOKUP($B145,[1]NUM10!$G$2:$T$153,11,FALSE)</f>
        <v>3</v>
      </c>
      <c r="O145" s="114">
        <f>VLOOKUP($B145,[1]NUM10!$G$2:$T$153,12,FALSE)</f>
        <v>5</v>
      </c>
      <c r="P145" s="75">
        <f>VLOOKUP($B145,[1]NUM10!$G$2:$T$153,13,FALSE)</f>
        <v>8</v>
      </c>
      <c r="Q145" s="17">
        <f t="shared" si="20"/>
        <v>54</v>
      </c>
    </row>
    <row r="146" spans="1:19" s="65" customFormat="1" ht="15" thickBot="1" x14ac:dyDescent="0.25">
      <c r="A146" s="233" t="s">
        <v>210</v>
      </c>
      <c r="B146" s="234"/>
      <c r="C146" s="45">
        <f>+D146/Metas!P115</f>
        <v>1.0860191616993451</v>
      </c>
      <c r="D146" s="20">
        <f>+Q146/R146</f>
        <v>0.57559015570065297</v>
      </c>
      <c r="E146" s="14">
        <f>SUM(E139:E145)</f>
        <v>40</v>
      </c>
      <c r="F146" s="14">
        <f t="shared" ref="F146:P146" si="21">SUM(F139:F145)</f>
        <v>28</v>
      </c>
      <c r="G146" s="14">
        <f t="shared" si="21"/>
        <v>73</v>
      </c>
      <c r="H146" s="14">
        <f t="shared" si="21"/>
        <v>50</v>
      </c>
      <c r="I146" s="14">
        <f t="shared" si="21"/>
        <v>44</v>
      </c>
      <c r="J146" s="14">
        <f t="shared" si="21"/>
        <v>29</v>
      </c>
      <c r="K146" s="14">
        <f t="shared" si="21"/>
        <v>29</v>
      </c>
      <c r="L146" s="14">
        <f t="shared" si="21"/>
        <v>69</v>
      </c>
      <c r="M146" s="14">
        <f t="shared" si="21"/>
        <v>22</v>
      </c>
      <c r="N146" s="14">
        <f t="shared" si="21"/>
        <v>24</v>
      </c>
      <c r="O146" s="14">
        <f t="shared" si="21"/>
        <v>38</v>
      </c>
      <c r="P146" s="14">
        <f t="shared" si="21"/>
        <v>127</v>
      </c>
      <c r="Q146" s="14">
        <f>SUM(Q139:Q145)</f>
        <v>573</v>
      </c>
      <c r="R146" s="296">
        <f>3982/4</f>
        <v>995.5</v>
      </c>
      <c r="S146" s="297"/>
    </row>
    <row r="147" spans="1:19" x14ac:dyDescent="0.2">
      <c r="B147" s="140" t="s">
        <v>215</v>
      </c>
      <c r="C147" s="72"/>
      <c r="D147" s="179">
        <f>+D25+D36+D47+D61+D72+D78+D89+D106+D119+D133+D138+D146</f>
        <v>4.8641008449972487</v>
      </c>
      <c r="E147" s="75">
        <f t="shared" ref="E147:R147" si="22">+E25+E36+E47+E61+E72+E78+E89+E106+E119+E133+E138+E146</f>
        <v>3181</v>
      </c>
      <c r="F147" s="75">
        <f t="shared" si="22"/>
        <v>3548</v>
      </c>
      <c r="G147" s="75">
        <f t="shared" si="22"/>
        <v>3404</v>
      </c>
      <c r="H147" s="75">
        <f t="shared" si="22"/>
        <v>3171</v>
      </c>
      <c r="I147" s="75">
        <f t="shared" si="22"/>
        <v>4062</v>
      </c>
      <c r="J147" s="75">
        <f t="shared" si="22"/>
        <v>3301</v>
      </c>
      <c r="K147" s="75">
        <f t="shared" si="22"/>
        <v>3154</v>
      </c>
      <c r="L147" s="75">
        <f t="shared" si="22"/>
        <v>3774</v>
      </c>
      <c r="M147" s="75">
        <f t="shared" si="22"/>
        <v>3619</v>
      </c>
      <c r="N147" s="75">
        <f t="shared" si="22"/>
        <v>3582</v>
      </c>
      <c r="O147" s="75">
        <f t="shared" si="22"/>
        <v>2400</v>
      </c>
      <c r="P147" s="75">
        <f t="shared" si="22"/>
        <v>3123</v>
      </c>
      <c r="Q147" s="75">
        <f t="shared" si="22"/>
        <v>40319</v>
      </c>
      <c r="R147" s="70">
        <f t="shared" si="22"/>
        <v>143359.75</v>
      </c>
    </row>
    <row r="148" spans="1:19" x14ac:dyDescent="0.2">
      <c r="C148" s="73"/>
      <c r="D148" s="94"/>
    </row>
  </sheetData>
  <mergeCells count="33">
    <mergeCell ref="A1:A10"/>
    <mergeCell ref="B1:B10"/>
    <mergeCell ref="E1:S1"/>
    <mergeCell ref="E2:Q9"/>
    <mergeCell ref="R2:S9"/>
    <mergeCell ref="E10:Q10"/>
    <mergeCell ref="R10:S11"/>
    <mergeCell ref="D1:D10"/>
    <mergeCell ref="C1:C11"/>
    <mergeCell ref="A138:B138"/>
    <mergeCell ref="A146:B146"/>
    <mergeCell ref="A47:B47"/>
    <mergeCell ref="A61:B61"/>
    <mergeCell ref="A72:B72"/>
    <mergeCell ref="A78:B78"/>
    <mergeCell ref="A89:B89"/>
    <mergeCell ref="A133:B133"/>
    <mergeCell ref="R25:S25"/>
    <mergeCell ref="R36:S36"/>
    <mergeCell ref="A106:B106"/>
    <mergeCell ref="A119:B119"/>
    <mergeCell ref="A25:B25"/>
    <mergeCell ref="A36:B36"/>
    <mergeCell ref="R47:S47"/>
    <mergeCell ref="R72:S72"/>
    <mergeCell ref="R61:S61"/>
    <mergeCell ref="R138:S138"/>
    <mergeCell ref="R146:S146"/>
    <mergeCell ref="R78:S78"/>
    <mergeCell ref="R89:S89"/>
    <mergeCell ref="R106:S106"/>
    <mergeCell ref="R119:S119"/>
    <mergeCell ref="R133:S133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bestFit="1" customWidth="1"/>
    <col min="2" max="2" width="36.7109375" style="105" bestFit="1" customWidth="1"/>
    <col min="3" max="3" width="14.42578125" style="62" customWidth="1"/>
    <col min="4" max="4" width="10.140625" style="62" bestFit="1" customWidth="1"/>
    <col min="5" max="5" width="9.5703125" style="75" customWidth="1"/>
    <col min="6" max="6" width="10.42578125" style="75" customWidth="1"/>
    <col min="7" max="7" width="10.85546875" style="75" customWidth="1"/>
    <col min="8" max="8" width="11.140625" style="75" bestFit="1" customWidth="1"/>
    <col min="9" max="9" width="11" style="75" customWidth="1"/>
    <col min="10" max="10" width="11.140625" style="75" customWidth="1"/>
    <col min="11" max="11" width="9.7109375" style="75" customWidth="1"/>
    <col min="12" max="12" width="8.42578125" style="75" customWidth="1"/>
    <col min="13" max="17" width="7.5703125" style="75" customWidth="1"/>
    <col min="18" max="18" width="8.42578125" style="75" customWidth="1"/>
    <col min="19" max="19" width="7.140625" style="75" customWidth="1"/>
    <col min="20" max="20" width="9" style="75" customWidth="1"/>
    <col min="21" max="21" width="8.42578125" style="75" customWidth="1"/>
    <col min="22" max="22" width="7.140625" style="75" customWidth="1"/>
    <col min="23" max="24" width="9.7109375" style="75" customWidth="1"/>
    <col min="25" max="25" width="8.28515625" style="75" customWidth="1"/>
    <col min="26" max="26" width="7" style="75" customWidth="1"/>
    <col min="27" max="28" width="7.140625" style="75" customWidth="1"/>
    <col min="29" max="29" width="7.5703125" style="75" customWidth="1"/>
    <col min="30" max="30" width="8.5703125" style="75" customWidth="1"/>
    <col min="31" max="31" width="8" style="75" customWidth="1"/>
    <col min="32" max="32" width="7.140625" style="75" customWidth="1"/>
    <col min="33" max="34" width="8.5703125" style="75" customWidth="1"/>
    <col min="35" max="35" width="7.140625" style="75" customWidth="1"/>
    <col min="36" max="36" width="7.28515625" style="75" customWidth="1"/>
    <col min="37" max="37" width="12.85546875" style="75" customWidth="1"/>
    <col min="38" max="39" width="16.85546875" style="75" bestFit="1" customWidth="1"/>
    <col min="40" max="16384" width="11.42578125" style="62"/>
  </cols>
  <sheetData>
    <row r="1" spans="1:39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72" t="s">
        <v>252</v>
      </c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4"/>
    </row>
    <row r="2" spans="1:39" ht="15" customHeight="1" thickTop="1" x14ac:dyDescent="0.2">
      <c r="A2" s="216"/>
      <c r="B2" s="219"/>
      <c r="C2" s="236"/>
      <c r="D2" s="242"/>
      <c r="E2" s="275" t="s">
        <v>3</v>
      </c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7"/>
      <c r="AK2" s="261" t="s">
        <v>4</v>
      </c>
      <c r="AL2" s="261"/>
      <c r="AM2" s="265"/>
    </row>
    <row r="3" spans="1:39" ht="15" customHeight="1" x14ac:dyDescent="0.2">
      <c r="A3" s="216"/>
      <c r="B3" s="219"/>
      <c r="C3" s="236"/>
      <c r="D3" s="242"/>
      <c r="E3" s="278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79"/>
      <c r="AK3" s="261"/>
      <c r="AL3" s="261"/>
      <c r="AM3" s="265"/>
    </row>
    <row r="4" spans="1:39" ht="15" customHeight="1" x14ac:dyDescent="0.2">
      <c r="A4" s="216"/>
      <c r="B4" s="219"/>
      <c r="C4" s="236"/>
      <c r="D4" s="242"/>
      <c r="E4" s="278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  <c r="AE4" s="261"/>
      <c r="AF4" s="261"/>
      <c r="AG4" s="261"/>
      <c r="AH4" s="261"/>
      <c r="AI4" s="261"/>
      <c r="AJ4" s="279"/>
      <c r="AK4" s="261"/>
      <c r="AL4" s="261"/>
      <c r="AM4" s="265"/>
    </row>
    <row r="5" spans="1:39" ht="15" customHeight="1" x14ac:dyDescent="0.2">
      <c r="A5" s="216"/>
      <c r="B5" s="219"/>
      <c r="C5" s="236"/>
      <c r="D5" s="242"/>
      <c r="E5" s="278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1"/>
      <c r="AE5" s="261"/>
      <c r="AF5" s="261"/>
      <c r="AG5" s="261"/>
      <c r="AH5" s="261"/>
      <c r="AI5" s="261"/>
      <c r="AJ5" s="279"/>
      <c r="AK5" s="261"/>
      <c r="AL5" s="261"/>
      <c r="AM5" s="265"/>
    </row>
    <row r="6" spans="1:39" ht="15" customHeight="1" x14ac:dyDescent="0.2">
      <c r="A6" s="216"/>
      <c r="B6" s="219"/>
      <c r="C6" s="236"/>
      <c r="D6" s="242"/>
      <c r="E6" s="278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1"/>
      <c r="AG6" s="261"/>
      <c r="AH6" s="261"/>
      <c r="AI6" s="261"/>
      <c r="AJ6" s="279"/>
      <c r="AK6" s="261"/>
      <c r="AL6" s="261"/>
      <c r="AM6" s="265"/>
    </row>
    <row r="7" spans="1:39" ht="15" customHeight="1" x14ac:dyDescent="0.2">
      <c r="A7" s="216"/>
      <c r="B7" s="219"/>
      <c r="C7" s="236"/>
      <c r="D7" s="242"/>
      <c r="E7" s="278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1"/>
      <c r="AE7" s="261"/>
      <c r="AF7" s="261"/>
      <c r="AG7" s="261"/>
      <c r="AH7" s="261"/>
      <c r="AI7" s="261"/>
      <c r="AJ7" s="279"/>
      <c r="AK7" s="261"/>
      <c r="AL7" s="261"/>
      <c r="AM7" s="265"/>
    </row>
    <row r="8" spans="1:39" ht="15" customHeight="1" x14ac:dyDescent="0.2">
      <c r="A8" s="216"/>
      <c r="B8" s="219"/>
      <c r="C8" s="236"/>
      <c r="D8" s="242"/>
      <c r="E8" s="278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61"/>
      <c r="AC8" s="261"/>
      <c r="AD8" s="261"/>
      <c r="AE8" s="261"/>
      <c r="AF8" s="261"/>
      <c r="AG8" s="261"/>
      <c r="AH8" s="261"/>
      <c r="AI8" s="261"/>
      <c r="AJ8" s="279"/>
      <c r="AK8" s="261"/>
      <c r="AL8" s="261"/>
      <c r="AM8" s="265"/>
    </row>
    <row r="9" spans="1:39" ht="15.75" customHeight="1" thickBot="1" x14ac:dyDescent="0.25">
      <c r="A9" s="216"/>
      <c r="B9" s="219"/>
      <c r="C9" s="236"/>
      <c r="D9" s="242"/>
      <c r="E9" s="280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1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2"/>
      <c r="AK9" s="263"/>
      <c r="AL9" s="263"/>
      <c r="AM9" s="266"/>
    </row>
    <row r="10" spans="1:39" ht="57.75" customHeight="1" thickTop="1" thickBot="1" x14ac:dyDescent="0.25">
      <c r="A10" s="217"/>
      <c r="B10" s="237"/>
      <c r="C10" s="236"/>
      <c r="D10" s="243"/>
      <c r="E10" s="270" t="s">
        <v>253</v>
      </c>
      <c r="F10" s="271"/>
      <c r="G10" s="271"/>
      <c r="H10" s="271"/>
      <c r="I10" s="271"/>
      <c r="J10" s="285"/>
      <c r="K10" s="267" t="s">
        <v>254</v>
      </c>
      <c r="L10" s="267"/>
      <c r="M10" s="267"/>
      <c r="N10" s="267"/>
      <c r="O10" s="267"/>
      <c r="P10" s="267"/>
      <c r="Q10" s="267"/>
      <c r="R10" s="267"/>
      <c r="S10" s="267"/>
      <c r="T10" s="267"/>
      <c r="U10" s="267"/>
      <c r="V10" s="267"/>
      <c r="W10" s="267"/>
      <c r="X10" s="268" t="s">
        <v>287</v>
      </c>
      <c r="Y10" s="267"/>
      <c r="Z10" s="267"/>
      <c r="AA10" s="267"/>
      <c r="AB10" s="267"/>
      <c r="AC10" s="267"/>
      <c r="AD10" s="267"/>
      <c r="AE10" s="267"/>
      <c r="AF10" s="267"/>
      <c r="AG10" s="267"/>
      <c r="AH10" s="267"/>
      <c r="AI10" s="267"/>
      <c r="AJ10" s="267"/>
      <c r="AK10" s="288" t="s">
        <v>259</v>
      </c>
      <c r="AL10" s="288" t="s">
        <v>260</v>
      </c>
      <c r="AM10" s="288" t="s">
        <v>261</v>
      </c>
    </row>
    <row r="11" spans="1:39" ht="33" thickBot="1" x14ac:dyDescent="0.25">
      <c r="A11" s="141"/>
      <c r="B11" s="141"/>
      <c r="C11" s="237"/>
      <c r="D11" s="132" t="s">
        <v>214</v>
      </c>
      <c r="E11" s="136" t="s">
        <v>292</v>
      </c>
      <c r="F11" s="137" t="s">
        <v>274</v>
      </c>
      <c r="G11" s="136" t="s">
        <v>22</v>
      </c>
      <c r="H11" s="137" t="s">
        <v>26</v>
      </c>
      <c r="I11" s="137" t="s">
        <v>28</v>
      </c>
      <c r="J11" s="137" t="s">
        <v>27</v>
      </c>
      <c r="K11" s="136" t="s">
        <v>9</v>
      </c>
      <c r="L11" s="136" t="s">
        <v>10</v>
      </c>
      <c r="M11" s="136" t="s">
        <v>11</v>
      </c>
      <c r="N11" s="136" t="s">
        <v>12</v>
      </c>
      <c r="O11" s="136" t="s">
        <v>13</v>
      </c>
      <c r="P11" s="136" t="s">
        <v>14</v>
      </c>
      <c r="Q11" s="136" t="s">
        <v>15</v>
      </c>
      <c r="R11" s="136" t="s">
        <v>16</v>
      </c>
      <c r="S11" s="136" t="s">
        <v>17</v>
      </c>
      <c r="T11" s="136" t="s">
        <v>18</v>
      </c>
      <c r="U11" s="136" t="s">
        <v>19</v>
      </c>
      <c r="V11" s="136" t="s">
        <v>20</v>
      </c>
      <c r="W11" s="136" t="s">
        <v>21</v>
      </c>
      <c r="X11" s="136" t="s">
        <v>9</v>
      </c>
      <c r="Y11" s="136" t="s">
        <v>10</v>
      </c>
      <c r="Z11" s="136" t="s">
        <v>11</v>
      </c>
      <c r="AA11" s="136" t="s">
        <v>12</v>
      </c>
      <c r="AB11" s="136" t="s">
        <v>13</v>
      </c>
      <c r="AC11" s="136" t="s">
        <v>14</v>
      </c>
      <c r="AD11" s="136" t="s">
        <v>15</v>
      </c>
      <c r="AE11" s="136" t="s">
        <v>16</v>
      </c>
      <c r="AF11" s="136" t="s">
        <v>17</v>
      </c>
      <c r="AG11" s="136" t="s">
        <v>18</v>
      </c>
      <c r="AH11" s="136" t="s">
        <v>19</v>
      </c>
      <c r="AI11" s="136" t="s">
        <v>20</v>
      </c>
      <c r="AJ11" s="137" t="s">
        <v>21</v>
      </c>
      <c r="AK11" s="289"/>
      <c r="AL11" s="289"/>
      <c r="AM11" s="289"/>
    </row>
    <row r="12" spans="1:39" ht="15" thickBot="1" x14ac:dyDescent="0.25">
      <c r="A12" s="105" t="s">
        <v>78</v>
      </c>
      <c r="B12" s="99" t="s">
        <v>65</v>
      </c>
      <c r="C12" s="63"/>
      <c r="D12" s="63"/>
      <c r="E12" s="17">
        <v>611</v>
      </c>
      <c r="F12" s="49">
        <f t="shared" ref="F12:F24" si="0">+E12+(K12+L12+M12)-(X12+Y12+Z12)</f>
        <v>672</v>
      </c>
      <c r="G12" s="17">
        <f>VLOOKUP($B12,[2]NUM11!$G$2:$I$138,3,FALSE)</f>
        <v>658</v>
      </c>
      <c r="H12" s="61">
        <f>+G12+(Q12+R12)-(AD12+AE12)</f>
        <v>666</v>
      </c>
      <c r="I12" s="50">
        <f>+G12+(Q12+R12+S12+T12)-(AD12+AE12+AF12+AG12)</f>
        <v>687</v>
      </c>
      <c r="J12" s="17">
        <f>VLOOKUP($B12,[1]NUM11!$G$2:$I$143,3,FALSE)</f>
        <v>653</v>
      </c>
      <c r="K12" s="97">
        <f>VLOOKUP($B12,'[3]ACT NUM11'!$G$2:$S$106,2,FALSE)</f>
        <v>17</v>
      </c>
      <c r="L12" s="97">
        <f>VLOOKUP($B12,'[3]ACT NUM11'!$G$2:$S$106,3,FALSE)</f>
        <v>10</v>
      </c>
      <c r="M12" s="97">
        <f>VLOOKUP($B12,'[3]ACT NUM11'!$G$2:$S$106,4,FALSE)</f>
        <v>37</v>
      </c>
      <c r="N12" s="97">
        <f>VLOOKUP($B12,'[3]ACT NUM11'!$G$2:$S$106,5,FALSE)</f>
        <v>18</v>
      </c>
      <c r="O12" s="97">
        <f>VLOOKUP($B12,'[3]ACT NUM11'!$G$2:$S$106,6,FALSE)</f>
        <v>17</v>
      </c>
      <c r="P12" s="97">
        <f>VLOOKUP($B12,'[3]ACT NUM11'!$G$2:$S$106,7,FALSE)</f>
        <v>9</v>
      </c>
      <c r="Q12" s="97">
        <f>VLOOKUP($B12,'[3]ACT NUM11'!$G$2:$S$106,8,FALSE)</f>
        <v>9</v>
      </c>
      <c r="R12" s="97">
        <f>VLOOKUP($B12,'[3]ACT NUM11'!$G$2:$S$106,9,FALSE)</f>
        <v>9</v>
      </c>
      <c r="S12" s="97">
        <f>VLOOKUP($B12,'[3]ACT NUM11'!$G$2:$S$106,10,FALSE)</f>
        <v>15</v>
      </c>
      <c r="T12" s="97">
        <f>VLOOKUP($B12,'[3]ACT NUM11'!$G$2:$S$106,11,FALSE)</f>
        <v>8</v>
      </c>
      <c r="U12" s="97">
        <f>VLOOKUP($B12,'[3]ACT NUM11'!$G$2:$S$106,12,FALSE)</f>
        <v>2</v>
      </c>
      <c r="V12" s="119"/>
      <c r="W12" s="17">
        <f>SUM(K12:V12)</f>
        <v>151</v>
      </c>
      <c r="X12" s="97">
        <f>VLOOKUP($B12,'[3]ACT NUM11'!$AB$2:$AN$40,2,FALSE)</f>
        <v>0</v>
      </c>
      <c r="Y12" s="97">
        <f>VLOOKUP($B12,'[3]ACT NUM11'!$AB$2:$AN$40,3,FALSE)</f>
        <v>2</v>
      </c>
      <c r="Z12" s="97">
        <f>VLOOKUP($B12,'[3]ACT NUM11'!$AB$2:$AN$40,4,FALSE)</f>
        <v>1</v>
      </c>
      <c r="AA12" s="97">
        <f>VLOOKUP($B12,'[3]ACT NUM11'!$AB$2:$AN$40,5,FALSE)</f>
        <v>1</v>
      </c>
      <c r="AB12" s="97">
        <f>VLOOKUP($B12,'[3]ACT NUM11'!$AB$2:$AN$40,6,FALSE)</f>
        <v>0</v>
      </c>
      <c r="AC12" s="97">
        <f>VLOOKUP($B12,'[3]ACT NUM11'!$AB$2:$AN$40,7,FALSE)</f>
        <v>18</v>
      </c>
      <c r="AD12" s="97">
        <f>VLOOKUP($B12,'[3]ACT NUM11'!$AB$2:$AN$40,8,FALSE)</f>
        <v>5</v>
      </c>
      <c r="AE12" s="97">
        <f>VLOOKUP($B12,'[3]ACT NUM11'!$AB$2:$AN$40,9,FALSE)</f>
        <v>5</v>
      </c>
      <c r="AF12" s="97">
        <f>VLOOKUP($B12,'[3]ACT NUM11'!$AB$2:$AN$40,10,FALSE)</f>
        <v>2</v>
      </c>
      <c r="AG12" s="97">
        <f>VLOOKUP($B12,'[3]ACT NUM11'!$AB$2:$AN$40,11,FALSE)</f>
        <v>0</v>
      </c>
      <c r="AH12" s="97">
        <f>VLOOKUP($B12,'[3]ACT NUM11'!$AB$2:$AN$40,12,FALSE)</f>
        <v>1</v>
      </c>
      <c r="AI12" s="119"/>
      <c r="AJ12" s="17">
        <f>SUM(X12:AI12)</f>
        <v>35</v>
      </c>
    </row>
    <row r="13" spans="1:39" ht="15" thickBot="1" x14ac:dyDescent="0.25">
      <c r="A13" s="105" t="s">
        <v>78</v>
      </c>
      <c r="B13" s="99" t="s">
        <v>66</v>
      </c>
      <c r="C13" s="63"/>
      <c r="D13" s="63"/>
      <c r="E13" s="17">
        <v>469</v>
      </c>
      <c r="F13" s="49">
        <f t="shared" si="0"/>
        <v>481</v>
      </c>
      <c r="G13" s="17">
        <f>VLOOKUP($B13,[2]NUM11!$G$2:$I$138,3,FALSE)</f>
        <v>455</v>
      </c>
      <c r="H13" s="61">
        <f t="shared" ref="H13:H76" si="1">+G13+(Q13+R13)-(AD13+AE13)</f>
        <v>463</v>
      </c>
      <c r="I13" s="50">
        <f t="shared" ref="I13:I76" si="2">+G13+(Q13+R13+S13+T13)-(AD13+AE13+AF13+AG13)</f>
        <v>469</v>
      </c>
      <c r="J13" s="51">
        <f>VLOOKUP($B13,[1]NUM11!$G$2:$I$143,3,FALSE)</f>
        <v>482</v>
      </c>
      <c r="K13" s="97">
        <f>VLOOKUP($B13,'[3]ACT NUM11'!$G$2:$S$106,2,FALSE)</f>
        <v>5</v>
      </c>
      <c r="L13" s="97">
        <f>VLOOKUP($B13,'[3]ACT NUM11'!$G$2:$S$106,3,FALSE)</f>
        <v>0</v>
      </c>
      <c r="M13" s="97">
        <f>VLOOKUP($B13,'[3]ACT NUM11'!$G$2:$S$106,4,FALSE)</f>
        <v>7</v>
      </c>
      <c r="N13" s="97">
        <f>VLOOKUP($B13,'[3]ACT NUM11'!$G$2:$S$106,5,FALSE)</f>
        <v>6</v>
      </c>
      <c r="O13" s="97">
        <f>VLOOKUP($B13,'[3]ACT NUM11'!$G$2:$S$106,6,FALSE)</f>
        <v>7</v>
      </c>
      <c r="P13" s="97">
        <f>VLOOKUP($B13,'[3]ACT NUM11'!$G$2:$S$106,7,FALSE)</f>
        <v>4</v>
      </c>
      <c r="Q13" s="97">
        <f>VLOOKUP($B13,'[3]ACT NUM11'!$G$2:$S$106,8,FALSE)</f>
        <v>3</v>
      </c>
      <c r="R13" s="97">
        <f>VLOOKUP($B13,'[3]ACT NUM11'!$G$2:$S$106,9,FALSE)</f>
        <v>5</v>
      </c>
      <c r="S13" s="97">
        <f>VLOOKUP($B13,'[3]ACT NUM11'!$G$2:$S$106,10,FALSE)</f>
        <v>5</v>
      </c>
      <c r="T13" s="97">
        <f>VLOOKUP($B13,'[3]ACT NUM11'!$G$2:$S$106,11,FALSE)</f>
        <v>1</v>
      </c>
      <c r="U13" s="97">
        <f>VLOOKUP($B13,'[3]ACT NUM11'!$G$2:$S$106,12,FALSE)</f>
        <v>0</v>
      </c>
      <c r="V13" s="119"/>
      <c r="W13" s="17">
        <f t="shared" ref="W13:W75" si="3">SUM(K13:V13)</f>
        <v>43</v>
      </c>
      <c r="X13" s="97"/>
      <c r="Y13" s="97"/>
      <c r="Z13" s="97"/>
      <c r="AA13" s="97"/>
      <c r="AB13" s="97"/>
      <c r="AC13" s="97"/>
      <c r="AD13" s="97"/>
      <c r="AE13" s="97"/>
      <c r="AF13" s="97"/>
      <c r="AG13" s="119"/>
      <c r="AH13" s="119"/>
      <c r="AI13" s="119"/>
      <c r="AJ13" s="17">
        <f t="shared" ref="AJ13:AJ75" si="4">SUM(X13:AI13)</f>
        <v>0</v>
      </c>
    </row>
    <row r="14" spans="1:39" ht="15" thickBot="1" x14ac:dyDescent="0.25">
      <c r="A14" s="105" t="s">
        <v>78</v>
      </c>
      <c r="B14" s="99" t="s">
        <v>67</v>
      </c>
      <c r="C14" s="63"/>
      <c r="D14" s="63"/>
      <c r="E14" s="17">
        <v>488</v>
      </c>
      <c r="F14" s="49">
        <f t="shared" si="0"/>
        <v>454</v>
      </c>
      <c r="G14" s="17">
        <f>VLOOKUP($B14,[2]NUM11!$G$2:$I$138,3,FALSE)</f>
        <v>518</v>
      </c>
      <c r="H14" s="61">
        <f t="shared" si="1"/>
        <v>529</v>
      </c>
      <c r="I14" s="50">
        <f t="shared" si="2"/>
        <v>519</v>
      </c>
      <c r="J14" s="51">
        <f>VLOOKUP($B14,[1]NUM11!$G$2:$I$143,3,FALSE)</f>
        <v>552</v>
      </c>
      <c r="K14" s="97">
        <f>VLOOKUP($B14,'[3]ACT NUM11'!$G$2:$S$106,2,FALSE)</f>
        <v>7</v>
      </c>
      <c r="L14" s="97">
        <f>VLOOKUP($B14,'[3]ACT NUM11'!$G$2:$S$106,3,FALSE)</f>
        <v>4</v>
      </c>
      <c r="M14" s="97">
        <f>VLOOKUP($B14,'[3]ACT NUM11'!$G$2:$S$106,4,FALSE)</f>
        <v>10</v>
      </c>
      <c r="N14" s="97">
        <f>VLOOKUP($B14,'[3]ACT NUM11'!$G$2:$S$106,5,FALSE)</f>
        <v>3</v>
      </c>
      <c r="O14" s="97">
        <f>VLOOKUP($B14,'[3]ACT NUM11'!$G$2:$S$106,6,FALSE)</f>
        <v>11</v>
      </c>
      <c r="P14" s="97">
        <f>VLOOKUP($B14,'[3]ACT NUM11'!$G$2:$S$106,7,FALSE)</f>
        <v>14</v>
      </c>
      <c r="Q14" s="97">
        <f>VLOOKUP($B14,'[3]ACT NUM11'!$G$2:$S$106,8,FALSE)</f>
        <v>9</v>
      </c>
      <c r="R14" s="97">
        <f>VLOOKUP($B14,'[3]ACT NUM11'!$G$2:$S$106,9,FALSE)</f>
        <v>15</v>
      </c>
      <c r="S14" s="97">
        <f>VLOOKUP($B14,'[3]ACT NUM11'!$G$2:$S$106,10,FALSE)</f>
        <v>7</v>
      </c>
      <c r="T14" s="97">
        <f>VLOOKUP($B14,'[3]ACT NUM11'!$G$2:$S$106,11,FALSE)</f>
        <v>14</v>
      </c>
      <c r="U14" s="97">
        <f>VLOOKUP($B14,'[3]ACT NUM11'!$G$2:$S$106,12,FALSE)</f>
        <v>5</v>
      </c>
      <c r="V14" s="119"/>
      <c r="W14" s="17">
        <f t="shared" si="3"/>
        <v>99</v>
      </c>
      <c r="X14" s="97">
        <f>VLOOKUP($B14,'[3]ACT NUM11'!$AB$2:$AN$40,2,FALSE)</f>
        <v>2</v>
      </c>
      <c r="Y14" s="97">
        <f>VLOOKUP($B14,'[3]ACT NUM11'!$AB$2:$AN$40,3,FALSE)</f>
        <v>42</v>
      </c>
      <c r="Z14" s="97">
        <f>VLOOKUP($B14,'[3]ACT NUM11'!$AB$2:$AN$40,4,FALSE)</f>
        <v>11</v>
      </c>
      <c r="AA14" s="97">
        <f>VLOOKUP($B14,'[3]ACT NUM11'!$AB$2:$AN$40,5,FALSE)</f>
        <v>3</v>
      </c>
      <c r="AB14" s="97">
        <f>VLOOKUP($B14,'[3]ACT NUM11'!$AB$2:$AN$40,6,FALSE)</f>
        <v>0</v>
      </c>
      <c r="AC14" s="97">
        <f>VLOOKUP($B14,'[3]ACT NUM11'!$AB$2:$AN$40,7,FALSE)</f>
        <v>25</v>
      </c>
      <c r="AD14" s="97">
        <f>VLOOKUP($B14,'[3]ACT NUM11'!$AB$2:$AN$40,8,FALSE)</f>
        <v>6</v>
      </c>
      <c r="AE14" s="97">
        <f>VLOOKUP($B14,'[3]ACT NUM11'!$AB$2:$AN$40,9,FALSE)</f>
        <v>7</v>
      </c>
      <c r="AF14" s="97">
        <f>VLOOKUP($B14,'[3]ACT NUM11'!$AB$2:$AN$40,10,FALSE)</f>
        <v>19</v>
      </c>
      <c r="AG14" s="119">
        <f>VLOOKUP($B14,'[3]ACT NUM11'!$AB$2:$AN$40,11,FALSE)</f>
        <v>12</v>
      </c>
      <c r="AH14" s="119">
        <f>VLOOKUP($B14,'[3]ACT NUM11'!$AB$2:$AN$40,12,FALSE)</f>
        <v>1</v>
      </c>
      <c r="AI14" s="119"/>
      <c r="AJ14" s="17">
        <f t="shared" si="4"/>
        <v>128</v>
      </c>
    </row>
    <row r="15" spans="1:39" ht="15" thickBot="1" x14ac:dyDescent="0.25">
      <c r="A15" s="105" t="s">
        <v>78</v>
      </c>
      <c r="B15" s="99" t="s">
        <v>68</v>
      </c>
      <c r="C15" s="63"/>
      <c r="D15" s="63"/>
      <c r="E15" s="17">
        <v>375</v>
      </c>
      <c r="F15" s="49">
        <f t="shared" si="0"/>
        <v>379</v>
      </c>
      <c r="G15" s="17">
        <f>VLOOKUP($B15,[2]NUM11!$G$2:$I$138,3,FALSE)</f>
        <v>421</v>
      </c>
      <c r="H15" s="61">
        <f t="shared" si="1"/>
        <v>426</v>
      </c>
      <c r="I15" s="50">
        <f t="shared" si="2"/>
        <v>433</v>
      </c>
      <c r="J15" s="51">
        <f>VLOOKUP($B15,[1]NUM11!$G$2:$I$143,3,FALSE)</f>
        <v>444</v>
      </c>
      <c r="K15" s="97">
        <f>VLOOKUP($B15,'[3]ACT NUM11'!$G$2:$S$106,2,FALSE)</f>
        <v>14</v>
      </c>
      <c r="L15" s="97">
        <f>VLOOKUP($B15,'[3]ACT NUM11'!$G$2:$S$106,3,FALSE)</f>
        <v>5</v>
      </c>
      <c r="M15" s="97">
        <f>VLOOKUP($B15,'[3]ACT NUM11'!$G$2:$S$106,4,FALSE)</f>
        <v>7</v>
      </c>
      <c r="N15" s="97">
        <f>VLOOKUP($B15,'[3]ACT NUM11'!$G$2:$S$106,5,FALSE)</f>
        <v>6</v>
      </c>
      <c r="O15" s="97">
        <f>VLOOKUP($B15,'[3]ACT NUM11'!$G$2:$S$106,6,FALSE)</f>
        <v>3</v>
      </c>
      <c r="P15" s="97">
        <f>VLOOKUP($B15,'[3]ACT NUM11'!$G$2:$S$106,7,FALSE)</f>
        <v>4</v>
      </c>
      <c r="Q15" s="97">
        <f>VLOOKUP($B15,'[3]ACT NUM11'!$G$2:$S$106,8,FALSE)</f>
        <v>2</v>
      </c>
      <c r="R15" s="97">
        <f>VLOOKUP($B15,'[3]ACT NUM11'!$G$2:$S$106,9,FALSE)</f>
        <v>7</v>
      </c>
      <c r="S15" s="97">
        <f>VLOOKUP($B15,'[3]ACT NUM11'!$G$2:$S$106,10,FALSE)</f>
        <v>7</v>
      </c>
      <c r="T15" s="97">
        <f>VLOOKUP($B15,'[3]ACT NUM11'!$G$2:$S$106,11,FALSE)</f>
        <v>3</v>
      </c>
      <c r="U15" s="97">
        <f>VLOOKUP($B15,'[3]ACT NUM11'!$G$2:$S$106,12,FALSE)</f>
        <v>1</v>
      </c>
      <c r="V15" s="119"/>
      <c r="W15" s="17">
        <f t="shared" si="3"/>
        <v>59</v>
      </c>
      <c r="X15" s="97">
        <f>VLOOKUP($B15,'[3]ACT NUM11'!$AB$2:$AN$40,2,FALSE)</f>
        <v>11</v>
      </c>
      <c r="Y15" s="97">
        <f>VLOOKUP($B15,'[3]ACT NUM11'!$AB$2:$AN$40,3,FALSE)</f>
        <v>3</v>
      </c>
      <c r="Z15" s="97">
        <f>VLOOKUP($B15,'[3]ACT NUM11'!$AB$2:$AN$40,4,FALSE)</f>
        <v>8</v>
      </c>
      <c r="AA15" s="97">
        <f>VLOOKUP($B15,'[3]ACT NUM11'!$AB$2:$AN$40,5,FALSE)</f>
        <v>4</v>
      </c>
      <c r="AB15" s="97">
        <f>VLOOKUP($B15,'[3]ACT NUM11'!$AB$2:$AN$40,6,FALSE)</f>
        <v>5</v>
      </c>
      <c r="AC15" s="97">
        <f>VLOOKUP($B15,'[3]ACT NUM11'!$AB$2:$AN$40,7,FALSE)</f>
        <v>11</v>
      </c>
      <c r="AD15" s="97">
        <f>VLOOKUP($B15,'[3]ACT NUM11'!$AB$2:$AN$40,8,FALSE)</f>
        <v>2</v>
      </c>
      <c r="AE15" s="97">
        <f>VLOOKUP($B15,'[3]ACT NUM11'!$AB$2:$AN$40,9,FALSE)</f>
        <v>2</v>
      </c>
      <c r="AF15" s="97">
        <f>VLOOKUP($B15,'[3]ACT NUM11'!$AB$2:$AN$40,10,FALSE)</f>
        <v>0</v>
      </c>
      <c r="AG15" s="119">
        <f>VLOOKUP($B15,'[3]ACT NUM11'!$AB$2:$AN$40,11,FALSE)</f>
        <v>3</v>
      </c>
      <c r="AH15" s="119">
        <f>VLOOKUP($B15,'[3]ACT NUM11'!$AB$2:$AN$40,12,FALSE)</f>
        <v>0</v>
      </c>
      <c r="AI15" s="119"/>
      <c r="AJ15" s="17">
        <f t="shared" si="4"/>
        <v>49</v>
      </c>
    </row>
    <row r="16" spans="1:39" ht="15" thickBot="1" x14ac:dyDescent="0.25">
      <c r="A16" s="105" t="s">
        <v>78</v>
      </c>
      <c r="B16" s="99" t="s">
        <v>69</v>
      </c>
      <c r="C16" s="66"/>
      <c r="D16" s="63"/>
      <c r="E16" s="17">
        <v>592</v>
      </c>
      <c r="F16" s="49">
        <f t="shared" si="0"/>
        <v>583</v>
      </c>
      <c r="G16" s="17">
        <f>VLOOKUP($B16,[2]NUM11!$G$2:$I$138,3,FALSE)</f>
        <v>599</v>
      </c>
      <c r="H16" s="61">
        <f t="shared" si="1"/>
        <v>592</v>
      </c>
      <c r="I16" s="50">
        <f t="shared" si="2"/>
        <v>583</v>
      </c>
      <c r="J16" s="51">
        <f>VLOOKUP($B16,[1]NUM11!$G$2:$I$143,3,FALSE)</f>
        <v>472</v>
      </c>
      <c r="K16" s="97">
        <f>VLOOKUP($B16,'[3]ACT NUM11'!$G$2:$S$106,2,FALSE)</f>
        <v>3</v>
      </c>
      <c r="L16" s="97">
        <f>VLOOKUP($B16,'[3]ACT NUM11'!$G$2:$S$106,3,FALSE)</f>
        <v>3</v>
      </c>
      <c r="M16" s="97">
        <f>VLOOKUP($B16,'[3]ACT NUM11'!$G$2:$S$106,4,FALSE)</f>
        <v>4</v>
      </c>
      <c r="N16" s="97">
        <f>VLOOKUP($B16,'[3]ACT NUM11'!$G$2:$S$106,5,FALSE)</f>
        <v>5</v>
      </c>
      <c r="O16" s="97">
        <f>VLOOKUP($B16,'[3]ACT NUM11'!$G$2:$S$106,6,FALSE)</f>
        <v>9</v>
      </c>
      <c r="P16" s="97">
        <f>VLOOKUP($B16,'[3]ACT NUM11'!$G$2:$S$106,7,FALSE)</f>
        <v>13</v>
      </c>
      <c r="Q16" s="97">
        <f>VLOOKUP($B16,'[3]ACT NUM11'!$G$2:$S$106,8,FALSE)</f>
        <v>11</v>
      </c>
      <c r="R16" s="97">
        <f>VLOOKUP($B16,'[3]ACT NUM11'!$G$2:$S$106,9,FALSE)</f>
        <v>7</v>
      </c>
      <c r="S16" s="97">
        <f>VLOOKUP($B16,'[3]ACT NUM11'!$G$2:$S$106,10,FALSE)</f>
        <v>8</v>
      </c>
      <c r="T16" s="97">
        <f>VLOOKUP($B16,'[3]ACT NUM11'!$G$2:$S$106,11,FALSE)</f>
        <v>5</v>
      </c>
      <c r="U16" s="97">
        <f>VLOOKUP($B16,'[3]ACT NUM11'!$G$2:$S$106,12,FALSE)</f>
        <v>3</v>
      </c>
      <c r="V16" s="119"/>
      <c r="W16" s="17">
        <f t="shared" si="3"/>
        <v>71</v>
      </c>
      <c r="X16" s="97">
        <f>VLOOKUP($B16,'[3]ACT NUM11'!$AB$2:$AN$40,2,FALSE)</f>
        <v>11</v>
      </c>
      <c r="Y16" s="97">
        <f>VLOOKUP($B16,'[3]ACT NUM11'!$AB$2:$AN$40,3,FALSE)</f>
        <v>4</v>
      </c>
      <c r="Z16" s="97">
        <f>VLOOKUP($B16,'[3]ACT NUM11'!$AB$2:$AN$40,4,FALSE)</f>
        <v>4</v>
      </c>
      <c r="AA16" s="97">
        <f>VLOOKUP($B16,'[3]ACT NUM11'!$AB$2:$AN$40,5,FALSE)</f>
        <v>19</v>
      </c>
      <c r="AB16" s="97">
        <f>VLOOKUP($B16,'[3]ACT NUM11'!$AB$2:$AN$40,6,FALSE)</f>
        <v>14</v>
      </c>
      <c r="AC16" s="97">
        <f>VLOOKUP($B16,'[3]ACT NUM11'!$AB$2:$AN$40,7,FALSE)</f>
        <v>12</v>
      </c>
      <c r="AD16" s="97">
        <f>VLOOKUP($B16,'[3]ACT NUM11'!$AB$2:$AN$40,8,FALSE)</f>
        <v>15</v>
      </c>
      <c r="AE16" s="97">
        <f>VLOOKUP($B16,'[3]ACT NUM11'!$AB$2:$AN$40,9,FALSE)</f>
        <v>10</v>
      </c>
      <c r="AF16" s="97">
        <f>VLOOKUP($B16,'[3]ACT NUM11'!$AB$2:$AN$40,10,FALSE)</f>
        <v>14</v>
      </c>
      <c r="AG16" s="119">
        <f>VLOOKUP($B16,'[3]ACT NUM11'!$AB$2:$AN$40,11,FALSE)</f>
        <v>8</v>
      </c>
      <c r="AH16" s="119">
        <f>VLOOKUP($B16,'[3]ACT NUM11'!$AB$2:$AN$40,12,FALSE)</f>
        <v>6</v>
      </c>
      <c r="AI16" s="119"/>
      <c r="AJ16" s="17">
        <f t="shared" si="4"/>
        <v>117</v>
      </c>
    </row>
    <row r="17" spans="1:39" ht="15" thickBot="1" x14ac:dyDescent="0.25">
      <c r="A17" s="105" t="s">
        <v>78</v>
      </c>
      <c r="B17" s="99" t="s">
        <v>70</v>
      </c>
      <c r="C17" s="63"/>
      <c r="D17" s="63"/>
      <c r="E17" s="17">
        <v>446</v>
      </c>
      <c r="F17" s="49">
        <f t="shared" si="0"/>
        <v>485</v>
      </c>
      <c r="G17" s="17">
        <f>VLOOKUP($B17,[2]NUM11!$G$2:$I$138,3,FALSE)</f>
        <v>457</v>
      </c>
      <c r="H17" s="61">
        <f t="shared" si="1"/>
        <v>414</v>
      </c>
      <c r="I17" s="50">
        <f t="shared" si="2"/>
        <v>429</v>
      </c>
      <c r="J17" s="51">
        <f>VLOOKUP($B17,[1]NUM11!$G$2:$I$143,3,FALSE)</f>
        <v>562</v>
      </c>
      <c r="K17" s="97">
        <f>VLOOKUP($B17,'[3]ACT NUM11'!$G$2:$S$106,2,FALSE)</f>
        <v>12</v>
      </c>
      <c r="L17" s="97">
        <f>VLOOKUP($B17,'[3]ACT NUM11'!$G$2:$S$106,3,FALSE)</f>
        <v>13</v>
      </c>
      <c r="M17" s="97">
        <f>VLOOKUP($B17,'[3]ACT NUM11'!$G$2:$S$106,4,FALSE)</f>
        <v>15</v>
      </c>
      <c r="N17" s="97">
        <f>VLOOKUP($B17,'[3]ACT NUM11'!$G$2:$S$106,5,FALSE)</f>
        <v>7</v>
      </c>
      <c r="O17" s="97">
        <f>VLOOKUP($B17,'[3]ACT NUM11'!$G$2:$S$106,6,FALSE)</f>
        <v>20</v>
      </c>
      <c r="P17" s="97">
        <f>VLOOKUP($B17,'[3]ACT NUM11'!$G$2:$S$106,7,FALSE)</f>
        <v>10</v>
      </c>
      <c r="Q17" s="97">
        <f>VLOOKUP($B17,'[3]ACT NUM11'!$G$2:$S$106,8,FALSE)</f>
        <v>5</v>
      </c>
      <c r="R17" s="97">
        <f>VLOOKUP($B17,'[3]ACT NUM11'!$G$2:$S$106,9,FALSE)</f>
        <v>11</v>
      </c>
      <c r="S17" s="97">
        <f>VLOOKUP($B17,'[3]ACT NUM11'!$G$2:$S$106,10,FALSE)</f>
        <v>8</v>
      </c>
      <c r="T17" s="97">
        <f>VLOOKUP($B17,'[3]ACT NUM11'!$G$2:$S$106,11,FALSE)</f>
        <v>12</v>
      </c>
      <c r="U17" s="97">
        <f>VLOOKUP($B17,'[3]ACT NUM11'!$G$2:$S$106,12,FALSE)</f>
        <v>8</v>
      </c>
      <c r="V17" s="119"/>
      <c r="W17" s="17">
        <f t="shared" si="3"/>
        <v>121</v>
      </c>
      <c r="X17" s="97">
        <f>VLOOKUP($B17,'[3]ACT NUM11'!$AB$2:$AN$40,2,FALSE)</f>
        <v>0</v>
      </c>
      <c r="Y17" s="97">
        <f>VLOOKUP($B17,'[3]ACT NUM11'!$AB$2:$AN$40,3,FALSE)</f>
        <v>0</v>
      </c>
      <c r="Z17" s="97">
        <f>VLOOKUP($B17,'[3]ACT NUM11'!$AB$2:$AN$40,4,FALSE)</f>
        <v>1</v>
      </c>
      <c r="AA17" s="97">
        <f>VLOOKUP($B17,'[3]ACT NUM11'!$AB$2:$AN$40,5,FALSE)</f>
        <v>1</v>
      </c>
      <c r="AB17" s="97">
        <f>VLOOKUP($B17,'[3]ACT NUM11'!$AB$2:$AN$40,6,FALSE)</f>
        <v>0</v>
      </c>
      <c r="AC17" s="97">
        <f>VLOOKUP($B17,'[3]ACT NUM11'!$AB$2:$AN$40,7,FALSE)</f>
        <v>5</v>
      </c>
      <c r="AD17" s="97">
        <f>VLOOKUP($B17,'[3]ACT NUM11'!$AB$2:$AN$40,8,FALSE)</f>
        <v>0</v>
      </c>
      <c r="AE17" s="97">
        <f>VLOOKUP($B17,'[3]ACT NUM11'!$AB$2:$AN$40,9,FALSE)</f>
        <v>59</v>
      </c>
      <c r="AF17" s="97">
        <f>VLOOKUP($B17,'[3]ACT NUM11'!$AB$2:$AN$40,10,FALSE)</f>
        <v>0</v>
      </c>
      <c r="AG17" s="119">
        <f>VLOOKUP($B17,'[3]ACT NUM11'!$AB$2:$AN$40,11,FALSE)</f>
        <v>5</v>
      </c>
      <c r="AH17" s="119">
        <f>VLOOKUP($B17,'[3]ACT NUM11'!$AB$2:$AN$40,12,FALSE)</f>
        <v>1</v>
      </c>
      <c r="AI17" s="119"/>
      <c r="AJ17" s="17">
        <f t="shared" si="4"/>
        <v>72</v>
      </c>
    </row>
    <row r="18" spans="1:39" ht="15" thickBot="1" x14ac:dyDescent="0.25">
      <c r="A18" s="105" t="s">
        <v>78</v>
      </c>
      <c r="B18" s="99" t="s">
        <v>71</v>
      </c>
      <c r="C18" s="63"/>
      <c r="D18" s="63"/>
      <c r="E18" s="17">
        <v>74</v>
      </c>
      <c r="F18" s="49">
        <f t="shared" si="0"/>
        <v>77</v>
      </c>
      <c r="G18" s="17">
        <f>VLOOKUP($B18,[2]NUM11!$G$2:$I$138,3,FALSE)</f>
        <v>74</v>
      </c>
      <c r="H18" s="61">
        <f t="shared" si="1"/>
        <v>79</v>
      </c>
      <c r="I18" s="50">
        <f t="shared" si="2"/>
        <v>81</v>
      </c>
      <c r="J18" s="51">
        <f>VLOOKUP($B18,[1]NUM11!$G$2:$I$143,3,FALSE)</f>
        <v>83</v>
      </c>
      <c r="K18" s="97">
        <f>VLOOKUP($B18,'[3]ACT NUM11'!$G$2:$S$106,2,FALSE)</f>
        <v>0</v>
      </c>
      <c r="L18" s="97">
        <f>VLOOKUP($B18,'[3]ACT NUM11'!$G$2:$S$106,3,FALSE)</f>
        <v>1</v>
      </c>
      <c r="M18" s="97">
        <f>VLOOKUP($B18,'[3]ACT NUM11'!$G$2:$S$106,4,FALSE)</f>
        <v>2</v>
      </c>
      <c r="N18" s="97">
        <f>VLOOKUP($B18,'[3]ACT NUM11'!$G$2:$S$106,5,FALSE)</f>
        <v>2</v>
      </c>
      <c r="O18" s="97">
        <f>VLOOKUP($B18,'[3]ACT NUM11'!$G$2:$S$106,6,FALSE)</f>
        <v>0</v>
      </c>
      <c r="P18" s="97">
        <f>VLOOKUP($B18,'[3]ACT NUM11'!$G$2:$S$106,7,FALSE)</f>
        <v>4</v>
      </c>
      <c r="Q18" s="97">
        <f>VLOOKUP($B18,'[3]ACT NUM11'!$G$2:$S$106,8,FALSE)</f>
        <v>2</v>
      </c>
      <c r="R18" s="97">
        <f>VLOOKUP($B18,'[3]ACT NUM11'!$G$2:$S$106,9,FALSE)</f>
        <v>3</v>
      </c>
      <c r="S18" s="97">
        <f>VLOOKUP($B18,'[3]ACT NUM11'!$G$2:$S$106,10,FALSE)</f>
        <v>0</v>
      </c>
      <c r="T18" s="97">
        <f>VLOOKUP($B18,'[3]ACT NUM11'!$G$2:$S$106,11,FALSE)</f>
        <v>2</v>
      </c>
      <c r="U18" s="97">
        <f>VLOOKUP($B18,'[3]ACT NUM11'!$G$2:$S$106,12,FALSE)</f>
        <v>0</v>
      </c>
      <c r="V18" s="119"/>
      <c r="W18" s="17">
        <f t="shared" si="3"/>
        <v>16</v>
      </c>
      <c r="X18" s="97"/>
      <c r="Y18" s="97"/>
      <c r="Z18" s="97"/>
      <c r="AA18" s="97"/>
      <c r="AB18" s="97"/>
      <c r="AC18" s="97"/>
      <c r="AD18" s="97"/>
      <c r="AE18" s="97"/>
      <c r="AF18" s="97"/>
      <c r="AG18" s="119"/>
      <c r="AH18" s="119"/>
      <c r="AI18" s="119"/>
      <c r="AJ18" s="17">
        <f t="shared" si="4"/>
        <v>0</v>
      </c>
    </row>
    <row r="19" spans="1:39" ht="15" thickBot="1" x14ac:dyDescent="0.25">
      <c r="A19" s="105" t="s">
        <v>78</v>
      </c>
      <c r="B19" s="99" t="s">
        <v>72</v>
      </c>
      <c r="C19" s="63"/>
      <c r="D19" s="63"/>
      <c r="E19" s="17">
        <v>15</v>
      </c>
      <c r="F19" s="49">
        <f t="shared" si="0"/>
        <v>15</v>
      </c>
      <c r="G19" s="17">
        <f>VLOOKUP($B19,[2]NUM11!$G$2:$I$138,3,FALSE)</f>
        <v>13</v>
      </c>
      <c r="H19" s="61">
        <f t="shared" si="1"/>
        <v>13</v>
      </c>
      <c r="I19" s="50">
        <f t="shared" si="2"/>
        <v>14</v>
      </c>
      <c r="J19" s="51">
        <f>VLOOKUP($B19,[1]NUM11!$G$2:$I$143,3,FALSE)</f>
        <v>17</v>
      </c>
      <c r="K19" s="97">
        <f>VLOOKUP($B19,'[3]ACT NUM11'!$G$2:$S$106,2,FALSE)</f>
        <v>0</v>
      </c>
      <c r="L19" s="97">
        <f>VLOOKUP($B19,'[3]ACT NUM11'!$G$2:$S$106,3,FALSE)</f>
        <v>0</v>
      </c>
      <c r="M19" s="97">
        <f>VLOOKUP($B19,'[3]ACT NUM11'!$G$2:$S$106,4,FALSE)</f>
        <v>0</v>
      </c>
      <c r="N19" s="97">
        <f>VLOOKUP($B19,'[3]ACT NUM11'!$G$2:$S$106,5,FALSE)</f>
        <v>1</v>
      </c>
      <c r="O19" s="97">
        <f>VLOOKUP($B19,'[3]ACT NUM11'!$G$2:$S$106,6,FALSE)</f>
        <v>0</v>
      </c>
      <c r="P19" s="97">
        <f>VLOOKUP($B19,'[3]ACT NUM11'!$G$2:$S$106,7,FALSE)</f>
        <v>0</v>
      </c>
      <c r="Q19" s="97">
        <f>VLOOKUP($B19,'[3]ACT NUM11'!$G$2:$S$106,8,FALSE)</f>
        <v>0</v>
      </c>
      <c r="R19" s="97">
        <f>VLOOKUP($B19,'[3]ACT NUM11'!$G$2:$S$106,9,FALSE)</f>
        <v>0</v>
      </c>
      <c r="S19" s="97">
        <f>VLOOKUP($B19,'[3]ACT NUM11'!$G$2:$S$106,10,FALSE)</f>
        <v>1</v>
      </c>
      <c r="T19" s="97">
        <f>VLOOKUP($B19,'[3]ACT NUM11'!$G$2:$S$106,11,FALSE)</f>
        <v>0</v>
      </c>
      <c r="U19" s="97">
        <f>VLOOKUP($B19,'[3]ACT NUM11'!$G$2:$S$106,12,FALSE)</f>
        <v>0</v>
      </c>
      <c r="V19" s="119"/>
      <c r="W19" s="17">
        <f t="shared" si="3"/>
        <v>2</v>
      </c>
      <c r="X19" s="97"/>
      <c r="Y19" s="97"/>
      <c r="Z19" s="97"/>
      <c r="AA19" s="97"/>
      <c r="AB19" s="97"/>
      <c r="AC19" s="97"/>
      <c r="AD19" s="97"/>
      <c r="AE19" s="97"/>
      <c r="AF19" s="97"/>
      <c r="AG19" s="119"/>
      <c r="AH19" s="119"/>
      <c r="AI19" s="119"/>
      <c r="AJ19" s="17">
        <f t="shared" si="4"/>
        <v>0</v>
      </c>
    </row>
    <row r="20" spans="1:39" ht="15" thickBot="1" x14ac:dyDescent="0.25">
      <c r="A20" s="105" t="s">
        <v>78</v>
      </c>
      <c r="B20" s="99" t="s">
        <v>73</v>
      </c>
      <c r="C20" s="63"/>
      <c r="D20" s="63"/>
      <c r="E20" s="17">
        <v>7</v>
      </c>
      <c r="F20" s="49">
        <f t="shared" si="0"/>
        <v>7</v>
      </c>
      <c r="G20" s="17">
        <f>VLOOKUP($B20,[2]NUM11!$G$2:$I$138,3,FALSE)</f>
        <v>7</v>
      </c>
      <c r="H20" s="61">
        <f t="shared" si="1"/>
        <v>7</v>
      </c>
      <c r="I20" s="50">
        <f t="shared" si="2"/>
        <v>7</v>
      </c>
      <c r="J20" s="51">
        <f>VLOOKUP($B20,[1]NUM11!$G$2:$I$143,3,FALSE)</f>
        <v>6</v>
      </c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119"/>
      <c r="W20" s="17">
        <f t="shared" si="3"/>
        <v>0</v>
      </c>
      <c r="X20" s="97"/>
      <c r="Y20" s="97"/>
      <c r="Z20" s="97"/>
      <c r="AA20" s="97"/>
      <c r="AB20" s="97"/>
      <c r="AC20" s="97"/>
      <c r="AD20" s="97"/>
      <c r="AE20" s="97"/>
      <c r="AF20" s="97"/>
      <c r="AG20" s="119"/>
      <c r="AH20" s="119"/>
      <c r="AI20" s="119"/>
      <c r="AJ20" s="17">
        <f t="shared" si="4"/>
        <v>0</v>
      </c>
    </row>
    <row r="21" spans="1:39" ht="15" thickBot="1" x14ac:dyDescent="0.25">
      <c r="A21" s="105" t="s">
        <v>78</v>
      </c>
      <c r="B21" s="99" t="s">
        <v>74</v>
      </c>
      <c r="C21" s="67"/>
      <c r="D21" s="63"/>
      <c r="E21" s="17">
        <v>2</v>
      </c>
      <c r="F21" s="49">
        <f t="shared" si="0"/>
        <v>2</v>
      </c>
      <c r="G21" s="17">
        <f>VLOOKUP($B21,[2]NUM11!$G$2:$I$138,3,FALSE)</f>
        <v>2</v>
      </c>
      <c r="H21" s="61">
        <f t="shared" si="1"/>
        <v>2</v>
      </c>
      <c r="I21" s="50">
        <f t="shared" si="2"/>
        <v>2</v>
      </c>
      <c r="J21" s="51">
        <f>VLOOKUP($B21,[1]NUM11!$G$2:$I$143,3,FALSE)</f>
        <v>4</v>
      </c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119"/>
      <c r="W21" s="17">
        <f t="shared" si="3"/>
        <v>0</v>
      </c>
      <c r="X21" s="97"/>
      <c r="Y21" s="97"/>
      <c r="Z21" s="97"/>
      <c r="AA21" s="97"/>
      <c r="AB21" s="97"/>
      <c r="AC21" s="97"/>
      <c r="AD21" s="97"/>
      <c r="AE21" s="97"/>
      <c r="AF21" s="97"/>
      <c r="AG21" s="119"/>
      <c r="AH21" s="119"/>
      <c r="AI21" s="119"/>
      <c r="AJ21" s="17">
        <f t="shared" si="4"/>
        <v>0</v>
      </c>
    </row>
    <row r="22" spans="1:39" ht="15" thickBot="1" x14ac:dyDescent="0.25">
      <c r="A22" s="105" t="s">
        <v>78</v>
      </c>
      <c r="B22" s="99" t="s">
        <v>75</v>
      </c>
      <c r="C22" s="63"/>
      <c r="D22" s="63"/>
      <c r="E22" s="17"/>
      <c r="F22" s="49">
        <f t="shared" si="0"/>
        <v>0</v>
      </c>
      <c r="G22" s="17"/>
      <c r="H22" s="61">
        <f t="shared" si="1"/>
        <v>0</v>
      </c>
      <c r="I22" s="50">
        <f t="shared" si="2"/>
        <v>0</v>
      </c>
      <c r="J22" s="51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119"/>
      <c r="W22" s="17">
        <f t="shared" si="3"/>
        <v>0</v>
      </c>
      <c r="X22" s="97"/>
      <c r="Y22" s="97"/>
      <c r="Z22" s="97"/>
      <c r="AA22" s="97"/>
      <c r="AB22" s="97"/>
      <c r="AC22" s="97"/>
      <c r="AD22" s="97"/>
      <c r="AE22" s="97"/>
      <c r="AF22" s="97"/>
      <c r="AG22" s="119"/>
      <c r="AH22" s="119"/>
      <c r="AI22" s="119"/>
      <c r="AJ22" s="17">
        <f>SUM(X22:AI22)</f>
        <v>0</v>
      </c>
    </row>
    <row r="23" spans="1:39" ht="15" thickBot="1" x14ac:dyDescent="0.25">
      <c r="A23" s="105" t="s">
        <v>78</v>
      </c>
      <c r="B23" s="99" t="s">
        <v>76</v>
      </c>
      <c r="C23" s="63"/>
      <c r="D23" s="63"/>
      <c r="E23" s="17"/>
      <c r="F23" s="49">
        <f t="shared" si="0"/>
        <v>0</v>
      </c>
      <c r="G23" s="17"/>
      <c r="H23" s="61">
        <f t="shared" si="1"/>
        <v>0</v>
      </c>
      <c r="I23" s="50">
        <f t="shared" si="2"/>
        <v>0</v>
      </c>
      <c r="J23" s="51"/>
      <c r="K23" s="97"/>
      <c r="L23" s="97"/>
      <c r="M23" s="97"/>
      <c r="N23" s="97"/>
      <c r="O23" s="97"/>
      <c r="P23" s="97"/>
      <c r="Q23" s="97"/>
      <c r="R23" s="97"/>
      <c r="S23" s="97"/>
      <c r="T23" s="97"/>
      <c r="U23" s="97"/>
      <c r="V23" s="119"/>
      <c r="W23" s="17">
        <f t="shared" si="3"/>
        <v>0</v>
      </c>
      <c r="X23" s="97"/>
      <c r="Y23" s="97"/>
      <c r="Z23" s="97"/>
      <c r="AA23" s="97"/>
      <c r="AB23" s="97"/>
      <c r="AC23" s="97"/>
      <c r="AD23" s="97"/>
      <c r="AE23" s="97"/>
      <c r="AF23" s="97"/>
      <c r="AG23" s="119"/>
      <c r="AH23" s="119"/>
      <c r="AI23" s="119"/>
      <c r="AJ23" s="17">
        <f t="shared" si="4"/>
        <v>0</v>
      </c>
    </row>
    <row r="24" spans="1:39" ht="15" thickBot="1" x14ac:dyDescent="0.25">
      <c r="A24" s="105" t="s">
        <v>78</v>
      </c>
      <c r="B24" s="99" t="s">
        <v>77</v>
      </c>
      <c r="C24" s="63"/>
      <c r="D24" s="63"/>
      <c r="E24" s="17"/>
      <c r="F24" s="49">
        <f t="shared" si="0"/>
        <v>0</v>
      </c>
      <c r="G24" s="17"/>
      <c r="H24" s="61">
        <f t="shared" si="1"/>
        <v>0</v>
      </c>
      <c r="I24" s="50">
        <f t="shared" si="2"/>
        <v>0</v>
      </c>
      <c r="J24" s="51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119"/>
      <c r="W24" s="17">
        <f t="shared" si="3"/>
        <v>0</v>
      </c>
      <c r="X24" s="97"/>
      <c r="Y24" s="97"/>
      <c r="Z24" s="97"/>
      <c r="AA24" s="97"/>
      <c r="AB24" s="97"/>
      <c r="AC24" s="97"/>
      <c r="AD24" s="97"/>
      <c r="AE24" s="97"/>
      <c r="AF24" s="97"/>
      <c r="AG24" s="119"/>
      <c r="AH24" s="119"/>
      <c r="AI24" s="119"/>
      <c r="AJ24" s="17">
        <f t="shared" si="4"/>
        <v>0</v>
      </c>
    </row>
    <row r="25" spans="1:39" ht="15" thickBot="1" x14ac:dyDescent="0.25">
      <c r="A25" s="233" t="s">
        <v>200</v>
      </c>
      <c r="B25" s="234"/>
      <c r="C25" s="45">
        <f>+D25/Metas!Q110</f>
        <v>0.58792905356886405</v>
      </c>
      <c r="D25" s="19">
        <f>+J25/AK25</f>
        <v>0.12934439178515009</v>
      </c>
      <c r="E25" s="14">
        <f t="shared" ref="E25:K25" si="5">SUM(E12:E24)</f>
        <v>3079</v>
      </c>
      <c r="F25" s="14">
        <f>SUM(F12:F24)</f>
        <v>3155</v>
      </c>
      <c r="G25" s="14">
        <f t="shared" si="5"/>
        <v>3204</v>
      </c>
      <c r="H25" s="14">
        <f t="shared" si="5"/>
        <v>3191</v>
      </c>
      <c r="I25" s="14">
        <f>SUM(I12:I24)</f>
        <v>3224</v>
      </c>
      <c r="J25" s="14">
        <f t="shared" si="5"/>
        <v>3275</v>
      </c>
      <c r="K25" s="14">
        <f t="shared" si="5"/>
        <v>58</v>
      </c>
      <c r="L25" s="14">
        <f t="shared" ref="L25:V25" si="6">SUM(L12:L24)</f>
        <v>36</v>
      </c>
      <c r="M25" s="14">
        <f t="shared" si="6"/>
        <v>82</v>
      </c>
      <c r="N25" s="14">
        <f t="shared" si="6"/>
        <v>48</v>
      </c>
      <c r="O25" s="14">
        <f t="shared" si="6"/>
        <v>67</v>
      </c>
      <c r="P25" s="14">
        <f t="shared" si="6"/>
        <v>58</v>
      </c>
      <c r="Q25" s="14">
        <f t="shared" si="6"/>
        <v>41</v>
      </c>
      <c r="R25" s="14">
        <f t="shared" si="6"/>
        <v>57</v>
      </c>
      <c r="S25" s="14">
        <f t="shared" si="6"/>
        <v>51</v>
      </c>
      <c r="T25" s="14">
        <f t="shared" si="6"/>
        <v>45</v>
      </c>
      <c r="U25" s="14">
        <f t="shared" si="6"/>
        <v>19</v>
      </c>
      <c r="V25" s="14">
        <f t="shared" si="6"/>
        <v>0</v>
      </c>
      <c r="W25" s="14">
        <f t="shared" si="3"/>
        <v>562</v>
      </c>
      <c r="X25" s="14">
        <f t="shared" ref="X25:AI25" si="7">SUM(X12:X24)</f>
        <v>24</v>
      </c>
      <c r="Y25" s="14">
        <f t="shared" si="7"/>
        <v>51</v>
      </c>
      <c r="Z25" s="14">
        <f t="shared" si="7"/>
        <v>25</v>
      </c>
      <c r="AA25" s="14">
        <f t="shared" si="7"/>
        <v>28</v>
      </c>
      <c r="AB25" s="14">
        <f t="shared" si="7"/>
        <v>19</v>
      </c>
      <c r="AC25" s="14">
        <f t="shared" si="7"/>
        <v>71</v>
      </c>
      <c r="AD25" s="14">
        <f t="shared" si="7"/>
        <v>28</v>
      </c>
      <c r="AE25" s="14">
        <f t="shared" si="7"/>
        <v>83</v>
      </c>
      <c r="AF25" s="14">
        <f t="shared" si="7"/>
        <v>35</v>
      </c>
      <c r="AG25" s="14">
        <f t="shared" si="7"/>
        <v>28</v>
      </c>
      <c r="AH25" s="14">
        <f t="shared" si="7"/>
        <v>9</v>
      </c>
      <c r="AI25" s="14">
        <f t="shared" si="7"/>
        <v>0</v>
      </c>
      <c r="AJ25" s="14">
        <f t="shared" si="4"/>
        <v>401</v>
      </c>
      <c r="AK25" s="14">
        <f>+AL25+AM25</f>
        <v>25320</v>
      </c>
      <c r="AL25" s="14">
        <f>188828*0.1</f>
        <v>18882.8</v>
      </c>
      <c r="AM25" s="14">
        <f>80465*0.08</f>
        <v>6437.2</v>
      </c>
    </row>
    <row r="26" spans="1:39" ht="15" thickBot="1" x14ac:dyDescent="0.25">
      <c r="A26" s="105" t="s">
        <v>79</v>
      </c>
      <c r="B26" s="99" t="s">
        <v>80</v>
      </c>
      <c r="C26" s="63"/>
      <c r="D26" s="63"/>
      <c r="E26" s="17">
        <v>444</v>
      </c>
      <c r="F26" s="49">
        <f t="shared" ref="F26:F35" si="8">+E26+(K26+L26+M26)-(X26+Y26+Z26)</f>
        <v>445</v>
      </c>
      <c r="G26" s="17">
        <f>VLOOKUP($B26,[2]NUM11!$G$2:$I$138,3,FALSE)</f>
        <v>481</v>
      </c>
      <c r="H26" s="61">
        <f t="shared" si="1"/>
        <v>503</v>
      </c>
      <c r="I26" s="50">
        <f t="shared" si="2"/>
        <v>518</v>
      </c>
      <c r="J26" s="51">
        <f>VLOOKUP($B26,[1]NUM11!$G$2:$I$143,3,FALSE)</f>
        <v>545</v>
      </c>
      <c r="K26" s="52">
        <f>VLOOKUP($B26,'[3]ACT NUM11'!$G$2:$S$106,2,FALSE)</f>
        <v>3</v>
      </c>
      <c r="L26" s="52">
        <f>VLOOKUP($B26,'[3]ACT NUM11'!$G$2:$S$106,3,FALSE)</f>
        <v>4</v>
      </c>
      <c r="M26" s="52">
        <f>VLOOKUP($B26,'[3]ACT NUM11'!$G$2:$S$106,4,FALSE)</f>
        <v>9</v>
      </c>
      <c r="N26" s="52">
        <f>VLOOKUP($B26,'[3]ACT NUM11'!$G$2:$S$106,5,FALSE)</f>
        <v>9</v>
      </c>
      <c r="O26" s="52">
        <f>VLOOKUP($B26,'[3]ACT NUM11'!$G$2:$S$106,6,FALSE)</f>
        <v>25</v>
      </c>
      <c r="P26" s="52">
        <f>VLOOKUP($B26,'[3]ACT NUM11'!$G$2:$S$106,7,FALSE)</f>
        <v>17</v>
      </c>
      <c r="Q26" s="52">
        <f>VLOOKUP($B26,'[3]ACT NUM11'!$G$2:$S$106,8,FALSE)</f>
        <v>13</v>
      </c>
      <c r="R26" s="52">
        <f>VLOOKUP($B26,'[3]ACT NUM11'!$G$2:$S$106,9,FALSE)</f>
        <v>9</v>
      </c>
      <c r="S26" s="52">
        <f>VLOOKUP($B26,'[3]ACT NUM11'!$G$2:$S$106,10,FALSE)</f>
        <v>12</v>
      </c>
      <c r="T26" s="53">
        <f>VLOOKUP($B26,'[3]ACT NUM11'!$G$2:$S$106,11,FALSE)</f>
        <v>5</v>
      </c>
      <c r="U26" s="52">
        <f>VLOOKUP($B26,'[3]ACT NUM11'!$G$2:$S$106,12,FALSE)</f>
        <v>6</v>
      </c>
      <c r="V26" s="52"/>
      <c r="W26" s="17">
        <f t="shared" si="3"/>
        <v>112</v>
      </c>
      <c r="X26" s="119">
        <f>VLOOKUP($B26,'[3]ACT NUM11'!$AB$2:$AN$40,2,FALSE)</f>
        <v>13</v>
      </c>
      <c r="Y26" s="119">
        <f>VLOOKUP($B26,'[3]ACT NUM11'!$AB$2:$AN$40,3,FALSE)</f>
        <v>0</v>
      </c>
      <c r="Z26" s="119">
        <f>VLOOKUP($B26,'[3]ACT NUM11'!$AB$2:$AN$40,4,FALSE)</f>
        <v>2</v>
      </c>
      <c r="AA26" s="119">
        <f>VLOOKUP($B26,'[3]ACT NUM11'!$AB$2:$AN$40,5,FALSE)</f>
        <v>2</v>
      </c>
      <c r="AB26" s="119">
        <f>VLOOKUP($B26,'[3]ACT NUM11'!$AB$2:$AN$40,6,FALSE)</f>
        <v>0</v>
      </c>
      <c r="AC26" s="119">
        <f>VLOOKUP($B26,'[3]ACT NUM11'!$AB$2:$AN$40,7,FALSE)</f>
        <v>0</v>
      </c>
      <c r="AD26" s="119">
        <f>VLOOKUP($B26,'[3]ACT NUM11'!$AB$2:$AN$40,8,FALSE)</f>
        <v>0</v>
      </c>
      <c r="AE26" s="119">
        <f>VLOOKUP($B26,'[3]ACT NUM11'!$AB$2:$AN$40,9,FALSE)</f>
        <v>0</v>
      </c>
      <c r="AF26" s="119">
        <f>VLOOKUP($B26,'[3]ACT NUM11'!$AB$2:$AN$40,10,FALSE)</f>
        <v>2</v>
      </c>
      <c r="AG26" s="119">
        <f>VLOOKUP($B26,'[3]ACT NUM11'!$AB$2:$AN$40,11,FALSE)</f>
        <v>0</v>
      </c>
      <c r="AH26" s="119">
        <f>VLOOKUP($B26,'[3]ACT NUM11'!$AB$2:$AN$40,12,FALSE)</f>
        <v>0</v>
      </c>
      <c r="AI26" s="119"/>
      <c r="AJ26" s="17">
        <f t="shared" si="4"/>
        <v>19</v>
      </c>
    </row>
    <row r="27" spans="1:39" ht="15" thickBot="1" x14ac:dyDescent="0.25">
      <c r="A27" s="105" t="s">
        <v>79</v>
      </c>
      <c r="B27" s="99" t="s">
        <v>81</v>
      </c>
      <c r="C27" s="63"/>
      <c r="D27" s="63"/>
      <c r="E27" s="17">
        <v>556</v>
      </c>
      <c r="F27" s="49">
        <f t="shared" si="8"/>
        <v>576</v>
      </c>
      <c r="G27" s="17">
        <f>VLOOKUP($B27,[2]NUM11!$G$2:$I$138,3,FALSE)</f>
        <v>475</v>
      </c>
      <c r="H27" s="61">
        <f t="shared" si="1"/>
        <v>505</v>
      </c>
      <c r="I27" s="50">
        <f t="shared" si="2"/>
        <v>523</v>
      </c>
      <c r="J27" s="51">
        <f>VLOOKUP($B27,[1]NUM11!$G$2:$I$143,3,FALSE)</f>
        <v>517</v>
      </c>
      <c r="K27" s="52">
        <f>VLOOKUP($B27,'[3]ACT NUM11'!$G$2:$S$106,2,FALSE)</f>
        <v>6</v>
      </c>
      <c r="L27" s="52">
        <f>VLOOKUP($B27,'[3]ACT NUM11'!$G$2:$S$106,3,FALSE)</f>
        <v>7</v>
      </c>
      <c r="M27" s="52">
        <f>VLOOKUP($B27,'[3]ACT NUM11'!$G$2:$S$106,4,FALSE)</f>
        <v>8</v>
      </c>
      <c r="N27" s="52">
        <f>VLOOKUP($B27,'[3]ACT NUM11'!$G$2:$S$106,5,FALSE)</f>
        <v>4</v>
      </c>
      <c r="O27" s="52">
        <f>VLOOKUP($B27,'[3]ACT NUM11'!$G$2:$S$106,6,FALSE)</f>
        <v>3</v>
      </c>
      <c r="P27" s="52">
        <f>VLOOKUP($B27,'[3]ACT NUM11'!$G$2:$S$106,7,FALSE)</f>
        <v>12</v>
      </c>
      <c r="Q27" s="52">
        <f>VLOOKUP($B27,'[3]ACT NUM11'!$G$2:$S$106,8,FALSE)</f>
        <v>15</v>
      </c>
      <c r="R27" s="52">
        <f>VLOOKUP($B27,'[3]ACT NUM11'!$G$2:$S$106,9,FALSE)</f>
        <v>15</v>
      </c>
      <c r="S27" s="52">
        <f>VLOOKUP($B27,'[3]ACT NUM11'!$G$2:$S$106,10,FALSE)</f>
        <v>9</v>
      </c>
      <c r="T27" s="53">
        <f>VLOOKUP($B27,'[3]ACT NUM11'!$G$2:$S$106,11,FALSE)</f>
        <v>9</v>
      </c>
      <c r="U27" s="52">
        <f>VLOOKUP($B27,'[3]ACT NUM11'!$G$2:$S$106,12,FALSE)</f>
        <v>9</v>
      </c>
      <c r="V27" s="52"/>
      <c r="W27" s="17">
        <f t="shared" si="3"/>
        <v>97</v>
      </c>
      <c r="X27" s="119">
        <f>VLOOKUP($B27,'[3]ACT NUM11'!$AB$2:$AN$40,2,FALSE)</f>
        <v>1</v>
      </c>
      <c r="Y27" s="119">
        <f>VLOOKUP($B27,'[3]ACT NUM11'!$AB$2:$AN$40,3,FALSE)</f>
        <v>0</v>
      </c>
      <c r="Z27" s="119">
        <f>VLOOKUP($B27,'[3]ACT NUM11'!$AB$2:$AN$40,4,FALSE)</f>
        <v>0</v>
      </c>
      <c r="AA27" s="119">
        <f>VLOOKUP($B27,'[3]ACT NUM11'!$AB$2:$AN$40,5,FALSE)</f>
        <v>0</v>
      </c>
      <c r="AB27" s="119">
        <f>VLOOKUP($B27,'[3]ACT NUM11'!$AB$2:$AN$40,6,FALSE)</f>
        <v>0</v>
      </c>
      <c r="AC27" s="119">
        <f>VLOOKUP($B27,'[3]ACT NUM11'!$AB$2:$AN$40,7,FALSE)</f>
        <v>0</v>
      </c>
      <c r="AD27" s="119">
        <f>VLOOKUP($B27,'[3]ACT NUM11'!$AB$2:$AN$40,8,FALSE)</f>
        <v>0</v>
      </c>
      <c r="AE27" s="119">
        <f>VLOOKUP($B27,'[3]ACT NUM11'!$AB$2:$AN$40,9,FALSE)</f>
        <v>0</v>
      </c>
      <c r="AF27" s="119">
        <f>VLOOKUP($B27,'[3]ACT NUM11'!$AB$2:$AN$40,10,FALSE)</f>
        <v>0</v>
      </c>
      <c r="AG27" s="119">
        <f>VLOOKUP($B27,'[3]ACT NUM11'!$AB$2:$AN$40,11,FALSE)</f>
        <v>0</v>
      </c>
      <c r="AH27" s="119">
        <f>VLOOKUP($B27,'[3]ACT NUM11'!$AB$2:$AN$40,12,FALSE)</f>
        <v>0</v>
      </c>
      <c r="AI27" s="119"/>
      <c r="AJ27" s="17">
        <f t="shared" si="4"/>
        <v>1</v>
      </c>
    </row>
    <row r="28" spans="1:39" ht="15" thickBot="1" x14ac:dyDescent="0.25">
      <c r="A28" s="105" t="s">
        <v>79</v>
      </c>
      <c r="B28" s="99" t="s">
        <v>82</v>
      </c>
      <c r="C28" s="63"/>
      <c r="D28" s="63"/>
      <c r="E28" s="17">
        <v>1109</v>
      </c>
      <c r="F28" s="49">
        <f t="shared" si="8"/>
        <v>1142</v>
      </c>
      <c r="G28" s="17">
        <f>VLOOKUP($B28,[2]NUM11!$G$2:$I$138,3,FALSE)</f>
        <v>1204</v>
      </c>
      <c r="H28" s="61">
        <f t="shared" si="1"/>
        <v>1261</v>
      </c>
      <c r="I28" s="50">
        <f t="shared" si="2"/>
        <v>1295</v>
      </c>
      <c r="J28" s="51">
        <f>VLOOKUP($B28,[1]NUM11!$G$2:$I$143,3,FALSE)</f>
        <v>1349</v>
      </c>
      <c r="K28" s="52">
        <f>VLOOKUP($B28,'[3]ACT NUM11'!$G$2:$S$106,2,FALSE)</f>
        <v>13</v>
      </c>
      <c r="L28" s="52">
        <f>VLOOKUP($B28,'[3]ACT NUM11'!$G$2:$S$106,3,FALSE)</f>
        <v>16</v>
      </c>
      <c r="M28" s="52">
        <f>VLOOKUP($B28,'[3]ACT NUM11'!$G$2:$S$106,4,FALSE)</f>
        <v>26</v>
      </c>
      <c r="N28" s="52">
        <f>VLOOKUP($B28,'[3]ACT NUM11'!$G$2:$S$106,5,FALSE)</f>
        <v>25</v>
      </c>
      <c r="O28" s="52">
        <f>VLOOKUP($B28,'[3]ACT NUM11'!$G$2:$S$106,6,FALSE)</f>
        <v>54</v>
      </c>
      <c r="P28" s="52">
        <f>VLOOKUP($B28,'[3]ACT NUM11'!$G$2:$S$106,7,FALSE)</f>
        <v>42</v>
      </c>
      <c r="Q28" s="52">
        <f>VLOOKUP($B28,'[3]ACT NUM11'!$G$2:$S$106,8,FALSE)</f>
        <v>43</v>
      </c>
      <c r="R28" s="52">
        <f>VLOOKUP($B28,'[3]ACT NUM11'!$G$2:$S$106,9,FALSE)</f>
        <v>17</v>
      </c>
      <c r="S28" s="52">
        <f>VLOOKUP($B28,'[3]ACT NUM11'!$G$2:$S$106,10,FALSE)</f>
        <v>24</v>
      </c>
      <c r="T28" s="53">
        <f>VLOOKUP($B28,'[3]ACT NUM11'!$G$2:$S$106,11,FALSE)</f>
        <v>14</v>
      </c>
      <c r="U28" s="52">
        <f>VLOOKUP($B28,'[3]ACT NUM11'!$G$2:$S$106,12,FALSE)</f>
        <v>12</v>
      </c>
      <c r="V28" s="52"/>
      <c r="W28" s="17">
        <f t="shared" si="3"/>
        <v>286</v>
      </c>
      <c r="X28" s="119">
        <f>VLOOKUP($B28,'[3]ACT NUM11'!$AB$2:$AN$40,2,FALSE)</f>
        <v>3</v>
      </c>
      <c r="Y28" s="119">
        <f>VLOOKUP($B28,'[3]ACT NUM11'!$AB$2:$AN$40,3,FALSE)</f>
        <v>0</v>
      </c>
      <c r="Z28" s="119">
        <f>VLOOKUP($B28,'[3]ACT NUM11'!$AB$2:$AN$40,4,FALSE)</f>
        <v>19</v>
      </c>
      <c r="AA28" s="119">
        <f>VLOOKUP($B28,'[3]ACT NUM11'!$AB$2:$AN$40,5,FALSE)</f>
        <v>0</v>
      </c>
      <c r="AB28" s="119">
        <f>VLOOKUP($B28,'[3]ACT NUM11'!$AB$2:$AN$40,6,FALSE)</f>
        <v>7</v>
      </c>
      <c r="AC28" s="119">
        <f>VLOOKUP($B28,'[3]ACT NUM11'!$AB$2:$AN$40,7,FALSE)</f>
        <v>23</v>
      </c>
      <c r="AD28" s="119">
        <f>VLOOKUP($B28,'[3]ACT NUM11'!$AB$2:$AN$40,8,FALSE)</f>
        <v>2</v>
      </c>
      <c r="AE28" s="119">
        <f>VLOOKUP($B28,'[3]ACT NUM11'!$AB$2:$AN$40,9,FALSE)</f>
        <v>1</v>
      </c>
      <c r="AF28" s="119">
        <f>VLOOKUP($B28,'[3]ACT NUM11'!$AB$2:$AN$40,10,FALSE)</f>
        <v>3</v>
      </c>
      <c r="AG28" s="119">
        <f>VLOOKUP($B28,'[3]ACT NUM11'!$AB$2:$AN$40,11,FALSE)</f>
        <v>1</v>
      </c>
      <c r="AH28" s="119">
        <f>VLOOKUP($B28,'[3]ACT NUM11'!$AB$2:$AN$40,12,FALSE)</f>
        <v>0</v>
      </c>
      <c r="AI28" s="119"/>
      <c r="AJ28" s="17">
        <f t="shared" si="4"/>
        <v>59</v>
      </c>
    </row>
    <row r="29" spans="1:39" ht="15" thickBot="1" x14ac:dyDescent="0.25">
      <c r="A29" s="105" t="s">
        <v>79</v>
      </c>
      <c r="B29" s="99" t="s">
        <v>83</v>
      </c>
      <c r="C29" s="63"/>
      <c r="D29" s="63"/>
      <c r="E29" s="17">
        <v>111</v>
      </c>
      <c r="F29" s="49">
        <f t="shared" si="8"/>
        <v>113</v>
      </c>
      <c r="G29" s="17">
        <f>VLOOKUP($B29,[2]NUM11!$G$2:$I$138,3,FALSE)</f>
        <v>119</v>
      </c>
      <c r="H29" s="61">
        <f t="shared" si="1"/>
        <v>120</v>
      </c>
      <c r="I29" s="50">
        <f t="shared" si="2"/>
        <v>123</v>
      </c>
      <c r="J29" s="51">
        <f>VLOOKUP($B29,[1]NUM11!$G$2:$I$143,3,FALSE)</f>
        <v>197</v>
      </c>
      <c r="K29" s="52">
        <f>VLOOKUP($B29,'[3]ACT NUM11'!$G$2:$S$106,2,FALSE)</f>
        <v>0</v>
      </c>
      <c r="L29" s="52">
        <f>VLOOKUP($B29,'[3]ACT NUM11'!$G$2:$S$106,3,FALSE)</f>
        <v>2</v>
      </c>
      <c r="M29" s="52">
        <f>VLOOKUP($B29,'[3]ACT NUM11'!$G$2:$S$106,4,FALSE)</f>
        <v>0</v>
      </c>
      <c r="N29" s="52">
        <f>VLOOKUP($B29,'[3]ACT NUM11'!$G$2:$S$106,5,FALSE)</f>
        <v>0</v>
      </c>
      <c r="O29" s="52">
        <f>VLOOKUP($B29,'[3]ACT NUM11'!$G$2:$S$106,6,FALSE)</f>
        <v>0</v>
      </c>
      <c r="P29" s="52">
        <f>VLOOKUP($B29,'[3]ACT NUM11'!$G$2:$S$106,7,FALSE)</f>
        <v>0</v>
      </c>
      <c r="Q29" s="52">
        <f>VLOOKUP($B29,'[3]ACT NUM11'!$G$2:$S$106,8,FALSE)</f>
        <v>0</v>
      </c>
      <c r="R29" s="52">
        <f>VLOOKUP($B29,'[3]ACT NUM11'!$G$2:$S$106,9,FALSE)</f>
        <v>1</v>
      </c>
      <c r="S29" s="52">
        <f>VLOOKUP($B29,'[3]ACT NUM11'!$G$2:$S$106,10,FALSE)</f>
        <v>3</v>
      </c>
      <c r="T29" s="53">
        <f>VLOOKUP($B29,'[3]ACT NUM11'!$G$2:$S$106,11,FALSE)</f>
        <v>1</v>
      </c>
      <c r="U29" s="52">
        <f>VLOOKUP($B29,'[3]ACT NUM11'!$G$2:$S$106,12,FALSE)</f>
        <v>5</v>
      </c>
      <c r="V29" s="52"/>
      <c r="W29" s="17">
        <f t="shared" si="3"/>
        <v>12</v>
      </c>
      <c r="X29" s="119">
        <f>VLOOKUP($B29,'[3]ACT NUM11'!$AB$2:$AN$40,2,FALSE)</f>
        <v>0</v>
      </c>
      <c r="Y29" s="119">
        <f>VLOOKUP($B29,'[3]ACT NUM11'!$AB$2:$AN$40,3,FALSE)</f>
        <v>0</v>
      </c>
      <c r="Z29" s="119">
        <f>VLOOKUP($B29,'[3]ACT NUM11'!$AB$2:$AN$40,4,FALSE)</f>
        <v>0</v>
      </c>
      <c r="AA29" s="119">
        <f>VLOOKUP($B29,'[3]ACT NUM11'!$AB$2:$AN$40,5,FALSE)</f>
        <v>0</v>
      </c>
      <c r="AB29" s="119">
        <f>VLOOKUP($B29,'[3]ACT NUM11'!$AB$2:$AN$40,6,FALSE)</f>
        <v>0</v>
      </c>
      <c r="AC29" s="119">
        <f>VLOOKUP($B29,'[3]ACT NUM11'!$AB$2:$AN$40,7,FALSE)</f>
        <v>0</v>
      </c>
      <c r="AD29" s="119">
        <f>VLOOKUP($B29,'[3]ACT NUM11'!$AB$2:$AN$40,8,FALSE)</f>
        <v>0</v>
      </c>
      <c r="AE29" s="119">
        <f>VLOOKUP($B29,'[3]ACT NUM11'!$AB$2:$AN$40,9,FALSE)</f>
        <v>0</v>
      </c>
      <c r="AF29" s="119">
        <f>VLOOKUP($B29,'[3]ACT NUM11'!$AB$2:$AN$40,10,FALSE)</f>
        <v>1</v>
      </c>
      <c r="AG29" s="119">
        <f>VLOOKUP($B29,'[3]ACT NUM11'!$AB$2:$AN$40,11,FALSE)</f>
        <v>0</v>
      </c>
      <c r="AH29" s="119">
        <f>VLOOKUP($B29,'[3]ACT NUM11'!$AB$2:$AN$40,12,FALSE)</f>
        <v>0</v>
      </c>
      <c r="AI29" s="119"/>
      <c r="AJ29" s="17">
        <f t="shared" si="4"/>
        <v>1</v>
      </c>
    </row>
    <row r="30" spans="1:39" ht="15" thickBot="1" x14ac:dyDescent="0.25">
      <c r="A30" s="105" t="s">
        <v>79</v>
      </c>
      <c r="B30" s="99" t="s">
        <v>84</v>
      </c>
      <c r="C30" s="63"/>
      <c r="D30" s="63"/>
      <c r="E30" s="17">
        <v>723</v>
      </c>
      <c r="F30" s="49">
        <f t="shared" si="8"/>
        <v>735</v>
      </c>
      <c r="G30" s="17">
        <f>VLOOKUP($B30,[2]NUM11!$G$2:$I$138,3,FALSE)</f>
        <v>737</v>
      </c>
      <c r="H30" s="61">
        <f t="shared" si="1"/>
        <v>786</v>
      </c>
      <c r="I30" s="50">
        <f t="shared" si="2"/>
        <v>814</v>
      </c>
      <c r="J30" s="51">
        <f>VLOOKUP($B30,[1]NUM11!$G$2:$I$143,3,FALSE)</f>
        <v>888</v>
      </c>
      <c r="K30" s="52">
        <f>VLOOKUP($B30,'[3]ACT NUM11'!$G$2:$S$106,2,FALSE)</f>
        <v>2</v>
      </c>
      <c r="L30" s="52">
        <f>VLOOKUP($B30,'[3]ACT NUM11'!$G$2:$S$106,3,FALSE)</f>
        <v>4</v>
      </c>
      <c r="M30" s="52">
        <f>VLOOKUP($B30,'[3]ACT NUM11'!$G$2:$S$106,4,FALSE)</f>
        <v>6</v>
      </c>
      <c r="N30" s="52">
        <f>VLOOKUP($B30,'[3]ACT NUM11'!$G$2:$S$106,5,FALSE)</f>
        <v>6</v>
      </c>
      <c r="O30" s="52">
        <f>VLOOKUP($B30,'[3]ACT NUM11'!$G$2:$S$106,6,FALSE)</f>
        <v>10</v>
      </c>
      <c r="P30" s="52">
        <f>VLOOKUP($B30,'[3]ACT NUM11'!$G$2:$S$106,7,FALSE)</f>
        <v>6</v>
      </c>
      <c r="Q30" s="52">
        <f>VLOOKUP($B30,'[3]ACT NUM11'!$G$2:$S$106,8,FALSE)</f>
        <v>21</v>
      </c>
      <c r="R30" s="52">
        <f>VLOOKUP($B30,'[3]ACT NUM11'!$G$2:$S$106,9,FALSE)</f>
        <v>28</v>
      </c>
      <c r="S30" s="52">
        <f>VLOOKUP($B30,'[3]ACT NUM11'!$G$2:$S$106,10,FALSE)</f>
        <v>20</v>
      </c>
      <c r="T30" s="53">
        <f>VLOOKUP($B30,'[3]ACT NUM11'!$G$2:$S$106,11,FALSE)</f>
        <v>8</v>
      </c>
      <c r="U30" s="52">
        <f>VLOOKUP($B30,'[3]ACT NUM11'!$G$2:$S$106,12,FALSE)</f>
        <v>21</v>
      </c>
      <c r="V30" s="52"/>
      <c r="W30" s="17">
        <f t="shared" si="3"/>
        <v>132</v>
      </c>
      <c r="X30" s="119"/>
      <c r="Y30" s="119"/>
      <c r="Z30" s="119"/>
      <c r="AA30" s="119"/>
      <c r="AB30" s="119"/>
      <c r="AC30" s="119"/>
      <c r="AD30" s="119"/>
      <c r="AE30" s="119"/>
      <c r="AF30" s="119"/>
      <c r="AG30" s="119"/>
      <c r="AH30" s="119"/>
      <c r="AI30" s="119"/>
      <c r="AJ30" s="17">
        <f t="shared" si="4"/>
        <v>0</v>
      </c>
    </row>
    <row r="31" spans="1:39" ht="15" thickBot="1" x14ac:dyDescent="0.25">
      <c r="A31" s="105" t="s">
        <v>79</v>
      </c>
      <c r="B31" s="99" t="s">
        <v>85</v>
      </c>
      <c r="C31" s="63"/>
      <c r="D31" s="63"/>
      <c r="E31" s="17">
        <v>30</v>
      </c>
      <c r="F31" s="49">
        <f t="shared" si="8"/>
        <v>31</v>
      </c>
      <c r="G31" s="17">
        <f>VLOOKUP($B31,[2]NUM11!$G$2:$I$138,3,FALSE)</f>
        <v>27</v>
      </c>
      <c r="H31" s="61">
        <f t="shared" si="1"/>
        <v>27</v>
      </c>
      <c r="I31" s="50">
        <f t="shared" si="2"/>
        <v>27</v>
      </c>
      <c r="J31" s="51">
        <f>VLOOKUP($B31,[1]NUM11!$G$2:$I$143,3,FALSE)</f>
        <v>31</v>
      </c>
      <c r="K31" s="52">
        <f>VLOOKUP($B31,'[3]ACT NUM11'!$G$2:$S$106,2,FALSE)</f>
        <v>0</v>
      </c>
      <c r="L31" s="52">
        <f>VLOOKUP($B31,'[3]ACT NUM11'!$G$2:$S$106,3,FALSE)</f>
        <v>0</v>
      </c>
      <c r="M31" s="52">
        <f>VLOOKUP($B31,'[3]ACT NUM11'!$G$2:$S$106,4,FALSE)</f>
        <v>1</v>
      </c>
      <c r="N31" s="52">
        <f>VLOOKUP($B31,'[3]ACT NUM11'!$G$2:$S$106,5,FALSE)</f>
        <v>4</v>
      </c>
      <c r="O31" s="52">
        <f>VLOOKUP($B31,'[3]ACT NUM11'!$G$2:$S$106,6,FALSE)</f>
        <v>0</v>
      </c>
      <c r="P31" s="52">
        <f>VLOOKUP($B31,'[3]ACT NUM11'!$G$2:$S$106,7,FALSE)</f>
        <v>0</v>
      </c>
      <c r="Q31" s="52">
        <f>VLOOKUP($B31,'[3]ACT NUM11'!$G$2:$S$106,8,FALSE)</f>
        <v>0</v>
      </c>
      <c r="R31" s="52">
        <f>VLOOKUP($B31,'[3]ACT NUM11'!$G$2:$S$106,9,FALSE)</f>
        <v>0</v>
      </c>
      <c r="S31" s="52">
        <f>VLOOKUP($B31,'[3]ACT NUM11'!$G$2:$S$106,10,FALSE)</f>
        <v>0</v>
      </c>
      <c r="T31" s="53">
        <f>VLOOKUP($B31,'[3]ACT NUM11'!$G$2:$S$106,11,FALSE)</f>
        <v>0</v>
      </c>
      <c r="U31" s="52">
        <f>VLOOKUP($B31,'[3]ACT NUM11'!$G$2:$S$106,12,FALSE)</f>
        <v>1</v>
      </c>
      <c r="V31" s="52"/>
      <c r="W31" s="17">
        <f t="shared" si="3"/>
        <v>6</v>
      </c>
      <c r="X31" s="119"/>
      <c r="Y31" s="119"/>
      <c r="Z31" s="119"/>
      <c r="AA31" s="119"/>
      <c r="AB31" s="119"/>
      <c r="AC31" s="119"/>
      <c r="AD31" s="119"/>
      <c r="AE31" s="119"/>
      <c r="AF31" s="119"/>
      <c r="AG31" s="119"/>
      <c r="AH31" s="119"/>
      <c r="AI31" s="119"/>
      <c r="AJ31" s="17">
        <f t="shared" si="4"/>
        <v>0</v>
      </c>
    </row>
    <row r="32" spans="1:39" ht="15" thickBot="1" x14ac:dyDescent="0.25">
      <c r="A32" s="105" t="s">
        <v>79</v>
      </c>
      <c r="B32" s="99" t="s">
        <v>86</v>
      </c>
      <c r="C32" s="63"/>
      <c r="D32" s="63"/>
      <c r="E32" s="17">
        <v>35</v>
      </c>
      <c r="F32" s="49">
        <f t="shared" si="8"/>
        <v>35</v>
      </c>
      <c r="G32" s="17">
        <f>VLOOKUP($B32,[2]NUM11!$G$2:$I$138,3,FALSE)</f>
        <v>36</v>
      </c>
      <c r="H32" s="61">
        <f t="shared" si="1"/>
        <v>36</v>
      </c>
      <c r="I32" s="50">
        <f t="shared" si="2"/>
        <v>36</v>
      </c>
      <c r="J32" s="51">
        <f>VLOOKUP($B32,[1]NUM11!$G$2:$I$143,3,FALSE)</f>
        <v>32</v>
      </c>
      <c r="K32" s="52"/>
      <c r="L32" s="52"/>
      <c r="M32" s="52"/>
      <c r="N32" s="52"/>
      <c r="O32" s="52"/>
      <c r="P32" s="52"/>
      <c r="Q32" s="52"/>
      <c r="R32" s="52"/>
      <c r="S32" s="52"/>
      <c r="T32" s="53"/>
      <c r="U32" s="52"/>
      <c r="V32" s="52"/>
      <c r="W32" s="17">
        <f t="shared" si="3"/>
        <v>0</v>
      </c>
      <c r="X32" s="119"/>
      <c r="Y32" s="119"/>
      <c r="Z32" s="119"/>
      <c r="AA32" s="119"/>
      <c r="AB32" s="119"/>
      <c r="AC32" s="119"/>
      <c r="AD32" s="119"/>
      <c r="AE32" s="119"/>
      <c r="AF32" s="119"/>
      <c r="AG32" s="119"/>
      <c r="AH32" s="119"/>
      <c r="AI32" s="119"/>
      <c r="AJ32" s="17">
        <f t="shared" si="4"/>
        <v>0</v>
      </c>
    </row>
    <row r="33" spans="1:39" ht="15" thickBot="1" x14ac:dyDescent="0.25">
      <c r="A33" s="105" t="s">
        <v>79</v>
      </c>
      <c r="B33" s="99" t="s">
        <v>87</v>
      </c>
      <c r="C33" s="63"/>
      <c r="D33" s="63"/>
      <c r="E33" s="17">
        <v>76</v>
      </c>
      <c r="F33" s="49">
        <f t="shared" si="8"/>
        <v>81</v>
      </c>
      <c r="G33" s="17">
        <f>VLOOKUP($B33,[2]NUM11!$G$2:$I$138,3,FALSE)</f>
        <v>49</v>
      </c>
      <c r="H33" s="61">
        <f t="shared" si="1"/>
        <v>53</v>
      </c>
      <c r="I33" s="50">
        <f t="shared" si="2"/>
        <v>56</v>
      </c>
      <c r="J33" s="51">
        <f>VLOOKUP($B33,[1]NUM11!$G$2:$I$143,3,FALSE)</f>
        <v>82</v>
      </c>
      <c r="K33" s="52">
        <f>VLOOKUP($B33,'[3]ACT NUM11'!$G$2:$S$106,2,FALSE)</f>
        <v>0</v>
      </c>
      <c r="L33" s="52">
        <f>VLOOKUP($B33,'[3]ACT NUM11'!$G$2:$S$106,3,FALSE)</f>
        <v>1</v>
      </c>
      <c r="M33" s="52">
        <f>VLOOKUP($B33,'[3]ACT NUM11'!$G$2:$S$106,4,FALSE)</f>
        <v>4</v>
      </c>
      <c r="N33" s="52">
        <f>VLOOKUP($B33,'[3]ACT NUM11'!$G$2:$S$106,5,FALSE)</f>
        <v>1</v>
      </c>
      <c r="O33" s="52">
        <f>VLOOKUP($B33,'[3]ACT NUM11'!$G$2:$S$106,6,FALSE)</f>
        <v>2</v>
      </c>
      <c r="P33" s="52">
        <f>VLOOKUP($B33,'[3]ACT NUM11'!$G$2:$S$106,7,FALSE)</f>
        <v>3</v>
      </c>
      <c r="Q33" s="52">
        <f>VLOOKUP($B33,'[3]ACT NUM11'!$G$2:$S$106,8,FALSE)</f>
        <v>3</v>
      </c>
      <c r="R33" s="52">
        <f>VLOOKUP($B33,'[3]ACT NUM11'!$G$2:$S$106,9,FALSE)</f>
        <v>1</v>
      </c>
      <c r="S33" s="52">
        <f>VLOOKUP($B33,'[3]ACT NUM11'!$G$2:$S$106,10,FALSE)</f>
        <v>1</v>
      </c>
      <c r="T33" s="53">
        <f>VLOOKUP($B33,'[3]ACT NUM11'!$G$2:$S$106,11,FALSE)</f>
        <v>2</v>
      </c>
      <c r="U33" s="52">
        <f>VLOOKUP($B33,'[3]ACT NUM11'!$G$2:$S$106,12,FALSE)</f>
        <v>1</v>
      </c>
      <c r="V33" s="52"/>
      <c r="W33" s="17">
        <f t="shared" si="3"/>
        <v>19</v>
      </c>
      <c r="X33" s="119"/>
      <c r="Y33" s="119"/>
      <c r="Z33" s="119"/>
      <c r="AA33" s="119"/>
      <c r="AB33" s="119"/>
      <c r="AC33" s="119"/>
      <c r="AD33" s="119"/>
      <c r="AE33" s="119"/>
      <c r="AF33" s="119"/>
      <c r="AG33" s="119"/>
      <c r="AH33" s="119"/>
      <c r="AI33" s="119"/>
      <c r="AJ33" s="17">
        <f t="shared" si="4"/>
        <v>0</v>
      </c>
    </row>
    <row r="34" spans="1:39" ht="15" thickBot="1" x14ac:dyDescent="0.25">
      <c r="A34" s="105" t="s">
        <v>79</v>
      </c>
      <c r="B34" s="99" t="s">
        <v>88</v>
      </c>
      <c r="C34" s="63"/>
      <c r="D34" s="63"/>
      <c r="E34" s="17">
        <v>16</v>
      </c>
      <c r="F34" s="49">
        <f t="shared" si="8"/>
        <v>16</v>
      </c>
      <c r="G34" s="17">
        <f>VLOOKUP($B34,[2]NUM11!$G$2:$I$138,3,FALSE)</f>
        <v>17</v>
      </c>
      <c r="H34" s="61">
        <f t="shared" si="1"/>
        <v>18</v>
      </c>
      <c r="I34" s="50">
        <f t="shared" si="2"/>
        <v>18</v>
      </c>
      <c r="J34" s="51">
        <f>VLOOKUP($B34,[1]NUM11!$G$2:$I$143,3,FALSE)</f>
        <v>21</v>
      </c>
      <c r="K34" s="52">
        <f>VLOOKUP($B34,'[3]ACT NUM11'!$G$2:$S$106,2,FALSE)</f>
        <v>0</v>
      </c>
      <c r="L34" s="52">
        <f>VLOOKUP($B34,'[3]ACT NUM11'!$G$2:$S$106,3,FALSE)</f>
        <v>0</v>
      </c>
      <c r="M34" s="52">
        <f>VLOOKUP($B34,'[3]ACT NUM11'!$G$2:$S$106,4,FALSE)</f>
        <v>0</v>
      </c>
      <c r="N34" s="52">
        <f>VLOOKUP($B34,'[3]ACT NUM11'!$G$2:$S$106,5,FALSE)</f>
        <v>0</v>
      </c>
      <c r="O34" s="52">
        <f>VLOOKUP($B34,'[3]ACT NUM11'!$G$2:$S$106,6,FALSE)</f>
        <v>0</v>
      </c>
      <c r="P34" s="52">
        <f>VLOOKUP($B34,'[3]ACT NUM11'!$G$2:$S$106,7,FALSE)</f>
        <v>0</v>
      </c>
      <c r="Q34" s="52">
        <f>VLOOKUP($B34,'[3]ACT NUM11'!$G$2:$S$106,8,FALSE)</f>
        <v>0</v>
      </c>
      <c r="R34" s="52">
        <f>VLOOKUP($B34,'[3]ACT NUM11'!$G$2:$S$106,9,FALSE)</f>
        <v>1</v>
      </c>
      <c r="S34" s="52">
        <f>VLOOKUP($B34,'[3]ACT NUM11'!$G$2:$S$106,10,FALSE)</f>
        <v>0</v>
      </c>
      <c r="T34" s="53">
        <f>VLOOKUP($B34,'[3]ACT NUM11'!$G$2:$S$106,11,FALSE)</f>
        <v>0</v>
      </c>
      <c r="U34" s="52">
        <f>VLOOKUP($B34,'[3]ACT NUM11'!$G$2:$S$106,12,FALSE)</f>
        <v>0</v>
      </c>
      <c r="V34" s="52"/>
      <c r="W34" s="17">
        <f t="shared" si="3"/>
        <v>1</v>
      </c>
      <c r="X34" s="119"/>
      <c r="Y34" s="119"/>
      <c r="Z34" s="119"/>
      <c r="AA34" s="119"/>
      <c r="AB34" s="119"/>
      <c r="AC34" s="119"/>
      <c r="AD34" s="119"/>
      <c r="AE34" s="119"/>
      <c r="AF34" s="119"/>
      <c r="AG34" s="119"/>
      <c r="AH34" s="119"/>
      <c r="AI34" s="119"/>
      <c r="AJ34" s="17">
        <f t="shared" si="4"/>
        <v>0</v>
      </c>
    </row>
    <row r="35" spans="1:39" ht="15" thickBot="1" x14ac:dyDescent="0.25">
      <c r="A35" s="105" t="s">
        <v>79</v>
      </c>
      <c r="B35" s="99" t="s">
        <v>89</v>
      </c>
      <c r="C35" s="63"/>
      <c r="D35" s="63"/>
      <c r="E35" s="17"/>
      <c r="F35" s="49">
        <f t="shared" si="8"/>
        <v>0</v>
      </c>
      <c r="G35" s="17"/>
      <c r="H35" s="61">
        <f t="shared" si="1"/>
        <v>0</v>
      </c>
      <c r="I35" s="50">
        <f t="shared" si="2"/>
        <v>0</v>
      </c>
      <c r="J35" s="51"/>
      <c r="K35" s="52"/>
      <c r="L35" s="52"/>
      <c r="M35" s="52"/>
      <c r="N35" s="52"/>
      <c r="O35" s="52"/>
      <c r="P35" s="52"/>
      <c r="Q35" s="52"/>
      <c r="R35" s="52"/>
      <c r="S35" s="52"/>
      <c r="T35" s="53"/>
      <c r="U35" s="52"/>
      <c r="V35" s="52"/>
      <c r="W35" s="17">
        <f t="shared" si="3"/>
        <v>0</v>
      </c>
      <c r="X35" s="119"/>
      <c r="Y35" s="119"/>
      <c r="Z35" s="119"/>
      <c r="AA35" s="119"/>
      <c r="AB35" s="119"/>
      <c r="AC35" s="119"/>
      <c r="AD35" s="119"/>
      <c r="AE35" s="119"/>
      <c r="AF35" s="119"/>
      <c r="AG35" s="119"/>
      <c r="AH35" s="119"/>
      <c r="AI35" s="119"/>
      <c r="AJ35" s="17">
        <f t="shared" si="4"/>
        <v>0</v>
      </c>
    </row>
    <row r="36" spans="1:39" ht="15" thickBot="1" x14ac:dyDescent="0.25">
      <c r="A36" s="233" t="s">
        <v>201</v>
      </c>
      <c r="B36" s="234"/>
      <c r="C36" s="45">
        <f>+D36/Metas!Q108</f>
        <v>0.71601975917334315</v>
      </c>
      <c r="D36" s="19">
        <f>+J36/AK36</f>
        <v>0.1575243470181355</v>
      </c>
      <c r="E36" s="14">
        <f t="shared" ref="E36:V36" si="9">SUM(E26:E35)</f>
        <v>3100</v>
      </c>
      <c r="F36" s="14">
        <f>SUM(F26:F35)</f>
        <v>3174</v>
      </c>
      <c r="G36" s="14">
        <f t="shared" si="9"/>
        <v>3145</v>
      </c>
      <c r="H36" s="14">
        <f t="shared" si="9"/>
        <v>3309</v>
      </c>
      <c r="I36" s="14">
        <f>SUM(I26:I35)</f>
        <v>3410</v>
      </c>
      <c r="J36" s="14">
        <f t="shared" si="9"/>
        <v>3662</v>
      </c>
      <c r="K36" s="14">
        <f t="shared" si="9"/>
        <v>24</v>
      </c>
      <c r="L36" s="14">
        <f t="shared" si="9"/>
        <v>34</v>
      </c>
      <c r="M36" s="14">
        <f t="shared" si="9"/>
        <v>54</v>
      </c>
      <c r="N36" s="14">
        <f t="shared" si="9"/>
        <v>49</v>
      </c>
      <c r="O36" s="14">
        <f t="shared" si="9"/>
        <v>94</v>
      </c>
      <c r="P36" s="14">
        <f t="shared" si="9"/>
        <v>80</v>
      </c>
      <c r="Q36" s="14">
        <f t="shared" si="9"/>
        <v>95</v>
      </c>
      <c r="R36" s="14">
        <f t="shared" si="9"/>
        <v>72</v>
      </c>
      <c r="S36" s="14">
        <f t="shared" si="9"/>
        <v>69</v>
      </c>
      <c r="T36" s="14">
        <f t="shared" si="9"/>
        <v>39</v>
      </c>
      <c r="U36" s="14">
        <f t="shared" si="9"/>
        <v>55</v>
      </c>
      <c r="V36" s="14">
        <f t="shared" si="9"/>
        <v>0</v>
      </c>
      <c r="W36" s="14">
        <f t="shared" si="3"/>
        <v>665</v>
      </c>
      <c r="X36" s="14">
        <f t="shared" ref="X36:AI36" si="10">SUM(X26:X35)</f>
        <v>17</v>
      </c>
      <c r="Y36" s="14">
        <f t="shared" si="10"/>
        <v>0</v>
      </c>
      <c r="Z36" s="14">
        <f t="shared" si="10"/>
        <v>21</v>
      </c>
      <c r="AA36" s="14">
        <f t="shared" si="10"/>
        <v>2</v>
      </c>
      <c r="AB36" s="14">
        <f t="shared" si="10"/>
        <v>7</v>
      </c>
      <c r="AC36" s="14">
        <f t="shared" si="10"/>
        <v>23</v>
      </c>
      <c r="AD36" s="14">
        <f t="shared" si="10"/>
        <v>2</v>
      </c>
      <c r="AE36" s="14">
        <f t="shared" si="10"/>
        <v>1</v>
      </c>
      <c r="AF36" s="14">
        <f t="shared" si="10"/>
        <v>6</v>
      </c>
      <c r="AG36" s="14">
        <f t="shared" si="10"/>
        <v>1</v>
      </c>
      <c r="AH36" s="14">
        <f t="shared" si="10"/>
        <v>0</v>
      </c>
      <c r="AI36" s="14">
        <f t="shared" si="10"/>
        <v>0</v>
      </c>
      <c r="AJ36" s="14">
        <f t="shared" si="4"/>
        <v>80</v>
      </c>
      <c r="AK36" s="14">
        <f>+AL36+AM36</f>
        <v>23247.200000000001</v>
      </c>
      <c r="AL36" s="14">
        <f>173664*0.1</f>
        <v>17366.400000000001</v>
      </c>
      <c r="AM36" s="14">
        <f>73510*0.08</f>
        <v>5880.8</v>
      </c>
    </row>
    <row r="37" spans="1:39" ht="15" thickBot="1" x14ac:dyDescent="0.25">
      <c r="A37" s="105" t="s">
        <v>100</v>
      </c>
      <c r="B37" s="99" t="s">
        <v>90</v>
      </c>
      <c r="C37" s="63"/>
      <c r="D37" s="63"/>
      <c r="E37" s="17">
        <v>16</v>
      </c>
      <c r="F37" s="49">
        <f t="shared" ref="F37:F46" si="11">+E37+(K37+L37+M37)-(X37+Y37+Z37)</f>
        <v>17</v>
      </c>
      <c r="G37" s="17">
        <f>VLOOKUP($B37,[2]NUM11!$G$2:$I$138,3,FALSE)</f>
        <v>43</v>
      </c>
      <c r="H37" s="61">
        <f t="shared" si="1"/>
        <v>43</v>
      </c>
      <c r="I37" s="50">
        <f t="shared" si="2"/>
        <v>44</v>
      </c>
      <c r="J37" s="51">
        <f>VLOOKUP($B37,[1]NUM11!$G$2:$I$143,3,FALSE)</f>
        <v>46</v>
      </c>
      <c r="K37" s="119">
        <f>VLOOKUP($B37,'[3]ACT NUM11'!$G$2:$S$106,2,FALSE)</f>
        <v>0</v>
      </c>
      <c r="L37" s="119">
        <f>VLOOKUP($B37,'[3]ACT NUM11'!$G$2:$S$106,3,FALSE)</f>
        <v>0</v>
      </c>
      <c r="M37" s="119">
        <f>VLOOKUP($B37,'[3]ACT NUM11'!$G$2:$S$106,4,FALSE)</f>
        <v>1</v>
      </c>
      <c r="N37" s="119">
        <f>VLOOKUP($B37,'[3]ACT NUM11'!$G$2:$S$106,5,FALSE)</f>
        <v>0</v>
      </c>
      <c r="O37" s="119">
        <f>VLOOKUP($B37,'[3]ACT NUM11'!$G$2:$S$106,6,FALSE)</f>
        <v>1</v>
      </c>
      <c r="P37" s="119">
        <f>VLOOKUP($B37,'[3]ACT NUM11'!$G$2:$S$106,7,FALSE)</f>
        <v>1</v>
      </c>
      <c r="Q37" s="119">
        <f>VLOOKUP($B37,'[3]ACT NUM11'!$G$2:$S$106,8,FALSE)</f>
        <v>0</v>
      </c>
      <c r="R37" s="119">
        <f>VLOOKUP($B37,'[3]ACT NUM11'!$G$2:$S$106,9,FALSE)</f>
        <v>0</v>
      </c>
      <c r="S37" s="119">
        <f>VLOOKUP($B37,'[3]ACT NUM11'!$G$2:$S$106,10,FALSE)</f>
        <v>0</v>
      </c>
      <c r="T37" s="120">
        <f>VLOOKUP($B37,'[3]ACT NUM11'!$G$2:$S$106,11,FALSE)</f>
        <v>1</v>
      </c>
      <c r="U37" s="119">
        <f>VLOOKUP($B37,'[3]ACT NUM11'!$G$2:$S$106,12,FALSE)</f>
        <v>0</v>
      </c>
      <c r="V37" s="52"/>
      <c r="W37" s="17">
        <f t="shared" si="3"/>
        <v>4</v>
      </c>
      <c r="X37" s="119"/>
      <c r="Y37" s="119"/>
      <c r="Z37" s="119"/>
      <c r="AA37" s="119"/>
      <c r="AB37" s="119"/>
      <c r="AC37" s="119"/>
      <c r="AD37" s="119"/>
      <c r="AE37" s="119"/>
      <c r="AF37" s="119"/>
      <c r="AG37" s="119"/>
      <c r="AH37" s="119"/>
      <c r="AI37" s="119"/>
      <c r="AJ37" s="17">
        <f t="shared" si="4"/>
        <v>0</v>
      </c>
    </row>
    <row r="38" spans="1:39" ht="15" thickBot="1" x14ac:dyDescent="0.25">
      <c r="A38" s="105" t="s">
        <v>100</v>
      </c>
      <c r="B38" s="99" t="s">
        <v>91</v>
      </c>
      <c r="C38" s="63"/>
      <c r="D38" s="63"/>
      <c r="E38" s="17">
        <v>19</v>
      </c>
      <c r="F38" s="49">
        <f t="shared" si="11"/>
        <v>20</v>
      </c>
      <c r="G38" s="17">
        <f>VLOOKUP($B38,[2]NUM11!$G$2:$I$138,3,FALSE)</f>
        <v>26</v>
      </c>
      <c r="H38" s="61">
        <f t="shared" si="1"/>
        <v>26</v>
      </c>
      <c r="I38" s="50">
        <f t="shared" si="2"/>
        <v>27</v>
      </c>
      <c r="J38" s="51">
        <f>VLOOKUP($B38,[1]NUM11!$G$2:$I$143,3,FALSE)</f>
        <v>26</v>
      </c>
      <c r="K38" s="119">
        <f>VLOOKUP($B38,'[3]ACT NUM11'!$G$2:$S$106,2,FALSE)</f>
        <v>1</v>
      </c>
      <c r="L38" s="119">
        <f>VLOOKUP($B38,'[3]ACT NUM11'!$G$2:$S$106,3,FALSE)</f>
        <v>0</v>
      </c>
      <c r="M38" s="119">
        <f>VLOOKUP($B38,'[3]ACT NUM11'!$G$2:$S$106,4,FALSE)</f>
        <v>0</v>
      </c>
      <c r="N38" s="119">
        <f>VLOOKUP($B38,'[3]ACT NUM11'!$G$2:$S$106,5,FALSE)</f>
        <v>0</v>
      </c>
      <c r="O38" s="119">
        <f>VLOOKUP($B38,'[3]ACT NUM11'!$G$2:$S$106,6,FALSE)</f>
        <v>0</v>
      </c>
      <c r="P38" s="119">
        <f>VLOOKUP($B38,'[3]ACT NUM11'!$G$2:$S$106,7,FALSE)</f>
        <v>0</v>
      </c>
      <c r="Q38" s="119">
        <f>VLOOKUP($B38,'[3]ACT NUM11'!$G$2:$S$106,8,FALSE)</f>
        <v>0</v>
      </c>
      <c r="R38" s="119">
        <f>VLOOKUP($B38,'[3]ACT NUM11'!$G$2:$S$106,9,FALSE)</f>
        <v>0</v>
      </c>
      <c r="S38" s="119">
        <f>VLOOKUP($B38,'[3]ACT NUM11'!$G$2:$S$106,10,FALSE)</f>
        <v>0</v>
      </c>
      <c r="T38" s="120">
        <f>VLOOKUP($B38,'[3]ACT NUM11'!$G$2:$S$106,11,FALSE)</f>
        <v>1</v>
      </c>
      <c r="U38" s="119">
        <f>VLOOKUP($B38,'[3]ACT NUM11'!$G$2:$S$106,12,FALSE)</f>
        <v>0</v>
      </c>
      <c r="V38" s="52"/>
      <c r="W38" s="17">
        <f t="shared" si="3"/>
        <v>2</v>
      </c>
      <c r="X38" s="119"/>
      <c r="Y38" s="119"/>
      <c r="Z38" s="119"/>
      <c r="AA38" s="119"/>
      <c r="AB38" s="119"/>
      <c r="AC38" s="119"/>
      <c r="AD38" s="119"/>
      <c r="AE38" s="119"/>
      <c r="AF38" s="119"/>
      <c r="AG38" s="119"/>
      <c r="AH38" s="119"/>
      <c r="AI38" s="119"/>
      <c r="AJ38" s="17">
        <f t="shared" si="4"/>
        <v>0</v>
      </c>
    </row>
    <row r="39" spans="1:39" ht="15" thickBot="1" x14ac:dyDescent="0.25">
      <c r="A39" s="105" t="s">
        <v>100</v>
      </c>
      <c r="B39" s="99" t="s">
        <v>92</v>
      </c>
      <c r="C39" s="63"/>
      <c r="D39" s="63"/>
      <c r="E39" s="17"/>
      <c r="F39" s="49">
        <f t="shared" si="11"/>
        <v>12</v>
      </c>
      <c r="G39" s="17">
        <f>VLOOKUP($B39,[2]NUM11!$G$2:$I$138,3,FALSE)</f>
        <v>49</v>
      </c>
      <c r="H39" s="61">
        <f t="shared" si="1"/>
        <v>50</v>
      </c>
      <c r="I39" s="50">
        <f t="shared" si="2"/>
        <v>50</v>
      </c>
      <c r="J39" s="51">
        <f>VLOOKUP($B39,[1]NUM11!$G$2:$I$143,3,FALSE)</f>
        <v>47</v>
      </c>
      <c r="K39" s="119">
        <f>VLOOKUP($B39,'[3]ACT NUM11'!$G$2:$S$106,2,FALSE)</f>
        <v>8</v>
      </c>
      <c r="L39" s="119">
        <f>VLOOKUP($B39,'[3]ACT NUM11'!$G$2:$S$106,3,FALSE)</f>
        <v>4</v>
      </c>
      <c r="M39" s="119">
        <f>VLOOKUP($B39,'[3]ACT NUM11'!$G$2:$S$106,4,FALSE)</f>
        <v>0</v>
      </c>
      <c r="N39" s="119">
        <f>VLOOKUP($B39,'[3]ACT NUM11'!$G$2:$S$106,5,FALSE)</f>
        <v>3</v>
      </c>
      <c r="O39" s="119">
        <f>VLOOKUP($B39,'[3]ACT NUM11'!$G$2:$S$106,6,FALSE)</f>
        <v>0</v>
      </c>
      <c r="P39" s="119">
        <f>VLOOKUP($B39,'[3]ACT NUM11'!$G$2:$S$106,7,FALSE)</f>
        <v>1</v>
      </c>
      <c r="Q39" s="119">
        <f>VLOOKUP($B39,'[3]ACT NUM11'!$G$2:$S$106,8,FALSE)</f>
        <v>0</v>
      </c>
      <c r="R39" s="119">
        <f>VLOOKUP($B39,'[3]ACT NUM11'!$G$2:$S$106,9,FALSE)</f>
        <v>1</v>
      </c>
      <c r="S39" s="119">
        <f>VLOOKUP($B39,'[3]ACT NUM11'!$G$2:$S$106,10,FALSE)</f>
        <v>0</v>
      </c>
      <c r="T39" s="120">
        <f>VLOOKUP($B39,'[3]ACT NUM11'!$G$2:$S$106,11,FALSE)</f>
        <v>0</v>
      </c>
      <c r="U39" s="119">
        <f>VLOOKUP($B39,'[3]ACT NUM11'!$G$2:$S$106,12,FALSE)</f>
        <v>0</v>
      </c>
      <c r="V39" s="52"/>
      <c r="W39" s="17">
        <f t="shared" si="3"/>
        <v>17</v>
      </c>
      <c r="X39" s="119"/>
      <c r="Y39" s="119"/>
      <c r="Z39" s="119"/>
      <c r="AA39" s="119"/>
      <c r="AB39" s="119"/>
      <c r="AC39" s="119"/>
      <c r="AD39" s="119"/>
      <c r="AE39" s="119"/>
      <c r="AF39" s="119"/>
      <c r="AG39" s="119"/>
      <c r="AH39" s="119"/>
      <c r="AI39" s="119"/>
      <c r="AJ39" s="17">
        <f t="shared" si="4"/>
        <v>0</v>
      </c>
    </row>
    <row r="40" spans="1:39" ht="15" thickBot="1" x14ac:dyDescent="0.25">
      <c r="A40" s="105" t="s">
        <v>100</v>
      </c>
      <c r="B40" s="99" t="s">
        <v>93</v>
      </c>
      <c r="C40" s="63"/>
      <c r="D40" s="63"/>
      <c r="E40" s="17">
        <v>4</v>
      </c>
      <c r="F40" s="49">
        <f t="shared" si="11"/>
        <v>4</v>
      </c>
      <c r="G40" s="17">
        <f>VLOOKUP($B40,[2]NUM11!$G$2:$I$138,3,FALSE)</f>
        <v>7</v>
      </c>
      <c r="H40" s="61">
        <f t="shared" si="1"/>
        <v>7</v>
      </c>
      <c r="I40" s="50">
        <f t="shared" si="2"/>
        <v>7</v>
      </c>
      <c r="J40" s="51">
        <f>VLOOKUP($B40,[1]NUM11!$G$2:$I$143,3,FALSE)</f>
        <v>7</v>
      </c>
      <c r="K40" s="114">
        <f>VLOOKUP($B40,'[3]ACT NUM11'!$G$2:$S$106,2,FALSE)</f>
        <v>0</v>
      </c>
      <c r="L40" s="114">
        <f>VLOOKUP($B40,'[3]ACT NUM11'!$G$2:$S$106,3,FALSE)</f>
        <v>0</v>
      </c>
      <c r="M40" s="114">
        <f>VLOOKUP($B40,'[3]ACT NUM11'!$G$2:$S$106,4,FALSE)</f>
        <v>0</v>
      </c>
      <c r="N40" s="114">
        <f>VLOOKUP($B40,'[3]ACT NUM11'!$G$2:$S$106,5,FALSE)</f>
        <v>0</v>
      </c>
      <c r="O40" s="114">
        <f>VLOOKUP($B40,'[3]ACT NUM11'!$G$2:$S$106,6,FALSE)</f>
        <v>0</v>
      </c>
      <c r="P40" s="114">
        <f>VLOOKUP($B40,'[3]ACT NUM11'!$G$2:$S$106,7,FALSE)</f>
        <v>1</v>
      </c>
      <c r="Q40" s="114">
        <f>VLOOKUP($B40,'[3]ACT NUM11'!$G$2:$S$106,8,FALSE)</f>
        <v>0</v>
      </c>
      <c r="R40" s="114">
        <f>VLOOKUP($B40,'[3]ACT NUM11'!$G$2:$S$106,9,FALSE)</f>
        <v>0</v>
      </c>
      <c r="S40" s="114">
        <f>VLOOKUP($B40,'[3]ACT NUM11'!$G$2:$S$106,10,FALSE)</f>
        <v>0</v>
      </c>
      <c r="T40" s="120">
        <f>VLOOKUP($B40,'[3]ACT NUM11'!$G$2:$S$106,11,FALSE)</f>
        <v>0</v>
      </c>
      <c r="U40" s="119">
        <f>VLOOKUP($B40,'[3]ACT NUM11'!$G$2:$S$106,12,FALSE)</f>
        <v>0</v>
      </c>
      <c r="V40" s="52"/>
      <c r="W40" s="17">
        <f t="shared" si="3"/>
        <v>1</v>
      </c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19"/>
      <c r="AJ40" s="17">
        <f t="shared" si="4"/>
        <v>0</v>
      </c>
    </row>
    <row r="41" spans="1:39" ht="15" thickBot="1" x14ac:dyDescent="0.25">
      <c r="A41" s="105" t="s">
        <v>100</v>
      </c>
      <c r="B41" s="99" t="s">
        <v>94</v>
      </c>
      <c r="C41" s="63"/>
      <c r="D41" s="63"/>
      <c r="E41" s="17">
        <v>32</v>
      </c>
      <c r="F41" s="49">
        <f t="shared" si="11"/>
        <v>33</v>
      </c>
      <c r="G41" s="17">
        <f>VLOOKUP($B41,[2]NUM11!$G$2:$I$138,3,FALSE)</f>
        <v>40</v>
      </c>
      <c r="H41" s="61">
        <f t="shared" si="1"/>
        <v>40</v>
      </c>
      <c r="I41" s="50">
        <f t="shared" si="2"/>
        <v>40</v>
      </c>
      <c r="J41" s="51">
        <f>VLOOKUP($B41,[1]NUM11!$G$2:$I$143,3,FALSE)</f>
        <v>43</v>
      </c>
      <c r="K41" s="119">
        <f>VLOOKUP($B41,'[3]ACT NUM11'!$G$2:$S$106,2,FALSE)</f>
        <v>0</v>
      </c>
      <c r="L41" s="119">
        <f>VLOOKUP($B41,'[3]ACT NUM11'!$G$2:$S$106,3,FALSE)</f>
        <v>0</v>
      </c>
      <c r="M41" s="119">
        <f>VLOOKUP($B41,'[3]ACT NUM11'!$G$2:$S$106,4,FALSE)</f>
        <v>1</v>
      </c>
      <c r="N41" s="119">
        <f>VLOOKUP($B41,'[3]ACT NUM11'!$G$2:$S$106,5,FALSE)</f>
        <v>0</v>
      </c>
      <c r="O41" s="119">
        <f>VLOOKUP($B41,'[3]ACT NUM11'!$G$2:$S$106,6,FALSE)</f>
        <v>0</v>
      </c>
      <c r="P41" s="119">
        <f>VLOOKUP($B41,'[3]ACT NUM11'!$G$2:$S$106,7,FALSE)</f>
        <v>0</v>
      </c>
      <c r="Q41" s="119">
        <f>VLOOKUP($B41,'[3]ACT NUM11'!$G$2:$S$106,8,FALSE)</f>
        <v>0</v>
      </c>
      <c r="R41" s="119">
        <f>VLOOKUP($B41,'[3]ACT NUM11'!$G$2:$S$106,9,FALSE)</f>
        <v>0</v>
      </c>
      <c r="S41" s="119">
        <f>VLOOKUP($B41,'[3]ACT NUM11'!$G$2:$S$106,10,FALSE)</f>
        <v>0</v>
      </c>
      <c r="T41" s="120">
        <f>VLOOKUP($B41,'[3]ACT NUM11'!$G$2:$S$106,11,FALSE)</f>
        <v>0</v>
      </c>
      <c r="U41" s="119">
        <f>VLOOKUP($B41,'[3]ACT NUM11'!$G$2:$S$106,12,FALSE)</f>
        <v>0</v>
      </c>
      <c r="V41" s="52"/>
      <c r="W41" s="17">
        <f t="shared" si="3"/>
        <v>1</v>
      </c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7">
        <f t="shared" si="4"/>
        <v>0</v>
      </c>
    </row>
    <row r="42" spans="1:39" ht="15" thickBot="1" x14ac:dyDescent="0.25">
      <c r="A42" s="105" t="s">
        <v>100</v>
      </c>
      <c r="B42" s="99" t="s">
        <v>95</v>
      </c>
      <c r="C42" s="63"/>
      <c r="D42" s="63"/>
      <c r="E42" s="17">
        <v>14</v>
      </c>
      <c r="F42" s="49">
        <f t="shared" si="11"/>
        <v>14</v>
      </c>
      <c r="G42" s="17">
        <f>VLOOKUP($B42,[2]NUM11!$G$2:$I$138,3,FALSE)</f>
        <v>25</v>
      </c>
      <c r="H42" s="61">
        <f t="shared" si="1"/>
        <v>25</v>
      </c>
      <c r="I42" s="50">
        <f t="shared" si="2"/>
        <v>25</v>
      </c>
      <c r="J42" s="51">
        <f>VLOOKUP($B42,[1]NUM11!$G$2:$I$143,3,FALSE)</f>
        <v>30</v>
      </c>
      <c r="K42" s="119">
        <f>VLOOKUP($B42,'[3]ACT NUM11'!$G$2:$S$106,2,FALSE)</f>
        <v>0</v>
      </c>
      <c r="L42" s="119">
        <f>VLOOKUP($B42,'[3]ACT NUM11'!$G$2:$S$106,3,FALSE)</f>
        <v>0</v>
      </c>
      <c r="M42" s="119">
        <f>VLOOKUP($B42,'[3]ACT NUM11'!$G$2:$S$106,4,FALSE)</f>
        <v>0</v>
      </c>
      <c r="N42" s="119">
        <f>VLOOKUP($B42,'[3]ACT NUM11'!$G$2:$S$106,5,FALSE)</f>
        <v>1</v>
      </c>
      <c r="O42" s="119">
        <f>VLOOKUP($B42,'[3]ACT NUM11'!$G$2:$S$106,6,FALSE)</f>
        <v>1</v>
      </c>
      <c r="P42" s="119">
        <f>VLOOKUP($B42,'[3]ACT NUM11'!$G$2:$S$106,7,FALSE)</f>
        <v>1</v>
      </c>
      <c r="Q42" s="119">
        <f>VLOOKUP($B42,'[3]ACT NUM11'!$G$2:$S$106,8,FALSE)</f>
        <v>0</v>
      </c>
      <c r="R42" s="119">
        <f>VLOOKUP($B42,'[3]ACT NUM11'!$G$2:$S$106,9,FALSE)</f>
        <v>0</v>
      </c>
      <c r="S42" s="119">
        <f>VLOOKUP($B42,'[3]ACT NUM11'!$G$2:$S$106,10,FALSE)</f>
        <v>0</v>
      </c>
      <c r="T42" s="120">
        <f>VLOOKUP($B42,'[3]ACT NUM11'!$G$2:$S$106,11,FALSE)</f>
        <v>0</v>
      </c>
      <c r="U42" s="119">
        <f>VLOOKUP($B42,'[3]ACT NUM11'!$G$2:$S$106,12,FALSE)</f>
        <v>0</v>
      </c>
      <c r="V42" s="52"/>
      <c r="W42" s="17">
        <f t="shared" si="3"/>
        <v>3</v>
      </c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7">
        <f t="shared" si="4"/>
        <v>0</v>
      </c>
    </row>
    <row r="43" spans="1:39" ht="15" thickBot="1" x14ac:dyDescent="0.25">
      <c r="A43" s="105" t="s">
        <v>100</v>
      </c>
      <c r="B43" s="99" t="s">
        <v>96</v>
      </c>
      <c r="C43" s="63"/>
      <c r="D43" s="63"/>
      <c r="E43" s="17">
        <v>17</v>
      </c>
      <c r="F43" s="49">
        <f t="shared" si="11"/>
        <v>19</v>
      </c>
      <c r="G43" s="17">
        <f>VLOOKUP($B43,[2]NUM11!$G$2:$I$138,3,FALSE)</f>
        <v>14</v>
      </c>
      <c r="H43" s="61">
        <f t="shared" si="1"/>
        <v>15</v>
      </c>
      <c r="I43" s="50">
        <f t="shared" si="2"/>
        <v>15</v>
      </c>
      <c r="J43" s="51">
        <f>VLOOKUP($B43,[1]NUM11!$G$2:$I$143,3,FALSE)</f>
        <v>30</v>
      </c>
      <c r="K43" s="119">
        <f>VLOOKUP($B43,'[3]ACT NUM11'!$G$2:$S$106,2,FALSE)</f>
        <v>0</v>
      </c>
      <c r="L43" s="119">
        <f>VLOOKUP($B43,'[3]ACT NUM11'!$G$2:$S$106,3,FALSE)</f>
        <v>2</v>
      </c>
      <c r="M43" s="119">
        <f>VLOOKUP($B43,'[3]ACT NUM11'!$G$2:$S$106,4,FALSE)</f>
        <v>0</v>
      </c>
      <c r="N43" s="119">
        <f>VLOOKUP($B43,'[3]ACT NUM11'!$G$2:$S$106,5,FALSE)</f>
        <v>0</v>
      </c>
      <c r="O43" s="119">
        <f>VLOOKUP($B43,'[3]ACT NUM11'!$G$2:$S$106,6,FALSE)</f>
        <v>0</v>
      </c>
      <c r="P43" s="119">
        <f>VLOOKUP($B43,'[3]ACT NUM11'!$G$2:$S$106,7,FALSE)</f>
        <v>0</v>
      </c>
      <c r="Q43" s="119">
        <f>VLOOKUP($B43,'[3]ACT NUM11'!$G$2:$S$106,8,FALSE)</f>
        <v>1</v>
      </c>
      <c r="R43" s="119">
        <f>VLOOKUP($B43,'[3]ACT NUM11'!$G$2:$S$106,9,FALSE)</f>
        <v>0</v>
      </c>
      <c r="S43" s="119">
        <f>VLOOKUP($B43,'[3]ACT NUM11'!$G$2:$S$106,10,FALSE)</f>
        <v>0</v>
      </c>
      <c r="T43" s="120">
        <f>VLOOKUP($B43,'[3]ACT NUM11'!$G$2:$S$106,11,FALSE)</f>
        <v>0</v>
      </c>
      <c r="U43" s="119">
        <f>VLOOKUP($B43,'[3]ACT NUM11'!$G$2:$S$106,12,FALSE)</f>
        <v>1</v>
      </c>
      <c r="V43" s="52"/>
      <c r="W43" s="17">
        <f t="shared" si="3"/>
        <v>4</v>
      </c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7">
        <f t="shared" si="4"/>
        <v>0</v>
      </c>
    </row>
    <row r="44" spans="1:39" ht="15" thickBot="1" x14ac:dyDescent="0.25">
      <c r="A44" s="105" t="s">
        <v>100</v>
      </c>
      <c r="B44" s="99" t="s">
        <v>97</v>
      </c>
      <c r="C44" s="63"/>
      <c r="D44" s="63"/>
      <c r="E44" s="17">
        <v>17</v>
      </c>
      <c r="F44" s="49">
        <f t="shared" si="11"/>
        <v>17</v>
      </c>
      <c r="G44" s="17">
        <f>VLOOKUP($B44,[2]NUM11!$G$2:$I$138,3,FALSE)</f>
        <v>17</v>
      </c>
      <c r="H44" s="61">
        <f t="shared" si="1"/>
        <v>17</v>
      </c>
      <c r="I44" s="50">
        <f t="shared" si="2"/>
        <v>17</v>
      </c>
      <c r="J44" s="51">
        <f>VLOOKUP($B44,[1]NUM11!$G$2:$I$143,3,FALSE)</f>
        <v>17</v>
      </c>
      <c r="K44" s="119"/>
      <c r="L44" s="119"/>
      <c r="M44" s="119"/>
      <c r="N44" s="119"/>
      <c r="O44" s="119"/>
      <c r="P44" s="119"/>
      <c r="Q44" s="119"/>
      <c r="R44" s="119"/>
      <c r="S44" s="119"/>
      <c r="T44" s="120"/>
      <c r="U44" s="119"/>
      <c r="V44" s="52"/>
      <c r="W44" s="17">
        <f t="shared" si="3"/>
        <v>0</v>
      </c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7">
        <f t="shared" si="4"/>
        <v>0</v>
      </c>
    </row>
    <row r="45" spans="1:39" ht="15" thickBot="1" x14ac:dyDescent="0.25">
      <c r="A45" s="105" t="s">
        <v>100</v>
      </c>
      <c r="B45" s="99" t="s">
        <v>98</v>
      </c>
      <c r="C45" s="63"/>
      <c r="D45" s="63"/>
      <c r="E45" s="17">
        <v>46</v>
      </c>
      <c r="F45" s="49">
        <f t="shared" si="11"/>
        <v>47</v>
      </c>
      <c r="G45" s="17">
        <f>VLOOKUP($B45,[2]NUM11!$G$2:$I$138,3,FALSE)</f>
        <v>56</v>
      </c>
      <c r="H45" s="61">
        <f t="shared" si="1"/>
        <v>56</v>
      </c>
      <c r="I45" s="50">
        <f t="shared" si="2"/>
        <v>56</v>
      </c>
      <c r="J45" s="51">
        <f>VLOOKUP($B45,[1]NUM11!$G$2:$I$143,3,FALSE)</f>
        <v>59</v>
      </c>
      <c r="K45" s="119">
        <f>VLOOKUP($B45,'[3]ACT NUM11'!$G$2:$S$106,2,FALSE)</f>
        <v>0</v>
      </c>
      <c r="L45" s="119">
        <f>VLOOKUP($B45,'[3]ACT NUM11'!$G$2:$S$106,3,FALSE)</f>
        <v>1</v>
      </c>
      <c r="M45" s="119">
        <f>VLOOKUP($B45,'[3]ACT NUM11'!$G$2:$S$106,4,FALSE)</f>
        <v>0</v>
      </c>
      <c r="N45" s="119">
        <f>VLOOKUP($B45,'[3]ACT NUM11'!$G$2:$S$106,5,FALSE)</f>
        <v>0</v>
      </c>
      <c r="O45" s="119">
        <f>VLOOKUP($B45,'[3]ACT NUM11'!$G$2:$S$106,6,FALSE)</f>
        <v>0</v>
      </c>
      <c r="P45" s="119">
        <f>VLOOKUP($B45,'[3]ACT NUM11'!$G$2:$S$106,7,FALSE)</f>
        <v>0</v>
      </c>
      <c r="Q45" s="119">
        <f>VLOOKUP($B45,'[3]ACT NUM11'!$G$2:$S$106,8,FALSE)</f>
        <v>0</v>
      </c>
      <c r="R45" s="119">
        <f>VLOOKUP($B45,'[3]ACT NUM11'!$G$2:$S$106,9,FALSE)</f>
        <v>0</v>
      </c>
      <c r="S45" s="119">
        <f>VLOOKUP($B45,'[3]ACT NUM11'!$G$2:$S$106,10,FALSE)</f>
        <v>0</v>
      </c>
      <c r="T45" s="120">
        <f>VLOOKUP($B45,'[3]ACT NUM11'!$G$2:$S$106,11,FALSE)</f>
        <v>0</v>
      </c>
      <c r="U45" s="119">
        <f>VLOOKUP($B45,'[3]ACT NUM11'!$G$2:$S$106,12,FALSE)</f>
        <v>0</v>
      </c>
      <c r="V45" s="52"/>
      <c r="W45" s="17">
        <f t="shared" si="3"/>
        <v>1</v>
      </c>
      <c r="X45" s="119"/>
      <c r="Y45" s="119"/>
      <c r="Z45" s="119"/>
      <c r="AA45" s="119"/>
      <c r="AB45" s="119"/>
      <c r="AC45" s="119"/>
      <c r="AD45" s="119"/>
      <c r="AE45" s="119"/>
      <c r="AF45" s="119"/>
      <c r="AG45" s="119"/>
      <c r="AH45" s="119"/>
      <c r="AI45" s="119"/>
      <c r="AJ45" s="17">
        <f t="shared" si="4"/>
        <v>0</v>
      </c>
    </row>
    <row r="46" spans="1:39" ht="15" thickBot="1" x14ac:dyDescent="0.25">
      <c r="A46" s="105" t="s">
        <v>100</v>
      </c>
      <c r="B46" s="99" t="s">
        <v>99</v>
      </c>
      <c r="C46" s="63"/>
      <c r="D46" s="63"/>
      <c r="E46" s="17">
        <v>5</v>
      </c>
      <c r="F46" s="49">
        <f t="shared" si="11"/>
        <v>6</v>
      </c>
      <c r="G46" s="17">
        <f>VLOOKUP($B46,[2]NUM11!$G$2:$I$138,3,FALSE)</f>
        <v>8</v>
      </c>
      <c r="H46" s="61">
        <f t="shared" si="1"/>
        <v>8</v>
      </c>
      <c r="I46" s="50">
        <f t="shared" si="2"/>
        <v>8</v>
      </c>
      <c r="J46" s="51">
        <f>VLOOKUP($B46,[1]NUM11!$G$2:$I$143,3,FALSE)</f>
        <v>9</v>
      </c>
      <c r="K46" s="119">
        <f>VLOOKUP($B46,'[3]ACT NUM11'!$G$2:$S$106,2,FALSE)</f>
        <v>1</v>
      </c>
      <c r="L46" s="119">
        <f>VLOOKUP($B46,'[3]ACT NUM11'!$G$2:$S$106,3,FALSE)</f>
        <v>0</v>
      </c>
      <c r="M46" s="119">
        <f>VLOOKUP($B46,'[3]ACT NUM11'!$G$2:$S$106,4,FALSE)</f>
        <v>0</v>
      </c>
      <c r="N46" s="119">
        <f>VLOOKUP($B46,'[3]ACT NUM11'!$G$2:$S$106,5,FALSE)</f>
        <v>0</v>
      </c>
      <c r="O46" s="119">
        <f>VLOOKUP($B46,'[3]ACT NUM11'!$G$2:$S$106,6,FALSE)</f>
        <v>2</v>
      </c>
      <c r="P46" s="119">
        <f>VLOOKUP($B46,'[3]ACT NUM11'!$G$2:$S$106,7,FALSE)</f>
        <v>0</v>
      </c>
      <c r="Q46" s="119">
        <f>VLOOKUP($B46,'[3]ACT NUM11'!$G$2:$S$106,8,FALSE)</f>
        <v>0</v>
      </c>
      <c r="R46" s="119">
        <f>VLOOKUP($B46,'[3]ACT NUM11'!$G$2:$S$106,9,FALSE)</f>
        <v>0</v>
      </c>
      <c r="S46" s="119">
        <f>VLOOKUP($B46,'[3]ACT NUM11'!$G$2:$S$106,10,FALSE)</f>
        <v>0</v>
      </c>
      <c r="T46" s="120">
        <f>VLOOKUP($B46,'[3]ACT NUM11'!$G$2:$S$106,11,FALSE)</f>
        <v>0</v>
      </c>
      <c r="U46" s="119">
        <f>VLOOKUP($B46,'[3]ACT NUM11'!$G$2:$S$106,12,FALSE)</f>
        <v>0</v>
      </c>
      <c r="V46" s="52"/>
      <c r="W46" s="17">
        <f t="shared" si="3"/>
        <v>3</v>
      </c>
      <c r="X46" s="119"/>
      <c r="Y46" s="119"/>
      <c r="Z46" s="119"/>
      <c r="AA46" s="119"/>
      <c r="AB46" s="119"/>
      <c r="AC46" s="119"/>
      <c r="AD46" s="119"/>
      <c r="AE46" s="119"/>
      <c r="AF46" s="119"/>
      <c r="AG46" s="119"/>
      <c r="AH46" s="119"/>
      <c r="AI46" s="119"/>
      <c r="AJ46" s="17">
        <f t="shared" si="4"/>
        <v>0</v>
      </c>
    </row>
    <row r="47" spans="1:39" ht="25.5" customHeight="1" thickBot="1" x14ac:dyDescent="0.25">
      <c r="A47" s="233" t="s">
        <v>202</v>
      </c>
      <c r="B47" s="234"/>
      <c r="C47" s="45">
        <f>+D47/Metas!Q117</f>
        <v>0.94911073764644704</v>
      </c>
      <c r="D47" s="19">
        <f>+J47/AK47</f>
        <v>0.20880436228221835</v>
      </c>
      <c r="E47" s="14">
        <f t="shared" ref="E47:K47" si="12">SUM(E37:E46)</f>
        <v>170</v>
      </c>
      <c r="F47" s="14">
        <f>SUM(F37:F46)</f>
        <v>189</v>
      </c>
      <c r="G47" s="14">
        <f t="shared" si="12"/>
        <v>285</v>
      </c>
      <c r="H47" s="14">
        <f t="shared" si="12"/>
        <v>287</v>
      </c>
      <c r="I47" s="14">
        <f>SUM(I37:I46)</f>
        <v>289</v>
      </c>
      <c r="J47" s="14">
        <f t="shared" si="12"/>
        <v>314</v>
      </c>
      <c r="K47" s="14">
        <f t="shared" si="12"/>
        <v>10</v>
      </c>
      <c r="L47" s="14">
        <f t="shared" ref="L47:V47" si="13">SUM(L37:L46)</f>
        <v>7</v>
      </c>
      <c r="M47" s="14">
        <f t="shared" si="13"/>
        <v>2</v>
      </c>
      <c r="N47" s="14">
        <f t="shared" si="13"/>
        <v>4</v>
      </c>
      <c r="O47" s="14">
        <f t="shared" si="13"/>
        <v>4</v>
      </c>
      <c r="P47" s="14">
        <f t="shared" si="13"/>
        <v>4</v>
      </c>
      <c r="Q47" s="14">
        <f>SUM(Q37:Q46)</f>
        <v>1</v>
      </c>
      <c r="R47" s="14">
        <f t="shared" si="13"/>
        <v>1</v>
      </c>
      <c r="S47" s="14">
        <f t="shared" si="13"/>
        <v>0</v>
      </c>
      <c r="T47" s="14">
        <f t="shared" si="13"/>
        <v>2</v>
      </c>
      <c r="U47" s="14">
        <f t="shared" si="13"/>
        <v>1</v>
      </c>
      <c r="V47" s="14">
        <f t="shared" si="13"/>
        <v>0</v>
      </c>
      <c r="W47" s="14">
        <f t="shared" si="3"/>
        <v>36</v>
      </c>
      <c r="X47" s="14">
        <f t="shared" ref="X47:AI47" si="14">SUM(X37:X46)</f>
        <v>0</v>
      </c>
      <c r="Y47" s="14">
        <f t="shared" si="14"/>
        <v>0</v>
      </c>
      <c r="Z47" s="14">
        <f t="shared" si="14"/>
        <v>0</v>
      </c>
      <c r="AA47" s="14">
        <f t="shared" si="14"/>
        <v>0</v>
      </c>
      <c r="AB47" s="14">
        <f t="shared" si="14"/>
        <v>0</v>
      </c>
      <c r="AC47" s="14">
        <f t="shared" si="14"/>
        <v>0</v>
      </c>
      <c r="AD47" s="14">
        <f t="shared" si="14"/>
        <v>0</v>
      </c>
      <c r="AE47" s="14">
        <f t="shared" si="14"/>
        <v>0</v>
      </c>
      <c r="AF47" s="14">
        <f t="shared" si="14"/>
        <v>0</v>
      </c>
      <c r="AG47" s="14">
        <f t="shared" si="14"/>
        <v>0</v>
      </c>
      <c r="AH47" s="14">
        <f t="shared" si="14"/>
        <v>0</v>
      </c>
      <c r="AI47" s="14">
        <f t="shared" si="14"/>
        <v>0</v>
      </c>
      <c r="AJ47" s="14">
        <f t="shared" si="4"/>
        <v>0</v>
      </c>
      <c r="AK47" s="14">
        <f>+AL47+AM47</f>
        <v>1503.8000000000002</v>
      </c>
      <c r="AL47" s="14">
        <f>11026*0.1</f>
        <v>1102.6000000000001</v>
      </c>
      <c r="AM47" s="14">
        <f>5015*0.08</f>
        <v>401.2</v>
      </c>
    </row>
    <row r="48" spans="1:39" ht="15" thickBot="1" x14ac:dyDescent="0.25">
      <c r="A48" s="105" t="s">
        <v>114</v>
      </c>
      <c r="B48" s="99" t="s">
        <v>101</v>
      </c>
      <c r="C48" s="63"/>
      <c r="D48" s="63"/>
      <c r="E48" s="17">
        <v>78</v>
      </c>
      <c r="F48" s="49">
        <f t="shared" ref="F48:F60" si="15">+E48+(K48+L48+M48)-(X48+Y48+Z48)</f>
        <v>84</v>
      </c>
      <c r="G48" s="17">
        <f>VLOOKUP($B48,[2]NUM11!$G$2:$I$138,3,FALSE)</f>
        <v>210</v>
      </c>
      <c r="H48" s="61">
        <f t="shared" si="1"/>
        <v>212</v>
      </c>
      <c r="I48" s="50">
        <f t="shared" si="2"/>
        <v>215</v>
      </c>
      <c r="J48" s="51">
        <f>VLOOKUP($B48,[1]NUM11!$G$2:$I$143,3,FALSE)</f>
        <v>220</v>
      </c>
      <c r="K48" s="119">
        <f>VLOOKUP($B48,'[3]ACT NUM11'!$G$2:$S$106,2,FALSE)</f>
        <v>3</v>
      </c>
      <c r="L48" s="119">
        <f>VLOOKUP($B48,'[3]ACT NUM11'!$G$2:$S$106,3,FALSE)</f>
        <v>2</v>
      </c>
      <c r="M48" s="119">
        <f>VLOOKUP($B48,'[3]ACT NUM11'!$G$2:$S$106,4,FALSE)</f>
        <v>3</v>
      </c>
      <c r="N48" s="119">
        <f>VLOOKUP($B48,'[3]ACT NUM11'!$G$2:$S$106,5,FALSE)</f>
        <v>0</v>
      </c>
      <c r="O48" s="119">
        <f>VLOOKUP($B48,'[3]ACT NUM11'!$G$2:$S$106,6,FALSE)</f>
        <v>2</v>
      </c>
      <c r="P48" s="119">
        <f>VLOOKUP($B48,'[3]ACT NUM11'!$G$2:$S$106,7,FALSE)</f>
        <v>0</v>
      </c>
      <c r="Q48" s="119">
        <f>VLOOKUP($B48,'[3]ACT NUM11'!$G$2:$S$106,8,FALSE)</f>
        <v>3</v>
      </c>
      <c r="R48" s="119">
        <f>VLOOKUP($B48,'[3]ACT NUM11'!$G$2:$S$106,9,FALSE)</f>
        <v>0</v>
      </c>
      <c r="S48" s="119">
        <f>VLOOKUP($B48,'[3]ACT NUM11'!$G$2:$S$106,10,FALSE)</f>
        <v>2</v>
      </c>
      <c r="T48" s="120">
        <f>VLOOKUP($B48,'[3]ACT NUM11'!$G$2:$S$106,11,FALSE)</f>
        <v>1</v>
      </c>
      <c r="U48" s="119">
        <f>VLOOKUP($B48,'[3]ACT NUM11'!$G$2:$S$106,12,FALSE)</f>
        <v>0</v>
      </c>
      <c r="V48" s="119"/>
      <c r="W48" s="17">
        <f t="shared" si="3"/>
        <v>16</v>
      </c>
      <c r="X48" s="119">
        <f>VLOOKUP($B48,'[3]ACT NUM11'!$AB$2:$AN$40,2,FALSE)</f>
        <v>0</v>
      </c>
      <c r="Y48" s="119">
        <f>VLOOKUP($B48,'[3]ACT NUM11'!$AB$2:$AN$40,3,FALSE)</f>
        <v>0</v>
      </c>
      <c r="Z48" s="119">
        <f>VLOOKUP($B48,'[3]ACT NUM11'!$AB$2:$AN$40,4,FALSE)</f>
        <v>2</v>
      </c>
      <c r="AA48" s="119">
        <f>VLOOKUP($B48,'[3]ACT NUM11'!$AB$2:$AN$40,5,FALSE)</f>
        <v>0</v>
      </c>
      <c r="AB48" s="119">
        <f>VLOOKUP($B48,'[3]ACT NUM11'!$AB$2:$AN$40,6,FALSE)</f>
        <v>0</v>
      </c>
      <c r="AC48" s="119">
        <f>VLOOKUP($B48,'[3]ACT NUM11'!$AB$2:$AN$40,7,FALSE)</f>
        <v>0</v>
      </c>
      <c r="AD48" s="119">
        <f>VLOOKUP($B48,'[3]ACT NUM11'!$AB$2:$AN$40,8,FALSE)</f>
        <v>0</v>
      </c>
      <c r="AE48" s="119">
        <f>VLOOKUP($B48,'[3]ACT NUM11'!$AB$2:$AN$40,9,FALSE)</f>
        <v>1</v>
      </c>
      <c r="AF48" s="119">
        <f>VLOOKUP($B48,'[3]ACT NUM11'!$AB$2:$AN$40,10,FALSE)</f>
        <v>0</v>
      </c>
      <c r="AG48" s="119">
        <f>VLOOKUP($B48,'[3]ACT NUM11'!$AB$2:$AN$40,11,FALSE)</f>
        <v>0</v>
      </c>
      <c r="AH48" s="119">
        <f>VLOOKUP($B48,'[3]ACT NUM11'!$AB$2:$AN$40,12,FALSE)</f>
        <v>0</v>
      </c>
      <c r="AI48" s="119"/>
      <c r="AJ48" s="17">
        <f t="shared" si="4"/>
        <v>3</v>
      </c>
    </row>
    <row r="49" spans="1:39" ht="15" thickBot="1" x14ac:dyDescent="0.25">
      <c r="A49" s="105" t="s">
        <v>114</v>
      </c>
      <c r="B49" s="99" t="s">
        <v>102</v>
      </c>
      <c r="C49" s="63"/>
      <c r="D49" s="63"/>
      <c r="E49" s="17">
        <v>13</v>
      </c>
      <c r="F49" s="49">
        <f t="shared" si="15"/>
        <v>13</v>
      </c>
      <c r="G49" s="17">
        <f>VLOOKUP($B49,[2]NUM11!$G$2:$I$138,3,FALSE)</f>
        <v>14</v>
      </c>
      <c r="H49" s="61">
        <f t="shared" si="1"/>
        <v>14</v>
      </c>
      <c r="I49" s="50">
        <f t="shared" si="2"/>
        <v>14</v>
      </c>
      <c r="J49" s="51">
        <f>VLOOKUP($B49,[1]NUM11!$G$2:$I$143,3,FALSE)</f>
        <v>15</v>
      </c>
      <c r="K49" s="119"/>
      <c r="L49" s="119"/>
      <c r="M49" s="119"/>
      <c r="N49" s="119"/>
      <c r="O49" s="119"/>
      <c r="P49" s="119"/>
      <c r="Q49" s="119"/>
      <c r="R49" s="119"/>
      <c r="S49" s="119"/>
      <c r="T49" s="120"/>
      <c r="U49" s="119"/>
      <c r="V49" s="119"/>
      <c r="W49" s="17">
        <f t="shared" si="3"/>
        <v>0</v>
      </c>
      <c r="X49" s="119"/>
      <c r="Y49" s="119"/>
      <c r="Z49" s="119"/>
      <c r="AA49" s="119"/>
      <c r="AB49" s="119"/>
      <c r="AC49" s="119"/>
      <c r="AD49" s="119"/>
      <c r="AE49" s="119"/>
      <c r="AF49" s="119"/>
      <c r="AG49" s="119"/>
      <c r="AH49" s="119"/>
      <c r="AI49" s="119"/>
      <c r="AJ49" s="17">
        <f t="shared" si="4"/>
        <v>0</v>
      </c>
    </row>
    <row r="50" spans="1:39" ht="15" thickBot="1" x14ac:dyDescent="0.25">
      <c r="A50" s="105" t="s">
        <v>114</v>
      </c>
      <c r="B50" s="99" t="s">
        <v>103</v>
      </c>
      <c r="C50" s="63"/>
      <c r="D50" s="63"/>
      <c r="E50" s="17">
        <v>8</v>
      </c>
      <c r="F50" s="49">
        <f t="shared" si="15"/>
        <v>9</v>
      </c>
      <c r="G50" s="17">
        <f>VLOOKUP($B50,[2]NUM11!$G$2:$I$138,3,FALSE)</f>
        <v>10</v>
      </c>
      <c r="H50" s="61">
        <f t="shared" si="1"/>
        <v>10</v>
      </c>
      <c r="I50" s="50">
        <f t="shared" si="2"/>
        <v>10</v>
      </c>
      <c r="J50" s="51">
        <f>VLOOKUP($B50,[1]NUM11!$G$2:$I$143,3,FALSE)</f>
        <v>10</v>
      </c>
      <c r="K50" s="119">
        <f>VLOOKUP($B50,'[3]ACT NUM11'!$G$2:$S$106,2,FALSE)</f>
        <v>1</v>
      </c>
      <c r="L50" s="119">
        <f>VLOOKUP($B50,'[3]ACT NUM11'!$G$2:$S$106,3,FALSE)</f>
        <v>0</v>
      </c>
      <c r="M50" s="119">
        <f>VLOOKUP($B50,'[3]ACT NUM11'!$G$2:$S$106,4,FALSE)</f>
        <v>0</v>
      </c>
      <c r="N50" s="119">
        <f>VLOOKUP($B50,'[3]ACT NUM11'!$G$2:$S$106,5,FALSE)</f>
        <v>0</v>
      </c>
      <c r="O50" s="119">
        <f>VLOOKUP($B50,'[3]ACT NUM11'!$G$2:$S$106,6,FALSE)</f>
        <v>0</v>
      </c>
      <c r="P50" s="119">
        <f>VLOOKUP($B50,'[3]ACT NUM11'!$G$2:$S$106,7,FALSE)</f>
        <v>0</v>
      </c>
      <c r="Q50" s="119">
        <f>VLOOKUP($B50,'[3]ACT NUM11'!$G$2:$S$106,8,FALSE)</f>
        <v>0</v>
      </c>
      <c r="R50" s="119">
        <f>VLOOKUP($B50,'[3]ACT NUM11'!$G$2:$S$106,9,FALSE)</f>
        <v>0</v>
      </c>
      <c r="S50" s="119">
        <f>VLOOKUP($B50,'[3]ACT NUM11'!$G$2:$S$106,10,FALSE)</f>
        <v>0</v>
      </c>
      <c r="T50" s="120">
        <f>VLOOKUP($B50,'[3]ACT NUM11'!$G$2:$S$106,11,FALSE)</f>
        <v>0</v>
      </c>
      <c r="U50" s="119">
        <f>VLOOKUP($B50,'[3]ACT NUM11'!$G$2:$S$106,12,FALSE)</f>
        <v>0</v>
      </c>
      <c r="V50" s="119"/>
      <c r="W50" s="17">
        <f t="shared" si="3"/>
        <v>1</v>
      </c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7">
        <f t="shared" si="4"/>
        <v>0</v>
      </c>
    </row>
    <row r="51" spans="1:39" ht="15" thickBot="1" x14ac:dyDescent="0.25">
      <c r="A51" s="105" t="s">
        <v>114</v>
      </c>
      <c r="B51" s="99" t="s">
        <v>104</v>
      </c>
      <c r="C51" s="63"/>
      <c r="D51" s="63"/>
      <c r="E51" s="17">
        <v>4</v>
      </c>
      <c r="F51" s="49">
        <f t="shared" si="15"/>
        <v>4</v>
      </c>
      <c r="G51" s="17">
        <f>VLOOKUP($B51,[2]NUM11!$G$2:$I$138,3,FALSE)</f>
        <v>4</v>
      </c>
      <c r="H51" s="61">
        <f t="shared" si="1"/>
        <v>4</v>
      </c>
      <c r="I51" s="50">
        <f t="shared" si="2"/>
        <v>4</v>
      </c>
      <c r="J51" s="51">
        <f>VLOOKUP($B51,[1]NUM11!$G$2:$I$143,3,FALSE)</f>
        <v>3</v>
      </c>
      <c r="K51" s="119"/>
      <c r="L51" s="119"/>
      <c r="M51" s="119"/>
      <c r="N51" s="119"/>
      <c r="O51" s="119"/>
      <c r="P51" s="119"/>
      <c r="Q51" s="119"/>
      <c r="R51" s="119"/>
      <c r="S51" s="119"/>
      <c r="T51" s="120"/>
      <c r="U51" s="119"/>
      <c r="V51" s="119"/>
      <c r="W51" s="17">
        <f t="shared" si="3"/>
        <v>0</v>
      </c>
      <c r="X51" s="114"/>
      <c r="Y51" s="114"/>
      <c r="Z51" s="114"/>
      <c r="AA51" s="114"/>
      <c r="AB51" s="114"/>
      <c r="AC51" s="114"/>
      <c r="AD51" s="114"/>
      <c r="AE51" s="114"/>
      <c r="AF51" s="114"/>
      <c r="AG51" s="119"/>
      <c r="AH51" s="119"/>
      <c r="AI51" s="119"/>
      <c r="AJ51" s="17">
        <f t="shared" si="4"/>
        <v>0</v>
      </c>
    </row>
    <row r="52" spans="1:39" ht="15" thickBot="1" x14ac:dyDescent="0.25">
      <c r="A52" s="105" t="s">
        <v>114</v>
      </c>
      <c r="B52" s="99" t="s">
        <v>105</v>
      </c>
      <c r="C52" s="63"/>
      <c r="D52" s="63"/>
      <c r="E52" s="17">
        <v>4</v>
      </c>
      <c r="F52" s="49">
        <f t="shared" si="15"/>
        <v>4</v>
      </c>
      <c r="G52" s="17">
        <f>VLOOKUP($B52,[2]NUM11!$G$2:$I$138,3,FALSE)</f>
        <v>4</v>
      </c>
      <c r="H52" s="61">
        <f t="shared" si="1"/>
        <v>4</v>
      </c>
      <c r="I52" s="50">
        <f t="shared" si="2"/>
        <v>5</v>
      </c>
      <c r="J52" s="51">
        <f>VLOOKUP($B52,[1]NUM11!$G$2:$I$143,3,FALSE)</f>
        <v>5</v>
      </c>
      <c r="K52" s="119">
        <f>VLOOKUP($B52,'[3]ACT NUM11'!$G$2:$S$106,2,FALSE)</f>
        <v>0</v>
      </c>
      <c r="L52" s="119">
        <f>VLOOKUP($B52,'[3]ACT NUM11'!$G$2:$S$106,3,FALSE)</f>
        <v>0</v>
      </c>
      <c r="M52" s="119">
        <f>VLOOKUP($B52,'[3]ACT NUM11'!$G$2:$S$106,4,FALSE)</f>
        <v>0</v>
      </c>
      <c r="N52" s="119">
        <f>VLOOKUP($B52,'[3]ACT NUM11'!$G$2:$S$106,5,FALSE)</f>
        <v>0</v>
      </c>
      <c r="O52" s="119">
        <f>VLOOKUP($B52,'[3]ACT NUM11'!$G$2:$S$106,6,FALSE)</f>
        <v>0</v>
      </c>
      <c r="P52" s="119">
        <f>VLOOKUP($B52,'[3]ACT NUM11'!$G$2:$S$106,7,FALSE)</f>
        <v>0</v>
      </c>
      <c r="Q52" s="119">
        <f>VLOOKUP($B52,'[3]ACT NUM11'!$G$2:$S$106,8,FALSE)</f>
        <v>0</v>
      </c>
      <c r="R52" s="119">
        <f>VLOOKUP($B52,'[3]ACT NUM11'!$G$2:$S$106,9,FALSE)</f>
        <v>0</v>
      </c>
      <c r="S52" s="119">
        <f>VLOOKUP($B52,'[3]ACT NUM11'!$G$2:$S$106,10,FALSE)</f>
        <v>1</v>
      </c>
      <c r="T52" s="120">
        <f>VLOOKUP($B52,'[3]ACT NUM11'!$G$2:$S$106,11,FALSE)</f>
        <v>0</v>
      </c>
      <c r="U52" s="119">
        <f>VLOOKUP($B52,'[3]ACT NUM11'!$G$2:$S$106,12,FALSE)</f>
        <v>0</v>
      </c>
      <c r="V52" s="119"/>
      <c r="W52" s="17">
        <f t="shared" si="3"/>
        <v>1</v>
      </c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7">
        <f t="shared" si="4"/>
        <v>0</v>
      </c>
    </row>
    <row r="53" spans="1:39" ht="15" thickBot="1" x14ac:dyDescent="0.25">
      <c r="A53" s="105" t="s">
        <v>114</v>
      </c>
      <c r="B53" s="99" t="s">
        <v>106</v>
      </c>
      <c r="C53" s="63"/>
      <c r="D53" s="63"/>
      <c r="E53" s="17">
        <v>8</v>
      </c>
      <c r="F53" s="49">
        <f t="shared" si="15"/>
        <v>8</v>
      </c>
      <c r="G53" s="17">
        <f>VLOOKUP($B53,[2]NUM11!$G$2:$I$138,3,FALSE)</f>
        <v>9</v>
      </c>
      <c r="H53" s="61">
        <f t="shared" si="1"/>
        <v>11</v>
      </c>
      <c r="I53" s="50">
        <f t="shared" si="2"/>
        <v>11</v>
      </c>
      <c r="J53" s="51">
        <f>VLOOKUP($B53,[1]NUM11!$G$2:$I$143,3,FALSE)</f>
        <v>11</v>
      </c>
      <c r="K53" s="119">
        <f>VLOOKUP($B53,'[3]ACT NUM11'!$G$2:$S$106,2,FALSE)</f>
        <v>0</v>
      </c>
      <c r="L53" s="119">
        <f>VLOOKUP($B53,'[3]ACT NUM11'!$G$2:$S$106,3,FALSE)</f>
        <v>0</v>
      </c>
      <c r="M53" s="119">
        <f>VLOOKUP($B53,'[3]ACT NUM11'!$G$2:$S$106,4,FALSE)</f>
        <v>0</v>
      </c>
      <c r="N53" s="119">
        <f>VLOOKUP($B53,'[3]ACT NUM11'!$G$2:$S$106,5,FALSE)</f>
        <v>0</v>
      </c>
      <c r="O53" s="119">
        <f>VLOOKUP($B53,'[3]ACT NUM11'!$G$2:$S$106,6,FALSE)</f>
        <v>0</v>
      </c>
      <c r="P53" s="119">
        <f>VLOOKUP($B53,'[3]ACT NUM11'!$G$2:$S$106,7,FALSE)</f>
        <v>0</v>
      </c>
      <c r="Q53" s="119">
        <f>VLOOKUP($B53,'[3]ACT NUM11'!$G$2:$S$106,8,FALSE)</f>
        <v>2</v>
      </c>
      <c r="R53" s="119">
        <f>VLOOKUP($B53,'[3]ACT NUM11'!$G$2:$S$106,9,FALSE)</f>
        <v>0</v>
      </c>
      <c r="S53" s="119">
        <f>VLOOKUP($B53,'[3]ACT NUM11'!$G$2:$S$106,10,FALSE)</f>
        <v>0</v>
      </c>
      <c r="T53" s="120">
        <f>VLOOKUP($B53,'[3]ACT NUM11'!$G$2:$S$106,11,FALSE)</f>
        <v>0</v>
      </c>
      <c r="U53" s="119">
        <f>VLOOKUP($B53,'[3]ACT NUM11'!$G$2:$S$106,12,FALSE)</f>
        <v>1</v>
      </c>
      <c r="V53" s="119"/>
      <c r="W53" s="17">
        <f t="shared" si="3"/>
        <v>3</v>
      </c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7">
        <f t="shared" si="4"/>
        <v>0</v>
      </c>
    </row>
    <row r="54" spans="1:39" ht="15" thickBot="1" x14ac:dyDescent="0.25">
      <c r="A54" s="105" t="s">
        <v>114</v>
      </c>
      <c r="B54" s="99" t="s">
        <v>107</v>
      </c>
      <c r="C54" s="63"/>
      <c r="D54" s="63"/>
      <c r="E54" s="17">
        <v>4</v>
      </c>
      <c r="F54" s="49">
        <f t="shared" si="15"/>
        <v>4</v>
      </c>
      <c r="G54" s="17">
        <f>VLOOKUP($B54,[2]NUM11!$G$2:$I$138,3,FALSE)</f>
        <v>6</v>
      </c>
      <c r="H54" s="61">
        <f t="shared" si="1"/>
        <v>7</v>
      </c>
      <c r="I54" s="50">
        <f t="shared" si="2"/>
        <v>7</v>
      </c>
      <c r="J54" s="51">
        <f>VLOOKUP($B54,[1]NUM11!$G$2:$I$143,3,FALSE)</f>
        <v>7</v>
      </c>
      <c r="K54" s="119">
        <f>VLOOKUP($B54,'[3]ACT NUM11'!$G$2:$S$106,2,FALSE)</f>
        <v>0</v>
      </c>
      <c r="L54" s="119">
        <f>VLOOKUP($B54,'[3]ACT NUM11'!$G$2:$S$106,3,FALSE)</f>
        <v>0</v>
      </c>
      <c r="M54" s="119">
        <f>VLOOKUP($B54,'[3]ACT NUM11'!$G$2:$S$106,4,FALSE)</f>
        <v>0</v>
      </c>
      <c r="N54" s="119">
        <f>VLOOKUP($B54,'[3]ACT NUM11'!$G$2:$S$106,5,FALSE)</f>
        <v>0</v>
      </c>
      <c r="O54" s="119">
        <f>VLOOKUP($B54,'[3]ACT NUM11'!$G$2:$S$106,6,FALSE)</f>
        <v>0</v>
      </c>
      <c r="P54" s="119">
        <f>VLOOKUP($B54,'[3]ACT NUM11'!$G$2:$S$106,7,FALSE)</f>
        <v>0</v>
      </c>
      <c r="Q54" s="119">
        <f>VLOOKUP($B54,'[3]ACT NUM11'!$G$2:$S$106,8,FALSE)</f>
        <v>1</v>
      </c>
      <c r="R54" s="119">
        <f>VLOOKUP($B54,'[3]ACT NUM11'!$G$2:$S$106,9,FALSE)</f>
        <v>0</v>
      </c>
      <c r="S54" s="119">
        <f>VLOOKUP($B54,'[3]ACT NUM11'!$G$2:$S$106,10,FALSE)</f>
        <v>0</v>
      </c>
      <c r="T54" s="120">
        <f>VLOOKUP($B54,'[3]ACT NUM11'!$G$2:$S$106,11,FALSE)</f>
        <v>0</v>
      </c>
      <c r="U54" s="119">
        <f>VLOOKUP($B54,'[3]ACT NUM11'!$G$2:$S$106,12,FALSE)</f>
        <v>0</v>
      </c>
      <c r="V54" s="119"/>
      <c r="W54" s="17">
        <f t="shared" si="3"/>
        <v>1</v>
      </c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7">
        <f t="shared" si="4"/>
        <v>0</v>
      </c>
    </row>
    <row r="55" spans="1:39" ht="15" thickBot="1" x14ac:dyDescent="0.25">
      <c r="A55" s="105" t="s">
        <v>114</v>
      </c>
      <c r="B55" s="99" t="s">
        <v>108</v>
      </c>
      <c r="C55" s="63"/>
      <c r="D55" s="63"/>
      <c r="E55" s="17">
        <v>5</v>
      </c>
      <c r="F55" s="49">
        <f t="shared" si="15"/>
        <v>5</v>
      </c>
      <c r="G55" s="17">
        <f>VLOOKUP($B55,[2]NUM11!$G$2:$I$138,3,FALSE)</f>
        <v>6</v>
      </c>
      <c r="H55" s="61">
        <f t="shared" si="1"/>
        <v>6</v>
      </c>
      <c r="I55" s="50">
        <f t="shared" si="2"/>
        <v>6</v>
      </c>
      <c r="J55" s="51">
        <f>VLOOKUP($B55,[1]NUM11!$G$2:$I$143,3,FALSE)</f>
        <v>8</v>
      </c>
      <c r="K55" s="119"/>
      <c r="L55" s="119"/>
      <c r="M55" s="119"/>
      <c r="N55" s="119"/>
      <c r="O55" s="119"/>
      <c r="P55" s="119"/>
      <c r="Q55" s="119"/>
      <c r="R55" s="119"/>
      <c r="S55" s="119"/>
      <c r="T55" s="120"/>
      <c r="U55" s="119"/>
      <c r="V55" s="119"/>
      <c r="W55" s="17">
        <f t="shared" si="3"/>
        <v>0</v>
      </c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7">
        <f t="shared" si="4"/>
        <v>0</v>
      </c>
    </row>
    <row r="56" spans="1:39" ht="15" thickBot="1" x14ac:dyDescent="0.25">
      <c r="A56" s="105" t="s">
        <v>114</v>
      </c>
      <c r="B56" s="99" t="s">
        <v>109</v>
      </c>
      <c r="C56" s="63"/>
      <c r="D56" s="63"/>
      <c r="E56" s="17">
        <v>13</v>
      </c>
      <c r="F56" s="49">
        <f t="shared" si="15"/>
        <v>14</v>
      </c>
      <c r="G56" s="17">
        <f>VLOOKUP($B56,[2]NUM11!$G$2:$I$138,3,FALSE)</f>
        <v>14</v>
      </c>
      <c r="H56" s="61">
        <f t="shared" si="1"/>
        <v>14</v>
      </c>
      <c r="I56" s="50">
        <f t="shared" si="2"/>
        <v>15</v>
      </c>
      <c r="J56" s="51">
        <f>VLOOKUP($B56,[1]NUM11!$G$2:$I$143,3,FALSE)</f>
        <v>16</v>
      </c>
      <c r="K56" s="119">
        <f>VLOOKUP($B56,'[3]ACT NUM11'!$G$2:$S$106,2,FALSE)</f>
        <v>0</v>
      </c>
      <c r="L56" s="119">
        <f>VLOOKUP($B56,'[3]ACT NUM11'!$G$2:$S$106,3,FALSE)</f>
        <v>0</v>
      </c>
      <c r="M56" s="119">
        <f>VLOOKUP($B56,'[3]ACT NUM11'!$G$2:$S$106,4,FALSE)</f>
        <v>1</v>
      </c>
      <c r="N56" s="119">
        <f>VLOOKUP($B56,'[3]ACT NUM11'!$G$2:$S$106,5,FALSE)</f>
        <v>0</v>
      </c>
      <c r="O56" s="119">
        <f>VLOOKUP($B56,'[3]ACT NUM11'!$G$2:$S$106,6,FALSE)</f>
        <v>0</v>
      </c>
      <c r="P56" s="119">
        <f>VLOOKUP($B56,'[3]ACT NUM11'!$G$2:$S$106,7,FALSE)</f>
        <v>2</v>
      </c>
      <c r="Q56" s="119">
        <f>VLOOKUP($B56,'[3]ACT NUM11'!$G$2:$S$106,8,FALSE)</f>
        <v>0</v>
      </c>
      <c r="R56" s="119">
        <f>VLOOKUP($B56,'[3]ACT NUM11'!$G$2:$S$106,9,FALSE)</f>
        <v>0</v>
      </c>
      <c r="S56" s="119">
        <f>VLOOKUP($B56,'[3]ACT NUM11'!$G$2:$S$106,10,FALSE)</f>
        <v>0</v>
      </c>
      <c r="T56" s="120">
        <f>VLOOKUP($B56,'[3]ACT NUM11'!$G$2:$S$106,11,FALSE)</f>
        <v>1</v>
      </c>
      <c r="U56" s="119">
        <f>VLOOKUP($B56,'[3]ACT NUM11'!$G$2:$S$106,12,FALSE)</f>
        <v>0</v>
      </c>
      <c r="V56" s="119"/>
      <c r="W56" s="17">
        <f t="shared" si="3"/>
        <v>4</v>
      </c>
      <c r="X56" s="114"/>
      <c r="Y56" s="114"/>
      <c r="Z56" s="114"/>
      <c r="AA56" s="114"/>
      <c r="AB56" s="114"/>
      <c r="AC56" s="114"/>
      <c r="AD56" s="114"/>
      <c r="AE56" s="114"/>
      <c r="AF56" s="114"/>
      <c r="AG56" s="119"/>
      <c r="AH56" s="119"/>
      <c r="AI56" s="119"/>
      <c r="AJ56" s="17">
        <f t="shared" si="4"/>
        <v>0</v>
      </c>
    </row>
    <row r="57" spans="1:39" ht="15" thickBot="1" x14ac:dyDescent="0.25">
      <c r="A57" s="105" t="s">
        <v>114</v>
      </c>
      <c r="B57" s="99" t="s">
        <v>110</v>
      </c>
      <c r="C57" s="63"/>
      <c r="D57" s="63"/>
      <c r="E57" s="17">
        <v>4</v>
      </c>
      <c r="F57" s="49">
        <f t="shared" si="15"/>
        <v>4</v>
      </c>
      <c r="G57" s="17">
        <f>VLOOKUP($B57,[2]NUM11!$G$2:$I$138,3,FALSE)</f>
        <v>5</v>
      </c>
      <c r="H57" s="61">
        <f t="shared" si="1"/>
        <v>5</v>
      </c>
      <c r="I57" s="50">
        <f t="shared" si="2"/>
        <v>5</v>
      </c>
      <c r="J57" s="51">
        <f>VLOOKUP($B57,[1]NUM11!$G$2:$I$143,3,FALSE)</f>
        <v>5</v>
      </c>
      <c r="K57" s="119"/>
      <c r="L57" s="119"/>
      <c r="M57" s="119"/>
      <c r="N57" s="119"/>
      <c r="O57" s="119"/>
      <c r="P57" s="119"/>
      <c r="Q57" s="119"/>
      <c r="R57" s="119"/>
      <c r="S57" s="119"/>
      <c r="T57" s="120"/>
      <c r="U57" s="119"/>
      <c r="V57" s="119"/>
      <c r="W57" s="17">
        <f t="shared" si="3"/>
        <v>0</v>
      </c>
      <c r="X57" s="114"/>
      <c r="Y57" s="114"/>
      <c r="Z57" s="114"/>
      <c r="AA57" s="114"/>
      <c r="AB57" s="114"/>
      <c r="AC57" s="114"/>
      <c r="AD57" s="114"/>
      <c r="AE57" s="114"/>
      <c r="AF57" s="114"/>
      <c r="AG57" s="119"/>
      <c r="AH57" s="119"/>
      <c r="AI57" s="119"/>
      <c r="AJ57" s="17">
        <f t="shared" si="4"/>
        <v>0</v>
      </c>
    </row>
    <row r="58" spans="1:39" ht="15" thickBot="1" x14ac:dyDescent="0.25">
      <c r="A58" s="105" t="s">
        <v>114</v>
      </c>
      <c r="B58" s="99" t="s">
        <v>111</v>
      </c>
      <c r="C58" s="63"/>
      <c r="D58" s="63"/>
      <c r="E58" s="17">
        <v>37</v>
      </c>
      <c r="F58" s="49">
        <f t="shared" si="15"/>
        <v>38</v>
      </c>
      <c r="G58" s="17">
        <f>VLOOKUP($B58,[2]NUM11!$G$2:$I$138,3,FALSE)</f>
        <v>45</v>
      </c>
      <c r="H58" s="61">
        <f t="shared" si="1"/>
        <v>47</v>
      </c>
      <c r="I58" s="50">
        <f t="shared" si="2"/>
        <v>47</v>
      </c>
      <c r="J58" s="51">
        <f>VLOOKUP($B58,[1]NUM11!$G$2:$I$143,3,FALSE)</f>
        <v>44</v>
      </c>
      <c r="K58" s="119">
        <f>VLOOKUP($B58,'[3]ACT NUM11'!$G$2:$S$106,2,FALSE)</f>
        <v>1</v>
      </c>
      <c r="L58" s="119">
        <f>VLOOKUP($B58,'[3]ACT NUM11'!$G$2:$S$106,3,FALSE)</f>
        <v>0</v>
      </c>
      <c r="M58" s="119">
        <f>VLOOKUP($B58,'[3]ACT NUM11'!$G$2:$S$106,4,FALSE)</f>
        <v>0</v>
      </c>
      <c r="N58" s="119">
        <f>VLOOKUP($B58,'[3]ACT NUM11'!$G$2:$S$106,5,FALSE)</f>
        <v>0</v>
      </c>
      <c r="O58" s="119">
        <f>VLOOKUP($B58,'[3]ACT NUM11'!$G$2:$S$106,6,FALSE)</f>
        <v>0</v>
      </c>
      <c r="P58" s="119">
        <f>VLOOKUP($B58,'[3]ACT NUM11'!$G$2:$S$106,7,FALSE)</f>
        <v>4</v>
      </c>
      <c r="Q58" s="119">
        <f>VLOOKUP($B58,'[3]ACT NUM11'!$G$2:$S$106,8,FALSE)</f>
        <v>1</v>
      </c>
      <c r="R58" s="119">
        <f>VLOOKUP($B58,'[3]ACT NUM11'!$G$2:$S$106,9,FALSE)</f>
        <v>1</v>
      </c>
      <c r="S58" s="119">
        <f>VLOOKUP($B58,'[3]ACT NUM11'!$G$2:$S$106,10,FALSE)</f>
        <v>0</v>
      </c>
      <c r="T58" s="120">
        <f>VLOOKUP($B58,'[3]ACT NUM11'!$G$2:$S$106,11,FALSE)</f>
        <v>0</v>
      </c>
      <c r="U58" s="119">
        <f>VLOOKUP($B58,'[3]ACT NUM11'!$G$2:$S$106,12,FALSE)</f>
        <v>1</v>
      </c>
      <c r="V58" s="119"/>
      <c r="W58" s="17">
        <f t="shared" si="3"/>
        <v>8</v>
      </c>
      <c r="X58" s="114"/>
      <c r="Y58" s="114"/>
      <c r="Z58" s="114"/>
      <c r="AA58" s="114"/>
      <c r="AB58" s="114"/>
      <c r="AC58" s="114"/>
      <c r="AD58" s="114"/>
      <c r="AE58" s="114"/>
      <c r="AF58" s="114"/>
      <c r="AG58" s="119"/>
      <c r="AH58" s="119"/>
      <c r="AI58" s="119"/>
      <c r="AJ58" s="17">
        <f t="shared" si="4"/>
        <v>0</v>
      </c>
    </row>
    <row r="59" spans="1:39" ht="15" thickBot="1" x14ac:dyDescent="0.25">
      <c r="A59" s="105" t="s">
        <v>114</v>
      </c>
      <c r="B59" s="99" t="s">
        <v>112</v>
      </c>
      <c r="C59" s="63"/>
      <c r="D59" s="63"/>
      <c r="E59" s="17">
        <v>2</v>
      </c>
      <c r="F59" s="49">
        <f t="shared" si="15"/>
        <v>2</v>
      </c>
      <c r="G59" s="17">
        <f>VLOOKUP($B59,[2]NUM11!$G$2:$I$138,3,FALSE)</f>
        <v>2</v>
      </c>
      <c r="H59" s="61">
        <f t="shared" si="1"/>
        <v>2</v>
      </c>
      <c r="I59" s="50">
        <f t="shared" si="2"/>
        <v>2</v>
      </c>
      <c r="J59" s="51">
        <f>VLOOKUP($B59,[1]NUM11!$G$2:$I$143,3,FALSE)</f>
        <v>1</v>
      </c>
      <c r="K59" s="114"/>
      <c r="L59" s="114"/>
      <c r="M59" s="114"/>
      <c r="N59" s="114"/>
      <c r="O59" s="114"/>
      <c r="P59" s="114"/>
      <c r="Q59" s="114"/>
      <c r="R59" s="114"/>
      <c r="S59" s="114"/>
      <c r="T59" s="114"/>
      <c r="U59" s="114"/>
      <c r="V59" s="114"/>
      <c r="W59" s="17">
        <f t="shared" si="3"/>
        <v>0</v>
      </c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7">
        <f t="shared" si="4"/>
        <v>0</v>
      </c>
    </row>
    <row r="60" spans="1:39" ht="15" thickBot="1" x14ac:dyDescent="0.25">
      <c r="A60" s="105" t="s">
        <v>114</v>
      </c>
      <c r="B60" s="99" t="s">
        <v>113</v>
      </c>
      <c r="C60" s="63"/>
      <c r="D60" s="63"/>
      <c r="E60" s="17">
        <v>2</v>
      </c>
      <c r="F60" s="49">
        <f t="shared" si="15"/>
        <v>3</v>
      </c>
      <c r="G60" s="17">
        <f>VLOOKUP($B60,[2]NUM11!$G$2:$I$138,3,FALSE)</f>
        <v>4</v>
      </c>
      <c r="H60" s="61">
        <f t="shared" si="1"/>
        <v>4</v>
      </c>
      <c r="I60" s="50">
        <f t="shared" si="2"/>
        <v>4</v>
      </c>
      <c r="J60" s="51">
        <f>VLOOKUP($B60,[1]NUM11!$G$2:$I$143,3,FALSE)</f>
        <v>4</v>
      </c>
      <c r="K60" s="119">
        <f>VLOOKUP($B60,'[3]ACT NUM11'!$G$2:$S$106,2,FALSE)</f>
        <v>1</v>
      </c>
      <c r="L60" s="119">
        <f>VLOOKUP($B60,'[3]ACT NUM11'!$G$2:$S$106,3,FALSE)</f>
        <v>0</v>
      </c>
      <c r="M60" s="119">
        <f>VLOOKUP($B60,'[3]ACT NUM11'!$G$2:$S$106,4,FALSE)</f>
        <v>0</v>
      </c>
      <c r="N60" s="119">
        <f>VLOOKUP($B60,'[3]ACT NUM11'!$G$2:$S$106,5,FALSE)</f>
        <v>0</v>
      </c>
      <c r="O60" s="119">
        <f>VLOOKUP($B60,'[3]ACT NUM11'!$G$2:$S$106,6,FALSE)</f>
        <v>0</v>
      </c>
      <c r="P60" s="119">
        <f>VLOOKUP($B60,'[3]ACT NUM11'!$G$2:$S$106,7,FALSE)</f>
        <v>1</v>
      </c>
      <c r="Q60" s="119">
        <f>VLOOKUP($B60,'[3]ACT NUM11'!$G$2:$S$106,8,FALSE)</f>
        <v>0</v>
      </c>
      <c r="R60" s="119">
        <f>VLOOKUP($B60,'[3]ACT NUM11'!$G$2:$S$106,9,FALSE)</f>
        <v>0</v>
      </c>
      <c r="S60" s="119">
        <f>VLOOKUP($B60,'[3]ACT NUM11'!$G$2:$S$106,10,FALSE)</f>
        <v>0</v>
      </c>
      <c r="T60" s="120">
        <f>VLOOKUP($B60,'[3]ACT NUM11'!$G$2:$S$106,11,FALSE)</f>
        <v>0</v>
      </c>
      <c r="U60" s="119">
        <f>VLOOKUP($B60,'[3]ACT NUM11'!$G$2:$S$106,12,FALSE)</f>
        <v>0</v>
      </c>
      <c r="V60" s="119"/>
      <c r="W60" s="17">
        <f t="shared" si="3"/>
        <v>2</v>
      </c>
      <c r="X60" s="119"/>
      <c r="Y60" s="119"/>
      <c r="Z60" s="119"/>
      <c r="AA60" s="119"/>
      <c r="AB60" s="119"/>
      <c r="AC60" s="119"/>
      <c r="AD60" s="119"/>
      <c r="AE60" s="119"/>
      <c r="AF60" s="119"/>
      <c r="AG60" s="119"/>
      <c r="AH60" s="119"/>
      <c r="AI60" s="119"/>
      <c r="AJ60" s="17">
        <f t="shared" si="4"/>
        <v>0</v>
      </c>
    </row>
    <row r="61" spans="1:39" ht="15" thickBot="1" x14ac:dyDescent="0.25">
      <c r="A61" s="233" t="s">
        <v>203</v>
      </c>
      <c r="B61" s="234"/>
      <c r="C61" s="45">
        <f>+D61/Metas!Q109</f>
        <v>0.97081113078077685</v>
      </c>
      <c r="D61" s="19">
        <f>+J61/AK61</f>
        <v>0.2135784487717709</v>
      </c>
      <c r="E61" s="14">
        <f t="shared" ref="E61:J61" si="16">SUM(E48:E60)</f>
        <v>182</v>
      </c>
      <c r="F61" s="14">
        <f>SUM(F48:F60)</f>
        <v>192</v>
      </c>
      <c r="G61" s="14">
        <f t="shared" si="16"/>
        <v>333</v>
      </c>
      <c r="H61" s="14">
        <f t="shared" si="16"/>
        <v>340</v>
      </c>
      <c r="I61" s="14">
        <f>SUM(I48:I60)</f>
        <v>345</v>
      </c>
      <c r="J61" s="14">
        <f t="shared" si="16"/>
        <v>349</v>
      </c>
      <c r="K61" s="14">
        <f t="shared" ref="K61:V61" si="17">SUM(K48:K60)</f>
        <v>6</v>
      </c>
      <c r="L61" s="14">
        <f t="shared" si="17"/>
        <v>2</v>
      </c>
      <c r="M61" s="14">
        <f t="shared" si="17"/>
        <v>4</v>
      </c>
      <c r="N61" s="14">
        <f t="shared" si="17"/>
        <v>0</v>
      </c>
      <c r="O61" s="14">
        <f t="shared" si="17"/>
        <v>2</v>
      </c>
      <c r="P61" s="14">
        <f t="shared" si="17"/>
        <v>7</v>
      </c>
      <c r="Q61" s="14">
        <f t="shared" si="17"/>
        <v>7</v>
      </c>
      <c r="R61" s="14">
        <f t="shared" si="17"/>
        <v>1</v>
      </c>
      <c r="S61" s="14">
        <f t="shared" si="17"/>
        <v>3</v>
      </c>
      <c r="T61" s="14">
        <f t="shared" si="17"/>
        <v>2</v>
      </c>
      <c r="U61" s="14">
        <f t="shared" si="17"/>
        <v>2</v>
      </c>
      <c r="V61" s="14">
        <f t="shared" si="17"/>
        <v>0</v>
      </c>
      <c r="W61" s="14">
        <f t="shared" si="3"/>
        <v>36</v>
      </c>
      <c r="X61" s="14">
        <f t="shared" ref="X61:AI61" si="18">SUM(X48:X60)</f>
        <v>0</v>
      </c>
      <c r="Y61" s="14">
        <f t="shared" si="18"/>
        <v>0</v>
      </c>
      <c r="Z61" s="14">
        <f t="shared" si="18"/>
        <v>2</v>
      </c>
      <c r="AA61" s="14">
        <f t="shared" si="18"/>
        <v>0</v>
      </c>
      <c r="AB61" s="14">
        <f t="shared" si="18"/>
        <v>0</v>
      </c>
      <c r="AC61" s="14">
        <f t="shared" si="18"/>
        <v>0</v>
      </c>
      <c r="AD61" s="14">
        <f t="shared" si="18"/>
        <v>0</v>
      </c>
      <c r="AE61" s="14">
        <f t="shared" si="18"/>
        <v>1</v>
      </c>
      <c r="AF61" s="14">
        <f t="shared" si="18"/>
        <v>0</v>
      </c>
      <c r="AG61" s="14">
        <f t="shared" si="18"/>
        <v>0</v>
      </c>
      <c r="AH61" s="14">
        <f t="shared" si="18"/>
        <v>0</v>
      </c>
      <c r="AI61" s="14">
        <f t="shared" si="18"/>
        <v>0</v>
      </c>
      <c r="AJ61" s="14">
        <f t="shared" si="4"/>
        <v>3</v>
      </c>
      <c r="AK61" s="14">
        <f>+AL61+AM61</f>
        <v>1634.0600000000002</v>
      </c>
      <c r="AL61" s="14">
        <f>12119*0.1</f>
        <v>1211.9000000000001</v>
      </c>
      <c r="AM61" s="14">
        <f>5277*0.08</f>
        <v>422.16</v>
      </c>
    </row>
    <row r="62" spans="1:39" ht="15" thickBot="1" x14ac:dyDescent="0.25">
      <c r="A62" s="105" t="s">
        <v>125</v>
      </c>
      <c r="B62" s="99" t="s">
        <v>115</v>
      </c>
      <c r="C62" s="63"/>
      <c r="D62" s="63"/>
      <c r="E62" s="17">
        <v>124</v>
      </c>
      <c r="F62" s="49">
        <f t="shared" ref="F62:F71" si="19">+E62+(K62+L62+M62)-(X62+Y62+Z62)</f>
        <v>124</v>
      </c>
      <c r="G62" s="17">
        <f>VLOOKUP($B62,[2]NUM11!$G$2:$I$138,3,FALSE)</f>
        <v>98</v>
      </c>
      <c r="H62" s="61">
        <f t="shared" si="1"/>
        <v>98</v>
      </c>
      <c r="I62" s="50">
        <f t="shared" si="2"/>
        <v>169</v>
      </c>
      <c r="J62" s="51">
        <f>VLOOKUP($B62,[1]NUM11!$G$2:$I$143,3,FALSE)</f>
        <v>91</v>
      </c>
      <c r="K62" s="119">
        <f>VLOOKUP($B62,'[3]ACT NUM11'!$G$2:$S$106,2,FALSE)</f>
        <v>0</v>
      </c>
      <c r="L62" s="119">
        <f>VLOOKUP($B62,'[3]ACT NUM11'!$G$2:$S$106,3,FALSE)</f>
        <v>0</v>
      </c>
      <c r="M62" s="119">
        <f>VLOOKUP($B62,'[3]ACT NUM11'!$G$2:$S$106,4,FALSE)</f>
        <v>0</v>
      </c>
      <c r="N62" s="119">
        <f>VLOOKUP($B62,'[3]ACT NUM11'!$G$2:$S$106,5,FALSE)</f>
        <v>0</v>
      </c>
      <c r="O62" s="119">
        <f>VLOOKUP($B62,'[3]ACT NUM11'!$G$2:$S$106,6,FALSE)</f>
        <v>0</v>
      </c>
      <c r="P62" s="119">
        <f>VLOOKUP($B62,'[3]ACT NUM11'!$G$2:$S$106,7,FALSE)</f>
        <v>0</v>
      </c>
      <c r="Q62" s="119">
        <f>VLOOKUP($B62,'[3]ACT NUM11'!$G$2:$S$106,8,FALSE)</f>
        <v>0</v>
      </c>
      <c r="R62" s="119">
        <f>VLOOKUP($B62,'[3]ACT NUM11'!$G$2:$S$106,9,FALSE)</f>
        <v>0</v>
      </c>
      <c r="S62" s="119">
        <f>VLOOKUP($B62,'[3]ACT NUM11'!$G$2:$S$106,10,FALSE)</f>
        <v>14</v>
      </c>
      <c r="T62" s="120">
        <f>VLOOKUP($B62,'[3]ACT NUM11'!$G$2:$S$106,11,FALSE)</f>
        <v>57</v>
      </c>
      <c r="U62" s="119">
        <f>VLOOKUP($B62,'[3]ACT NUM11'!$G$2:$S$106,12,FALSE)</f>
        <v>0</v>
      </c>
      <c r="V62" s="119"/>
      <c r="W62" s="17">
        <f t="shared" si="3"/>
        <v>71</v>
      </c>
      <c r="X62" s="119"/>
      <c r="Y62" s="119"/>
      <c r="Z62" s="119"/>
      <c r="AA62" s="119"/>
      <c r="AB62" s="119"/>
      <c r="AC62" s="119"/>
      <c r="AD62" s="119"/>
      <c r="AE62" s="119"/>
      <c r="AF62" s="119"/>
      <c r="AG62" s="119"/>
      <c r="AH62" s="119"/>
      <c r="AI62" s="119"/>
      <c r="AJ62" s="17">
        <f t="shared" si="4"/>
        <v>0</v>
      </c>
    </row>
    <row r="63" spans="1:39" ht="15" thickBot="1" x14ac:dyDescent="0.25">
      <c r="A63" s="105" t="s">
        <v>125</v>
      </c>
      <c r="B63" s="99" t="s">
        <v>116</v>
      </c>
      <c r="C63" s="63"/>
      <c r="D63" s="63"/>
      <c r="E63" s="17">
        <v>32</v>
      </c>
      <c r="F63" s="49">
        <f t="shared" si="19"/>
        <v>32</v>
      </c>
      <c r="G63" s="17">
        <f>VLOOKUP($B63,[2]NUM11!$G$2:$I$138,3,FALSE)</f>
        <v>43</v>
      </c>
      <c r="H63" s="61">
        <f t="shared" si="1"/>
        <v>45</v>
      </c>
      <c r="I63" s="50">
        <f t="shared" si="2"/>
        <v>45</v>
      </c>
      <c r="J63" s="51">
        <f>VLOOKUP($B63,[1]NUM11!$G$2:$I$143,3,FALSE)</f>
        <v>43</v>
      </c>
      <c r="K63" s="119">
        <f>VLOOKUP($B63,'[3]ACT NUM11'!$G$2:$S$106,2,FALSE)</f>
        <v>0</v>
      </c>
      <c r="L63" s="119">
        <f>VLOOKUP($B63,'[3]ACT NUM11'!$G$2:$S$106,3,FALSE)</f>
        <v>0</v>
      </c>
      <c r="M63" s="119">
        <f>VLOOKUP($B63,'[3]ACT NUM11'!$G$2:$S$106,4,FALSE)</f>
        <v>0</v>
      </c>
      <c r="N63" s="119">
        <f>VLOOKUP($B63,'[3]ACT NUM11'!$G$2:$S$106,5,FALSE)</f>
        <v>0</v>
      </c>
      <c r="O63" s="119">
        <f>VLOOKUP($B63,'[3]ACT NUM11'!$G$2:$S$106,6,FALSE)</f>
        <v>0</v>
      </c>
      <c r="P63" s="119">
        <f>VLOOKUP($B63,'[3]ACT NUM11'!$G$2:$S$106,7,FALSE)</f>
        <v>0</v>
      </c>
      <c r="Q63" s="119">
        <f>VLOOKUP($B63,'[3]ACT NUM11'!$G$2:$S$106,8,FALSE)</f>
        <v>0</v>
      </c>
      <c r="R63" s="119">
        <f>VLOOKUP($B63,'[3]ACT NUM11'!$G$2:$S$106,9,FALSE)</f>
        <v>2</v>
      </c>
      <c r="S63" s="119">
        <f>VLOOKUP($B63,'[3]ACT NUM11'!$G$2:$S$106,10,FALSE)</f>
        <v>0</v>
      </c>
      <c r="T63" s="120">
        <f>VLOOKUP($B63,'[3]ACT NUM11'!$G$2:$S$106,11,FALSE)</f>
        <v>0</v>
      </c>
      <c r="U63" s="119">
        <f>VLOOKUP($B63,'[3]ACT NUM11'!$G$2:$S$106,12,FALSE)</f>
        <v>0</v>
      </c>
      <c r="V63" s="119"/>
      <c r="W63" s="17">
        <f t="shared" si="3"/>
        <v>2</v>
      </c>
      <c r="X63" s="119"/>
      <c r="Y63" s="119"/>
      <c r="Z63" s="119"/>
      <c r="AA63" s="119"/>
      <c r="AB63" s="119"/>
      <c r="AC63" s="119"/>
      <c r="AD63" s="119"/>
      <c r="AE63" s="119"/>
      <c r="AF63" s="119"/>
      <c r="AG63" s="119"/>
      <c r="AH63" s="119"/>
      <c r="AI63" s="119"/>
      <c r="AJ63" s="17">
        <f t="shared" si="4"/>
        <v>0</v>
      </c>
    </row>
    <row r="64" spans="1:39" ht="15" thickBot="1" x14ac:dyDescent="0.25">
      <c r="A64" s="105" t="s">
        <v>125</v>
      </c>
      <c r="B64" s="99" t="s">
        <v>117</v>
      </c>
      <c r="C64" s="63"/>
      <c r="D64" s="63"/>
      <c r="E64" s="17">
        <v>7</v>
      </c>
      <c r="F64" s="49">
        <f t="shared" si="19"/>
        <v>7</v>
      </c>
      <c r="G64" s="17">
        <f>VLOOKUP($B64,[2]NUM11!$G$2:$I$138,3,FALSE)</f>
        <v>7</v>
      </c>
      <c r="H64" s="61">
        <f t="shared" si="1"/>
        <v>7</v>
      </c>
      <c r="I64" s="50">
        <f t="shared" si="2"/>
        <v>7</v>
      </c>
      <c r="J64" s="51">
        <f>VLOOKUP($B64,[1]NUM11!$G$2:$I$143,3,FALSE)</f>
        <v>9</v>
      </c>
      <c r="K64" s="119"/>
      <c r="L64" s="119"/>
      <c r="M64" s="119"/>
      <c r="N64" s="119"/>
      <c r="O64" s="119"/>
      <c r="P64" s="119"/>
      <c r="Q64" s="119"/>
      <c r="R64" s="119"/>
      <c r="S64" s="119"/>
      <c r="T64" s="120"/>
      <c r="U64" s="119"/>
      <c r="V64" s="119"/>
      <c r="W64" s="17">
        <f t="shared" si="3"/>
        <v>0</v>
      </c>
      <c r="X64" s="119"/>
      <c r="Y64" s="119"/>
      <c r="Z64" s="119"/>
      <c r="AA64" s="119"/>
      <c r="AB64" s="119"/>
      <c r="AC64" s="119"/>
      <c r="AD64" s="119"/>
      <c r="AE64" s="119"/>
      <c r="AF64" s="119"/>
      <c r="AG64" s="119"/>
      <c r="AH64" s="119"/>
      <c r="AI64" s="119"/>
      <c r="AJ64" s="17">
        <f t="shared" si="4"/>
        <v>0</v>
      </c>
    </row>
    <row r="65" spans="1:39" ht="15" thickBot="1" x14ac:dyDescent="0.25">
      <c r="A65" s="105" t="s">
        <v>125</v>
      </c>
      <c r="B65" s="99" t="s">
        <v>118</v>
      </c>
      <c r="C65" s="63"/>
      <c r="D65" s="63"/>
      <c r="E65" s="17">
        <v>17</v>
      </c>
      <c r="F65" s="49">
        <f t="shared" si="19"/>
        <v>17</v>
      </c>
      <c r="G65" s="17">
        <f>VLOOKUP($B65,[2]NUM11!$G$2:$I$138,3,FALSE)</f>
        <v>4</v>
      </c>
      <c r="H65" s="61">
        <f t="shared" si="1"/>
        <v>4</v>
      </c>
      <c r="I65" s="50">
        <f t="shared" si="2"/>
        <v>4</v>
      </c>
      <c r="J65" s="51">
        <f>VLOOKUP($B65,[1]NUM11!$G$2:$I$143,3,FALSE)</f>
        <v>8</v>
      </c>
      <c r="K65" s="119"/>
      <c r="L65" s="119"/>
      <c r="M65" s="119"/>
      <c r="N65" s="119"/>
      <c r="O65" s="119"/>
      <c r="P65" s="119"/>
      <c r="Q65" s="119"/>
      <c r="R65" s="119"/>
      <c r="S65" s="119"/>
      <c r="T65" s="120"/>
      <c r="U65" s="119"/>
      <c r="V65" s="119"/>
      <c r="W65" s="17">
        <f t="shared" si="3"/>
        <v>0</v>
      </c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119"/>
      <c r="AJ65" s="17">
        <f t="shared" si="4"/>
        <v>0</v>
      </c>
    </row>
    <row r="66" spans="1:39" ht="15" thickBot="1" x14ac:dyDescent="0.25">
      <c r="A66" s="105" t="s">
        <v>125</v>
      </c>
      <c r="B66" s="99" t="s">
        <v>119</v>
      </c>
      <c r="C66" s="63"/>
      <c r="D66" s="63"/>
      <c r="E66" s="17">
        <v>6</v>
      </c>
      <c r="F66" s="49">
        <f t="shared" si="19"/>
        <v>6</v>
      </c>
      <c r="G66" s="17">
        <f>VLOOKUP($B66,[2]NUM11!$G$2:$I$138,3,FALSE)</f>
        <v>7</v>
      </c>
      <c r="H66" s="61">
        <f t="shared" si="1"/>
        <v>7</v>
      </c>
      <c r="I66" s="50">
        <f t="shared" si="2"/>
        <v>7</v>
      </c>
      <c r="J66" s="51">
        <f>VLOOKUP($B66,[1]NUM11!$G$2:$I$143,3,FALSE)</f>
        <v>7</v>
      </c>
      <c r="K66" s="114"/>
      <c r="L66" s="114"/>
      <c r="M66" s="114"/>
      <c r="N66" s="114"/>
      <c r="O66" s="114"/>
      <c r="P66" s="114"/>
      <c r="Q66" s="114"/>
      <c r="R66" s="114"/>
      <c r="S66" s="119"/>
      <c r="T66" s="120"/>
      <c r="U66" s="119"/>
      <c r="V66" s="119"/>
      <c r="W66" s="17">
        <f t="shared" si="3"/>
        <v>0</v>
      </c>
      <c r="X66" s="114"/>
      <c r="Y66" s="114"/>
      <c r="Z66" s="114"/>
      <c r="AA66" s="114"/>
      <c r="AB66" s="114"/>
      <c r="AC66" s="114"/>
      <c r="AD66" s="114"/>
      <c r="AE66" s="119"/>
      <c r="AF66" s="119"/>
      <c r="AG66" s="119"/>
      <c r="AH66" s="119"/>
      <c r="AI66" s="119"/>
      <c r="AJ66" s="17">
        <f t="shared" si="4"/>
        <v>0</v>
      </c>
    </row>
    <row r="67" spans="1:39" ht="15" thickBot="1" x14ac:dyDescent="0.25">
      <c r="A67" s="105" t="s">
        <v>125</v>
      </c>
      <c r="B67" s="99" t="s">
        <v>120</v>
      </c>
      <c r="C67" s="63"/>
      <c r="D67" s="63"/>
      <c r="E67" s="17">
        <v>11</v>
      </c>
      <c r="F67" s="49">
        <f t="shared" si="19"/>
        <v>11</v>
      </c>
      <c r="G67" s="17">
        <f>VLOOKUP($B67,[2]NUM11!$G$2:$I$138,3,FALSE)</f>
        <v>11</v>
      </c>
      <c r="H67" s="61">
        <f t="shared" si="1"/>
        <v>11</v>
      </c>
      <c r="I67" s="50">
        <f t="shared" si="2"/>
        <v>11</v>
      </c>
      <c r="J67" s="51">
        <f>VLOOKUP($B67,[1]NUM11!$G$2:$I$143,3,FALSE)</f>
        <v>9</v>
      </c>
      <c r="K67" s="119"/>
      <c r="L67" s="119"/>
      <c r="M67" s="119"/>
      <c r="N67" s="119"/>
      <c r="O67" s="119"/>
      <c r="P67" s="119"/>
      <c r="Q67" s="119"/>
      <c r="R67" s="119"/>
      <c r="S67" s="119"/>
      <c r="T67" s="120"/>
      <c r="U67" s="119"/>
      <c r="V67" s="119"/>
      <c r="W67" s="17">
        <f t="shared" si="3"/>
        <v>0</v>
      </c>
      <c r="X67" s="114"/>
      <c r="Y67" s="114"/>
      <c r="Z67" s="114"/>
      <c r="AA67" s="114"/>
      <c r="AB67" s="114"/>
      <c r="AC67" s="114"/>
      <c r="AD67" s="114"/>
      <c r="AE67" s="119"/>
      <c r="AF67" s="119"/>
      <c r="AG67" s="119"/>
      <c r="AH67" s="119"/>
      <c r="AI67" s="119"/>
      <c r="AJ67" s="17">
        <f t="shared" si="4"/>
        <v>0</v>
      </c>
    </row>
    <row r="68" spans="1:39" ht="15" thickBot="1" x14ac:dyDescent="0.25">
      <c r="A68" s="105" t="s">
        <v>125</v>
      </c>
      <c r="B68" s="99" t="s">
        <v>121</v>
      </c>
      <c r="C68" s="63"/>
      <c r="D68" s="63"/>
      <c r="E68" s="17">
        <v>1</v>
      </c>
      <c r="F68" s="49">
        <f t="shared" si="19"/>
        <v>1</v>
      </c>
      <c r="G68" s="17">
        <f>VLOOKUP($B68,[2]NUM11!$G$2:$I$138,3,FALSE)</f>
        <v>1</v>
      </c>
      <c r="H68" s="61">
        <f t="shared" si="1"/>
        <v>1</v>
      </c>
      <c r="I68" s="50">
        <f t="shared" si="2"/>
        <v>1</v>
      </c>
      <c r="J68" s="51">
        <f>VLOOKUP($B68,[1]NUM11!$G$2:$I$143,3,FALSE)</f>
        <v>1</v>
      </c>
      <c r="K68" s="119"/>
      <c r="L68" s="114"/>
      <c r="M68" s="114"/>
      <c r="N68" s="114"/>
      <c r="O68" s="114"/>
      <c r="P68" s="114"/>
      <c r="Q68" s="114"/>
      <c r="R68" s="114"/>
      <c r="S68" s="119"/>
      <c r="T68" s="120"/>
      <c r="U68" s="119"/>
      <c r="V68" s="119"/>
      <c r="W68" s="17">
        <f t="shared" si="3"/>
        <v>0</v>
      </c>
      <c r="X68" s="119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19"/>
      <c r="AJ68" s="17">
        <f t="shared" si="4"/>
        <v>0</v>
      </c>
    </row>
    <row r="69" spans="1:39" ht="15" thickBot="1" x14ac:dyDescent="0.25">
      <c r="A69" s="105" t="s">
        <v>125</v>
      </c>
      <c r="B69" s="99" t="s">
        <v>122</v>
      </c>
      <c r="C69" s="63"/>
      <c r="D69" s="63"/>
      <c r="E69" s="17">
        <v>5</v>
      </c>
      <c r="F69" s="49">
        <f t="shared" si="19"/>
        <v>5</v>
      </c>
      <c r="G69" s="17">
        <f>VLOOKUP($B69,[2]NUM11!$G$2:$I$138,3,FALSE)</f>
        <v>5</v>
      </c>
      <c r="H69" s="61">
        <f t="shared" si="1"/>
        <v>5</v>
      </c>
      <c r="I69" s="50">
        <f t="shared" si="2"/>
        <v>5</v>
      </c>
      <c r="J69" s="51"/>
      <c r="K69" s="119"/>
      <c r="L69" s="119"/>
      <c r="M69" s="119"/>
      <c r="N69" s="119"/>
      <c r="O69" s="119"/>
      <c r="P69" s="119"/>
      <c r="Q69" s="119"/>
      <c r="R69" s="119"/>
      <c r="S69" s="119"/>
      <c r="T69" s="120"/>
      <c r="U69" s="119"/>
      <c r="V69" s="119"/>
      <c r="W69" s="17">
        <f t="shared" si="3"/>
        <v>0</v>
      </c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7">
        <f t="shared" si="4"/>
        <v>0</v>
      </c>
    </row>
    <row r="70" spans="1:39" ht="15" thickBot="1" x14ac:dyDescent="0.25">
      <c r="A70" s="105" t="s">
        <v>125</v>
      </c>
      <c r="B70" s="99" t="s">
        <v>123</v>
      </c>
      <c r="C70" s="63"/>
      <c r="D70" s="63"/>
      <c r="E70" s="17">
        <v>1</v>
      </c>
      <c r="F70" s="49">
        <f t="shared" si="19"/>
        <v>1</v>
      </c>
      <c r="G70" s="17">
        <f>VLOOKUP($B70,[2]NUM11!$G$2:$I$138,3,FALSE)</f>
        <v>2</v>
      </c>
      <c r="H70" s="61">
        <f t="shared" si="1"/>
        <v>2</v>
      </c>
      <c r="I70" s="50">
        <f t="shared" si="2"/>
        <v>2</v>
      </c>
      <c r="J70" s="51"/>
      <c r="K70" s="119"/>
      <c r="L70" s="114"/>
      <c r="M70" s="114"/>
      <c r="N70" s="114"/>
      <c r="O70" s="114"/>
      <c r="P70" s="114"/>
      <c r="Q70" s="114"/>
      <c r="R70" s="114"/>
      <c r="S70" s="119"/>
      <c r="T70" s="120"/>
      <c r="U70" s="119"/>
      <c r="V70" s="119"/>
      <c r="W70" s="17">
        <f t="shared" si="3"/>
        <v>0</v>
      </c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7">
        <f t="shared" si="4"/>
        <v>0</v>
      </c>
    </row>
    <row r="71" spans="1:39" ht="15" thickBot="1" x14ac:dyDescent="0.25">
      <c r="A71" s="105" t="s">
        <v>125</v>
      </c>
      <c r="B71" s="99" t="s">
        <v>124</v>
      </c>
      <c r="C71" s="63"/>
      <c r="D71" s="63"/>
      <c r="E71" s="17">
        <v>3</v>
      </c>
      <c r="F71" s="49">
        <f t="shared" si="19"/>
        <v>3</v>
      </c>
      <c r="G71" s="17">
        <f>VLOOKUP($B71,[2]NUM11!$G$2:$I$138,3,FALSE)</f>
        <v>3</v>
      </c>
      <c r="H71" s="61">
        <f t="shared" si="1"/>
        <v>3</v>
      </c>
      <c r="I71" s="50">
        <f t="shared" si="2"/>
        <v>3</v>
      </c>
      <c r="J71" s="51">
        <f>VLOOKUP($B71,[1]NUM11!$G$2:$I$143,3,FALSE)</f>
        <v>4</v>
      </c>
      <c r="K71" s="119"/>
      <c r="L71" s="119"/>
      <c r="M71" s="119"/>
      <c r="N71" s="119"/>
      <c r="O71" s="119"/>
      <c r="P71" s="119"/>
      <c r="Q71" s="119"/>
      <c r="R71" s="119"/>
      <c r="S71" s="119"/>
      <c r="T71" s="120"/>
      <c r="U71" s="119"/>
      <c r="V71" s="119"/>
      <c r="W71" s="17">
        <f t="shared" si="3"/>
        <v>0</v>
      </c>
      <c r="X71" s="119"/>
      <c r="Y71" s="119"/>
      <c r="Z71" s="119"/>
      <c r="AA71" s="119"/>
      <c r="AB71" s="119"/>
      <c r="AC71" s="119"/>
      <c r="AD71" s="119"/>
      <c r="AE71" s="119"/>
      <c r="AF71" s="119"/>
      <c r="AG71" s="119"/>
      <c r="AH71" s="119"/>
      <c r="AI71" s="119"/>
      <c r="AJ71" s="17">
        <f t="shared" si="4"/>
        <v>0</v>
      </c>
    </row>
    <row r="72" spans="1:39" ht="15" thickBot="1" x14ac:dyDescent="0.25">
      <c r="A72" s="233" t="s">
        <v>23</v>
      </c>
      <c r="B72" s="234"/>
      <c r="C72" s="45">
        <f>+D72/Metas!Q106</f>
        <v>0.61060464059526842</v>
      </c>
      <c r="D72" s="19">
        <f>+J72/AK72</f>
        <v>0.13433302093095906</v>
      </c>
      <c r="E72" s="14">
        <f t="shared" ref="E72:J72" si="20">SUM(E62:E71)</f>
        <v>207</v>
      </c>
      <c r="F72" s="14">
        <f>SUM(F62:F71)</f>
        <v>207</v>
      </c>
      <c r="G72" s="14">
        <f t="shared" si="20"/>
        <v>181</v>
      </c>
      <c r="H72" s="14">
        <f t="shared" si="20"/>
        <v>183</v>
      </c>
      <c r="I72" s="14">
        <f>SUM(I62:I71)</f>
        <v>254</v>
      </c>
      <c r="J72" s="14">
        <f t="shared" si="20"/>
        <v>172</v>
      </c>
      <c r="K72" s="14">
        <f t="shared" ref="K72:V72" si="21">SUM(K62:K71)</f>
        <v>0</v>
      </c>
      <c r="L72" s="14">
        <f t="shared" si="21"/>
        <v>0</v>
      </c>
      <c r="M72" s="14">
        <f t="shared" si="21"/>
        <v>0</v>
      </c>
      <c r="N72" s="14">
        <f t="shared" si="21"/>
        <v>0</v>
      </c>
      <c r="O72" s="14">
        <f t="shared" si="21"/>
        <v>0</v>
      </c>
      <c r="P72" s="14">
        <f t="shared" si="21"/>
        <v>0</v>
      </c>
      <c r="Q72" s="14">
        <f t="shared" si="21"/>
        <v>0</v>
      </c>
      <c r="R72" s="14">
        <f t="shared" si="21"/>
        <v>2</v>
      </c>
      <c r="S72" s="14">
        <f t="shared" si="21"/>
        <v>14</v>
      </c>
      <c r="T72" s="14">
        <f t="shared" si="21"/>
        <v>57</v>
      </c>
      <c r="U72" s="14">
        <f t="shared" si="21"/>
        <v>0</v>
      </c>
      <c r="V72" s="14">
        <f t="shared" si="21"/>
        <v>0</v>
      </c>
      <c r="W72" s="14">
        <f t="shared" si="3"/>
        <v>73</v>
      </c>
      <c r="X72" s="14">
        <f t="shared" ref="X72:AI72" si="22">SUM(X62:X71)</f>
        <v>0</v>
      </c>
      <c r="Y72" s="14">
        <f t="shared" si="22"/>
        <v>0</v>
      </c>
      <c r="Z72" s="14">
        <f t="shared" si="22"/>
        <v>0</v>
      </c>
      <c r="AA72" s="14">
        <f t="shared" si="22"/>
        <v>0</v>
      </c>
      <c r="AB72" s="14">
        <f t="shared" si="22"/>
        <v>0</v>
      </c>
      <c r="AC72" s="14">
        <f t="shared" si="22"/>
        <v>0</v>
      </c>
      <c r="AD72" s="14">
        <f t="shared" si="22"/>
        <v>0</v>
      </c>
      <c r="AE72" s="14">
        <f t="shared" si="22"/>
        <v>0</v>
      </c>
      <c r="AF72" s="14">
        <f t="shared" si="22"/>
        <v>0</v>
      </c>
      <c r="AG72" s="14">
        <f t="shared" si="22"/>
        <v>0</v>
      </c>
      <c r="AH72" s="14">
        <f t="shared" si="22"/>
        <v>0</v>
      </c>
      <c r="AI72" s="14">
        <f t="shared" si="22"/>
        <v>0</v>
      </c>
      <c r="AJ72" s="14">
        <f t="shared" si="4"/>
        <v>0</v>
      </c>
      <c r="AK72" s="14">
        <f>+AL72+AM72</f>
        <v>1280.4000000000001</v>
      </c>
      <c r="AL72" s="14">
        <f>9180*0.1</f>
        <v>918</v>
      </c>
      <c r="AM72" s="14">
        <f>4530*0.08</f>
        <v>362.40000000000003</v>
      </c>
    </row>
    <row r="73" spans="1:39" ht="15" thickBot="1" x14ac:dyDescent="0.25">
      <c r="A73" s="105" t="s">
        <v>131</v>
      </c>
      <c r="B73" s="99" t="s">
        <v>126</v>
      </c>
      <c r="C73" s="63"/>
      <c r="D73" s="63"/>
      <c r="E73" s="17">
        <v>41</v>
      </c>
      <c r="F73" s="49">
        <f>+E73+(K73+L73+M73)-(X73+Y73+Z73)</f>
        <v>41</v>
      </c>
      <c r="G73" s="17">
        <f>VLOOKUP($B73,[2]NUM11!$G$2:$I$138,3,FALSE)</f>
        <v>45</v>
      </c>
      <c r="H73" s="61">
        <f t="shared" si="1"/>
        <v>45</v>
      </c>
      <c r="I73" s="50">
        <f t="shared" si="2"/>
        <v>46</v>
      </c>
      <c r="J73" s="51">
        <f>VLOOKUP($B73,[1]NUM11!$G$2:$I$143,3,FALSE)</f>
        <v>52</v>
      </c>
      <c r="K73" s="119">
        <f>VLOOKUP($B73,'[3]ACT NUM11'!$G$2:$S$106,2,FALSE)</f>
        <v>0</v>
      </c>
      <c r="L73" s="119">
        <f>VLOOKUP($B73,'[3]ACT NUM11'!$G$2:$S$106,3,FALSE)</f>
        <v>0</v>
      </c>
      <c r="M73" s="119">
        <f>VLOOKUP($B73,'[3]ACT NUM11'!$G$2:$S$106,4,FALSE)</f>
        <v>0</v>
      </c>
      <c r="N73" s="119">
        <f>VLOOKUP($B73,'[3]ACT NUM11'!$G$2:$S$106,5,FALSE)</f>
        <v>2</v>
      </c>
      <c r="O73" s="119">
        <f>VLOOKUP($B73,'[3]ACT NUM11'!$G$2:$S$106,6,FALSE)</f>
        <v>7</v>
      </c>
      <c r="P73" s="119">
        <f>VLOOKUP($B73,'[3]ACT NUM11'!$G$2:$S$106,7,FALSE)</f>
        <v>3</v>
      </c>
      <c r="Q73" s="119">
        <f>VLOOKUP($B73,'[3]ACT NUM11'!$G$2:$S$106,8,FALSE)</f>
        <v>0</v>
      </c>
      <c r="R73" s="119">
        <f>VLOOKUP($B73,'[3]ACT NUM11'!$G$2:$S$106,9,FALSE)</f>
        <v>0</v>
      </c>
      <c r="S73" s="119">
        <f>VLOOKUP($B73,'[3]ACT NUM11'!$G$2:$S$106,10,FALSE)</f>
        <v>1</v>
      </c>
      <c r="T73" s="120">
        <f>VLOOKUP($B73,'[3]ACT NUM11'!$G$2:$S$106,11,FALSE)</f>
        <v>0</v>
      </c>
      <c r="U73" s="119">
        <f>VLOOKUP($B73,'[3]ACT NUM11'!$G$2:$S$106,12,FALSE)</f>
        <v>5</v>
      </c>
      <c r="V73" s="119"/>
      <c r="W73" s="17">
        <f t="shared" si="3"/>
        <v>18</v>
      </c>
      <c r="X73" s="119"/>
      <c r="Y73" s="119"/>
      <c r="Z73" s="119"/>
      <c r="AA73" s="119"/>
      <c r="AB73" s="119"/>
      <c r="AC73" s="119"/>
      <c r="AD73" s="119"/>
      <c r="AE73" s="119"/>
      <c r="AF73" s="119"/>
      <c r="AG73" s="119"/>
      <c r="AH73" s="119"/>
      <c r="AI73" s="119"/>
      <c r="AJ73" s="17">
        <f t="shared" si="4"/>
        <v>0</v>
      </c>
    </row>
    <row r="74" spans="1:39" ht="15" thickBot="1" x14ac:dyDescent="0.25">
      <c r="A74" s="105" t="s">
        <v>131</v>
      </c>
      <c r="B74" s="99" t="s">
        <v>127</v>
      </c>
      <c r="C74" s="63"/>
      <c r="D74" s="63"/>
      <c r="E74" s="17">
        <v>15</v>
      </c>
      <c r="F74" s="49">
        <f>+E74+(K74+L74+M74)-(X74+Y74+Z74)</f>
        <v>15</v>
      </c>
      <c r="G74" s="17">
        <f>VLOOKUP($B74,[2]NUM11!$G$2:$I$138,3,FALSE)</f>
        <v>16</v>
      </c>
      <c r="H74" s="61">
        <f t="shared" si="1"/>
        <v>17</v>
      </c>
      <c r="I74" s="50">
        <f t="shared" si="2"/>
        <v>17</v>
      </c>
      <c r="J74" s="51">
        <f>VLOOKUP($B74,[1]NUM11!$G$2:$I$143,3,FALSE)</f>
        <v>20</v>
      </c>
      <c r="K74" s="119">
        <f>VLOOKUP($B74,'[3]ACT NUM11'!$G$2:$S$106,2,FALSE)</f>
        <v>0</v>
      </c>
      <c r="L74" s="119">
        <f>VLOOKUP($B74,'[3]ACT NUM11'!$G$2:$S$106,3,FALSE)</f>
        <v>0</v>
      </c>
      <c r="M74" s="119">
        <f>VLOOKUP($B74,'[3]ACT NUM11'!$G$2:$S$106,4,FALSE)</f>
        <v>0</v>
      </c>
      <c r="N74" s="119">
        <f>VLOOKUP($B74,'[3]ACT NUM11'!$G$2:$S$106,5,FALSE)</f>
        <v>1</v>
      </c>
      <c r="O74" s="119">
        <f>VLOOKUP($B74,'[3]ACT NUM11'!$G$2:$S$106,6,FALSE)</f>
        <v>0</v>
      </c>
      <c r="P74" s="119">
        <f>VLOOKUP($B74,'[3]ACT NUM11'!$G$2:$S$106,7,FALSE)</f>
        <v>0</v>
      </c>
      <c r="Q74" s="119">
        <f>VLOOKUP($B74,'[3]ACT NUM11'!$G$2:$S$106,8,FALSE)</f>
        <v>0</v>
      </c>
      <c r="R74" s="119">
        <f>VLOOKUP($B74,'[3]ACT NUM11'!$G$2:$S$106,9,FALSE)</f>
        <v>1</v>
      </c>
      <c r="S74" s="119">
        <f>VLOOKUP($B74,'[3]ACT NUM11'!$G$2:$S$106,10,FALSE)</f>
        <v>0</v>
      </c>
      <c r="T74" s="120">
        <f>VLOOKUP($B74,'[3]ACT NUM11'!$G$2:$S$106,11,FALSE)</f>
        <v>0</v>
      </c>
      <c r="U74" s="119">
        <f>VLOOKUP($B74,'[3]ACT NUM11'!$G$2:$S$106,12,FALSE)</f>
        <v>3</v>
      </c>
      <c r="V74" s="119"/>
      <c r="W74" s="17">
        <f t="shared" si="3"/>
        <v>5</v>
      </c>
      <c r="X74" s="119"/>
      <c r="Y74" s="119"/>
      <c r="Z74" s="119"/>
      <c r="AA74" s="119"/>
      <c r="AB74" s="119"/>
      <c r="AC74" s="119"/>
      <c r="AD74" s="119"/>
      <c r="AE74" s="119"/>
      <c r="AF74" s="119"/>
      <c r="AG74" s="119"/>
      <c r="AH74" s="119"/>
      <c r="AI74" s="119"/>
      <c r="AJ74" s="17">
        <f t="shared" si="4"/>
        <v>0</v>
      </c>
    </row>
    <row r="75" spans="1:39" ht="15" thickBot="1" x14ac:dyDescent="0.25">
      <c r="A75" s="105" t="s">
        <v>131</v>
      </c>
      <c r="B75" s="99" t="s">
        <v>128</v>
      </c>
      <c r="C75" s="63"/>
      <c r="D75" s="63"/>
      <c r="E75" s="17">
        <v>20</v>
      </c>
      <c r="F75" s="49">
        <f>+E75+(K75+L75+M75)-(X75+Y75+Z75)</f>
        <v>20</v>
      </c>
      <c r="G75" s="17">
        <f>VLOOKUP($B75,[2]NUM11!$G$2:$I$138,3,FALSE)</f>
        <v>22</v>
      </c>
      <c r="H75" s="61">
        <f t="shared" si="1"/>
        <v>22</v>
      </c>
      <c r="I75" s="50">
        <f t="shared" si="2"/>
        <v>23</v>
      </c>
      <c r="J75" s="51">
        <f>VLOOKUP($B75,[1]NUM11!$G$2:$I$143,3,FALSE)</f>
        <v>29</v>
      </c>
      <c r="K75" s="119">
        <f>VLOOKUP($B75,'[3]ACT NUM11'!$G$2:$S$106,2,FALSE)</f>
        <v>0</v>
      </c>
      <c r="L75" s="119">
        <f>VLOOKUP($B75,'[3]ACT NUM11'!$G$2:$S$106,3,FALSE)</f>
        <v>0</v>
      </c>
      <c r="M75" s="119">
        <f>VLOOKUP($B75,'[3]ACT NUM11'!$G$2:$S$106,4,FALSE)</f>
        <v>0</v>
      </c>
      <c r="N75" s="119">
        <f>VLOOKUP($B75,'[3]ACT NUM11'!$G$2:$S$106,5,FALSE)</f>
        <v>2</v>
      </c>
      <c r="O75" s="119">
        <f>VLOOKUP($B75,'[3]ACT NUM11'!$G$2:$S$106,6,FALSE)</f>
        <v>0</v>
      </c>
      <c r="P75" s="119">
        <f>VLOOKUP($B75,'[3]ACT NUM11'!$G$2:$S$106,7,FALSE)</f>
        <v>6</v>
      </c>
      <c r="Q75" s="119">
        <f>VLOOKUP($B75,'[3]ACT NUM11'!$G$2:$S$106,8,FALSE)</f>
        <v>0</v>
      </c>
      <c r="R75" s="119">
        <f>VLOOKUP($B75,'[3]ACT NUM11'!$G$2:$S$106,9,FALSE)</f>
        <v>0</v>
      </c>
      <c r="S75" s="119">
        <f>VLOOKUP($B75,'[3]ACT NUM11'!$G$2:$S$106,10,FALSE)</f>
        <v>1</v>
      </c>
      <c r="T75" s="120">
        <f>VLOOKUP($B75,'[3]ACT NUM11'!$G$2:$S$106,11,FALSE)</f>
        <v>0</v>
      </c>
      <c r="U75" s="119">
        <f>VLOOKUP($B75,'[3]ACT NUM11'!$G$2:$S$106,12,FALSE)</f>
        <v>6</v>
      </c>
      <c r="V75" s="119"/>
      <c r="W75" s="17">
        <f t="shared" si="3"/>
        <v>15</v>
      </c>
      <c r="X75" s="119"/>
      <c r="Y75" s="119"/>
      <c r="Z75" s="119"/>
      <c r="AA75" s="119"/>
      <c r="AB75" s="119"/>
      <c r="AC75" s="119"/>
      <c r="AD75" s="119"/>
      <c r="AE75" s="119"/>
      <c r="AF75" s="119"/>
      <c r="AG75" s="119"/>
      <c r="AH75" s="119"/>
      <c r="AI75" s="119"/>
      <c r="AJ75" s="17">
        <f t="shared" si="4"/>
        <v>0</v>
      </c>
    </row>
    <row r="76" spans="1:39" ht="15" thickBot="1" x14ac:dyDescent="0.25">
      <c r="A76" s="105" t="s">
        <v>131</v>
      </c>
      <c r="B76" s="99" t="s">
        <v>129</v>
      </c>
      <c r="C76" s="63"/>
      <c r="D76" s="63"/>
      <c r="E76" s="17">
        <v>8</v>
      </c>
      <c r="F76" s="49">
        <f>+E76+(K76+L76+M76)-(X76+Y76+Z76)</f>
        <v>8</v>
      </c>
      <c r="G76" s="17">
        <f>VLOOKUP($B76,[2]NUM11!$G$2:$I$138,3,FALSE)</f>
        <v>8</v>
      </c>
      <c r="H76" s="61">
        <f t="shared" si="1"/>
        <v>8</v>
      </c>
      <c r="I76" s="50">
        <f t="shared" si="2"/>
        <v>9</v>
      </c>
      <c r="J76" s="51">
        <f>VLOOKUP($B76,[1]NUM11!$G$2:$I$143,3,FALSE)</f>
        <v>12</v>
      </c>
      <c r="K76" s="119">
        <f>VLOOKUP($B76,'[3]ACT NUM11'!$G$2:$S$106,2,FALSE)</f>
        <v>0</v>
      </c>
      <c r="L76" s="119">
        <f>VLOOKUP($B76,'[3]ACT NUM11'!$G$2:$S$106,3,FALSE)</f>
        <v>0</v>
      </c>
      <c r="M76" s="119">
        <f>VLOOKUP($B76,'[3]ACT NUM11'!$G$2:$S$106,4,FALSE)</f>
        <v>0</v>
      </c>
      <c r="N76" s="119">
        <f>VLOOKUP($B76,'[3]ACT NUM11'!$G$2:$S$106,5,FALSE)</f>
        <v>0</v>
      </c>
      <c r="O76" s="119">
        <f>VLOOKUP($B76,'[3]ACT NUM11'!$G$2:$S$106,6,FALSE)</f>
        <v>1</v>
      </c>
      <c r="P76" s="119">
        <f>VLOOKUP($B76,'[3]ACT NUM11'!$G$2:$S$106,7,FALSE)</f>
        <v>5</v>
      </c>
      <c r="Q76" s="119">
        <f>VLOOKUP($B76,'[3]ACT NUM11'!$G$2:$S$106,8,FALSE)</f>
        <v>0</v>
      </c>
      <c r="R76" s="119">
        <f>VLOOKUP($B76,'[3]ACT NUM11'!$G$2:$S$106,9,FALSE)</f>
        <v>0</v>
      </c>
      <c r="S76" s="119">
        <f>VLOOKUP($B76,'[3]ACT NUM11'!$G$2:$S$106,10,FALSE)</f>
        <v>1</v>
      </c>
      <c r="T76" s="120">
        <f>VLOOKUP($B76,'[3]ACT NUM11'!$G$2:$S$106,11,FALSE)</f>
        <v>0</v>
      </c>
      <c r="U76" s="119">
        <f>VLOOKUP($B76,'[3]ACT NUM11'!$G$2:$S$106,12,FALSE)</f>
        <v>3</v>
      </c>
      <c r="V76" s="119"/>
      <c r="W76" s="17">
        <f>SUM(K76:V76)</f>
        <v>10</v>
      </c>
      <c r="X76" s="119"/>
      <c r="Y76" s="119"/>
      <c r="Z76" s="119"/>
      <c r="AA76" s="119"/>
      <c r="AB76" s="119"/>
      <c r="AC76" s="119"/>
      <c r="AD76" s="119"/>
      <c r="AE76" s="119"/>
      <c r="AF76" s="119"/>
      <c r="AG76" s="119"/>
      <c r="AH76" s="119"/>
      <c r="AI76" s="119"/>
      <c r="AJ76" s="17">
        <f t="shared" ref="AJ76:AJ139" si="23">SUM(X76:AI76)</f>
        <v>0</v>
      </c>
    </row>
    <row r="77" spans="1:39" ht="15" thickBot="1" x14ac:dyDescent="0.25">
      <c r="A77" s="105" t="s">
        <v>131</v>
      </c>
      <c r="B77" s="99" t="s">
        <v>130</v>
      </c>
      <c r="C77" s="63"/>
      <c r="D77" s="63"/>
      <c r="E77" s="17">
        <v>14</v>
      </c>
      <c r="F77" s="49">
        <f>+E77+(K77+L77+M77)-(X77+Y77+Z77)</f>
        <v>14</v>
      </c>
      <c r="G77" s="17">
        <f>VLOOKUP($B77,[2]NUM11!$G$2:$I$138,3,FALSE)</f>
        <v>15</v>
      </c>
      <c r="H77" s="61">
        <f>+G77+(Q77+R77)-(AD77+AE77)</f>
        <v>15</v>
      </c>
      <c r="I77" s="50">
        <f>+G77+(Q77+R77+S77+T77)-(AD77+AE77+AF77+AG77)</f>
        <v>15</v>
      </c>
      <c r="J77" s="51">
        <f>VLOOKUP($B77,[1]NUM11!$G$2:$I$143,3,FALSE)</f>
        <v>30</v>
      </c>
      <c r="K77" s="119">
        <f>VLOOKUP($B77,'[3]ACT NUM11'!$G$2:$S$106,2,FALSE)</f>
        <v>0</v>
      </c>
      <c r="L77" s="119">
        <f>VLOOKUP($B77,'[3]ACT NUM11'!$G$2:$S$106,3,FALSE)</f>
        <v>0</v>
      </c>
      <c r="M77" s="119">
        <f>VLOOKUP($B77,'[3]ACT NUM11'!$G$2:$S$106,4,FALSE)</f>
        <v>0</v>
      </c>
      <c r="N77" s="119">
        <f>VLOOKUP($B77,'[3]ACT NUM11'!$G$2:$S$106,5,FALSE)</f>
        <v>1</v>
      </c>
      <c r="O77" s="119">
        <f>VLOOKUP($B77,'[3]ACT NUM11'!$G$2:$S$106,6,FALSE)</f>
        <v>0</v>
      </c>
      <c r="P77" s="119">
        <f>VLOOKUP($B77,'[3]ACT NUM11'!$G$2:$S$106,7,FALSE)</f>
        <v>7</v>
      </c>
      <c r="Q77" s="119">
        <f>VLOOKUP($B77,'[3]ACT NUM11'!$G$2:$S$106,8,FALSE)</f>
        <v>0</v>
      </c>
      <c r="R77" s="119">
        <f>VLOOKUP($B77,'[3]ACT NUM11'!$G$2:$S$106,9,FALSE)</f>
        <v>0</v>
      </c>
      <c r="S77" s="119">
        <f>VLOOKUP($B77,'[3]ACT NUM11'!$G$2:$S$106,10,FALSE)</f>
        <v>0</v>
      </c>
      <c r="T77" s="120">
        <f>VLOOKUP($B77,'[3]ACT NUM11'!$G$2:$S$106,11,FALSE)</f>
        <v>0</v>
      </c>
      <c r="U77" s="119">
        <f>VLOOKUP($B77,'[3]ACT NUM11'!$G$2:$S$106,12,FALSE)</f>
        <v>15</v>
      </c>
      <c r="V77" s="119"/>
      <c r="W77" s="17">
        <f>SUM(K77:V77)</f>
        <v>23</v>
      </c>
      <c r="X77" s="119"/>
      <c r="Y77" s="119"/>
      <c r="Z77" s="119"/>
      <c r="AA77" s="119"/>
      <c r="AB77" s="119"/>
      <c r="AC77" s="119"/>
      <c r="AD77" s="119"/>
      <c r="AE77" s="119"/>
      <c r="AF77" s="119"/>
      <c r="AG77" s="119"/>
      <c r="AH77" s="119"/>
      <c r="AI77" s="119"/>
      <c r="AJ77" s="17">
        <f t="shared" si="23"/>
        <v>0</v>
      </c>
    </row>
    <row r="78" spans="1:39" ht="15" thickBot="1" x14ac:dyDescent="0.25">
      <c r="A78" s="233" t="s">
        <v>204</v>
      </c>
      <c r="B78" s="234"/>
      <c r="C78" s="45">
        <f>+D78/Metas!Q111</f>
        <v>0.82041702428434382</v>
      </c>
      <c r="D78" s="19">
        <f>+J78/AK78</f>
        <v>0.18049174534255563</v>
      </c>
      <c r="E78" s="14">
        <f t="shared" ref="E78:K78" si="24">SUM(E73:E77)</f>
        <v>98</v>
      </c>
      <c r="F78" s="14">
        <f>SUM(F73:F77)</f>
        <v>98</v>
      </c>
      <c r="G78" s="14">
        <f t="shared" si="24"/>
        <v>106</v>
      </c>
      <c r="H78" s="14">
        <f t="shared" si="24"/>
        <v>107</v>
      </c>
      <c r="I78" s="14">
        <f>SUM(I73:I77)</f>
        <v>110</v>
      </c>
      <c r="J78" s="14">
        <f t="shared" si="24"/>
        <v>143</v>
      </c>
      <c r="K78" s="14">
        <f t="shared" si="24"/>
        <v>0</v>
      </c>
      <c r="L78" s="14">
        <f t="shared" ref="L78:V78" si="25">SUM(L73:L77)</f>
        <v>0</v>
      </c>
      <c r="M78" s="14">
        <f t="shared" si="25"/>
        <v>0</v>
      </c>
      <c r="N78" s="14">
        <f t="shared" si="25"/>
        <v>6</v>
      </c>
      <c r="O78" s="14">
        <f t="shared" si="25"/>
        <v>8</v>
      </c>
      <c r="P78" s="14">
        <f t="shared" si="25"/>
        <v>21</v>
      </c>
      <c r="Q78" s="14">
        <f t="shared" si="25"/>
        <v>0</v>
      </c>
      <c r="R78" s="14">
        <f t="shared" si="25"/>
        <v>1</v>
      </c>
      <c r="S78" s="14">
        <f t="shared" si="25"/>
        <v>3</v>
      </c>
      <c r="T78" s="14">
        <f t="shared" si="25"/>
        <v>0</v>
      </c>
      <c r="U78" s="14">
        <f t="shared" si="25"/>
        <v>32</v>
      </c>
      <c r="V78" s="14">
        <f t="shared" si="25"/>
        <v>0</v>
      </c>
      <c r="W78" s="14">
        <f t="shared" ref="W78:W141" si="26">SUM(K78:V78)</f>
        <v>71</v>
      </c>
      <c r="X78" s="14">
        <f t="shared" ref="X78:AI78" si="27">SUM(X73:X77)</f>
        <v>0</v>
      </c>
      <c r="Y78" s="14">
        <f t="shared" si="27"/>
        <v>0</v>
      </c>
      <c r="Z78" s="14">
        <f t="shared" si="27"/>
        <v>0</v>
      </c>
      <c r="AA78" s="14">
        <f t="shared" si="27"/>
        <v>0</v>
      </c>
      <c r="AB78" s="14">
        <f t="shared" si="27"/>
        <v>0</v>
      </c>
      <c r="AC78" s="14">
        <f t="shared" si="27"/>
        <v>0</v>
      </c>
      <c r="AD78" s="14">
        <f t="shared" si="27"/>
        <v>0</v>
      </c>
      <c r="AE78" s="14">
        <f t="shared" si="27"/>
        <v>0</v>
      </c>
      <c r="AF78" s="14">
        <f t="shared" si="27"/>
        <v>0</v>
      </c>
      <c r="AG78" s="14">
        <f t="shared" si="27"/>
        <v>0</v>
      </c>
      <c r="AH78" s="14">
        <f t="shared" si="27"/>
        <v>0</v>
      </c>
      <c r="AI78" s="14">
        <f t="shared" si="27"/>
        <v>0</v>
      </c>
      <c r="AJ78" s="14">
        <f t="shared" si="23"/>
        <v>0</v>
      </c>
      <c r="AK78" s="14">
        <f>+AL78+AM78</f>
        <v>792.28000000000009</v>
      </c>
      <c r="AL78" s="14">
        <f>5782*0.1</f>
        <v>578.20000000000005</v>
      </c>
      <c r="AM78" s="14">
        <f>2676*0.08</f>
        <v>214.08</v>
      </c>
    </row>
    <row r="79" spans="1:39" ht="15" thickBot="1" x14ac:dyDescent="0.25">
      <c r="A79" s="105" t="s">
        <v>142</v>
      </c>
      <c r="B79" s="99" t="s">
        <v>132</v>
      </c>
      <c r="C79" s="63"/>
      <c r="D79" s="63"/>
      <c r="E79" s="17">
        <v>105</v>
      </c>
      <c r="F79" s="49">
        <f t="shared" ref="F79:F88" si="28">+E79+(K79+L79+M79)-(X79+Y79+Z79)</f>
        <v>104</v>
      </c>
      <c r="G79" s="17">
        <f>VLOOKUP($B79,[2]NUM11!$G$2:$I$138,3,FALSE)</f>
        <v>106</v>
      </c>
      <c r="H79" s="61">
        <f t="shared" ref="H79:H88" si="29">+G79+(Q79+R79)-(AD79+AE79)</f>
        <v>106</v>
      </c>
      <c r="I79" s="50">
        <f t="shared" ref="I79:I88" si="30">+G79+(Q79+R79+S79+T79)-(AD79+AE79+AF79+AG79)</f>
        <v>167</v>
      </c>
      <c r="J79" s="51">
        <f>VLOOKUP($B79,[1]NUM11!$G$2:$I$143,3,FALSE)</f>
        <v>176</v>
      </c>
      <c r="K79" s="119">
        <f>VLOOKUP($B79,'[3]ACT NUM11'!$G$2:$S$106,2,FALSE)</f>
        <v>0</v>
      </c>
      <c r="L79" s="119">
        <f>VLOOKUP($B79,'[3]ACT NUM11'!$G$2:$S$106,3,FALSE)</f>
        <v>0</v>
      </c>
      <c r="M79" s="119">
        <f>VLOOKUP($B79,'[3]ACT NUM11'!$G$2:$S$106,4,FALSE)</f>
        <v>0</v>
      </c>
      <c r="N79" s="119">
        <f>VLOOKUP($B79,'[3]ACT NUM11'!$G$2:$S$106,5,FALSE)</f>
        <v>0</v>
      </c>
      <c r="O79" s="119">
        <f>VLOOKUP($B79,'[3]ACT NUM11'!$G$2:$S$106,6,FALSE)</f>
        <v>0</v>
      </c>
      <c r="P79" s="119">
        <f>VLOOKUP($B79,'[3]ACT NUM11'!$G$2:$S$106,7,FALSE)</f>
        <v>0</v>
      </c>
      <c r="Q79" s="119">
        <f>VLOOKUP($B79,'[3]ACT NUM11'!$G$2:$S$106,8,FALSE)</f>
        <v>0</v>
      </c>
      <c r="R79" s="119">
        <f>VLOOKUP($B79,'[3]ACT NUM11'!$G$2:$S$106,9,FALSE)</f>
        <v>0</v>
      </c>
      <c r="S79" s="119">
        <f>VLOOKUP($B79,'[3]ACT NUM11'!$G$2:$S$106,10,FALSE)</f>
        <v>0</v>
      </c>
      <c r="T79" s="120">
        <f>VLOOKUP($B79,'[3]ACT NUM11'!$G$2:$S$106,11,FALSE)</f>
        <v>63</v>
      </c>
      <c r="U79" s="119">
        <f>VLOOKUP($B79,'[3]ACT NUM11'!$G$2:$S$106,12,FALSE)</f>
        <v>0</v>
      </c>
      <c r="V79" s="119"/>
      <c r="W79" s="17">
        <f t="shared" si="26"/>
        <v>63</v>
      </c>
      <c r="X79" s="119">
        <f>VLOOKUP($B79,'[3]ACT NUM11'!$AB$2:$AN$40,2,FALSE)</f>
        <v>0</v>
      </c>
      <c r="Y79" s="119">
        <f>VLOOKUP($B79,'[3]ACT NUM11'!$AB$2:$AN$40,3,FALSE)</f>
        <v>0</v>
      </c>
      <c r="Z79" s="119">
        <f>VLOOKUP($B79,'[3]ACT NUM11'!$AB$2:$AN$40,4,FALSE)</f>
        <v>1</v>
      </c>
      <c r="AA79" s="119">
        <f>VLOOKUP($B79,'[3]ACT NUM11'!$AB$2:$AN$40,5,FALSE)</f>
        <v>0</v>
      </c>
      <c r="AB79" s="119">
        <f>VLOOKUP($B79,'[3]ACT NUM11'!$AB$2:$AN$40,6,FALSE)</f>
        <v>0</v>
      </c>
      <c r="AC79" s="119">
        <f>VLOOKUP($B79,'[3]ACT NUM11'!$AB$2:$AN$40,7,FALSE)</f>
        <v>1</v>
      </c>
      <c r="AD79" s="119">
        <f>VLOOKUP($B79,'[3]ACT NUM11'!$AB$2:$AN$40,8,FALSE)</f>
        <v>0</v>
      </c>
      <c r="AE79" s="119">
        <f>VLOOKUP($B79,'[3]ACT NUM11'!$AB$2:$AN$40,9,FALSE)</f>
        <v>0</v>
      </c>
      <c r="AF79" s="119">
        <f>VLOOKUP($B79,'[3]ACT NUM11'!$AB$2:$AN$40,10,FALSE)</f>
        <v>0</v>
      </c>
      <c r="AG79" s="119">
        <f>VLOOKUP($B79,'[3]ACT NUM11'!$AB$2:$AN$40,11,FALSE)</f>
        <v>2</v>
      </c>
      <c r="AH79" s="119">
        <f>VLOOKUP($B79,'[3]ACT NUM11'!$AB$2:$AN$40,12,FALSE)</f>
        <v>1</v>
      </c>
      <c r="AI79" s="119"/>
      <c r="AJ79" s="17">
        <f t="shared" si="23"/>
        <v>5</v>
      </c>
    </row>
    <row r="80" spans="1:39" ht="15" thickBot="1" x14ac:dyDescent="0.25">
      <c r="A80" s="105" t="s">
        <v>142</v>
      </c>
      <c r="B80" s="99" t="s">
        <v>133</v>
      </c>
      <c r="C80" s="63"/>
      <c r="D80" s="63"/>
      <c r="E80" s="17">
        <v>7</v>
      </c>
      <c r="F80" s="49">
        <f t="shared" si="28"/>
        <v>7</v>
      </c>
      <c r="G80" s="17">
        <f>VLOOKUP($B80,[2]NUM11!$G$2:$I$138,3,FALSE)</f>
        <v>8</v>
      </c>
      <c r="H80" s="61">
        <f t="shared" si="29"/>
        <v>8</v>
      </c>
      <c r="I80" s="50">
        <f t="shared" si="30"/>
        <v>11</v>
      </c>
      <c r="J80" s="51">
        <f>VLOOKUP($B80,[1]NUM11!$G$2:$I$143,3,FALSE)</f>
        <v>12</v>
      </c>
      <c r="K80" s="119">
        <f>VLOOKUP($B80,'[3]ACT NUM11'!$G$2:$S$106,2,FALSE)</f>
        <v>0</v>
      </c>
      <c r="L80" s="119">
        <f>VLOOKUP($B80,'[3]ACT NUM11'!$G$2:$S$106,3,FALSE)</f>
        <v>0</v>
      </c>
      <c r="M80" s="119">
        <f>VLOOKUP($B80,'[3]ACT NUM11'!$G$2:$S$106,4,FALSE)</f>
        <v>0</v>
      </c>
      <c r="N80" s="119">
        <f>VLOOKUP($B80,'[3]ACT NUM11'!$G$2:$S$106,5,FALSE)</f>
        <v>0</v>
      </c>
      <c r="O80" s="119">
        <f>VLOOKUP($B80,'[3]ACT NUM11'!$G$2:$S$106,6,FALSE)</f>
        <v>0</v>
      </c>
      <c r="P80" s="119">
        <f>VLOOKUP($B80,'[3]ACT NUM11'!$G$2:$S$106,7,FALSE)</f>
        <v>0</v>
      </c>
      <c r="Q80" s="119">
        <f>VLOOKUP($B80,'[3]ACT NUM11'!$G$2:$S$106,8,FALSE)</f>
        <v>0</v>
      </c>
      <c r="R80" s="119">
        <f>VLOOKUP($B80,'[3]ACT NUM11'!$G$2:$S$106,9,FALSE)</f>
        <v>0</v>
      </c>
      <c r="S80" s="119">
        <f>VLOOKUP($B80,'[3]ACT NUM11'!$G$2:$S$106,10,FALSE)</f>
        <v>0</v>
      </c>
      <c r="T80" s="120">
        <f>VLOOKUP($B80,'[3]ACT NUM11'!$G$2:$S$106,11,FALSE)</f>
        <v>3</v>
      </c>
      <c r="U80" s="119">
        <f>VLOOKUP($B80,'[3]ACT NUM11'!$G$2:$S$106,12,FALSE)</f>
        <v>0</v>
      </c>
      <c r="V80" s="119"/>
      <c r="W80" s="17">
        <f t="shared" si="26"/>
        <v>3</v>
      </c>
      <c r="X80" s="119"/>
      <c r="Y80" s="119"/>
      <c r="Z80" s="119"/>
      <c r="AA80" s="119"/>
      <c r="AB80" s="119"/>
      <c r="AC80" s="119"/>
      <c r="AD80" s="119"/>
      <c r="AE80" s="119"/>
      <c r="AF80" s="119"/>
      <c r="AG80" s="119"/>
      <c r="AH80" s="119"/>
      <c r="AI80" s="119"/>
      <c r="AJ80" s="17">
        <f t="shared" si="23"/>
        <v>0</v>
      </c>
    </row>
    <row r="81" spans="1:39" ht="15" thickBot="1" x14ac:dyDescent="0.25">
      <c r="A81" s="105" t="s">
        <v>142</v>
      </c>
      <c r="B81" s="99" t="s">
        <v>134</v>
      </c>
      <c r="C81" s="63"/>
      <c r="D81" s="63"/>
      <c r="E81" s="17">
        <v>10</v>
      </c>
      <c r="F81" s="49">
        <f t="shared" si="28"/>
        <v>10</v>
      </c>
      <c r="G81" s="17">
        <f>VLOOKUP($B81,[2]NUM11!$G$2:$I$138,3,FALSE)</f>
        <v>7</v>
      </c>
      <c r="H81" s="61">
        <f t="shared" si="29"/>
        <v>7</v>
      </c>
      <c r="I81" s="50">
        <f t="shared" si="30"/>
        <v>9</v>
      </c>
      <c r="J81" s="51">
        <f>VLOOKUP($B81,[1]NUM11!$G$2:$I$143,3,FALSE)</f>
        <v>11</v>
      </c>
      <c r="K81" s="119">
        <f>VLOOKUP($B81,'[3]ACT NUM11'!$G$2:$S$106,2,FALSE)</f>
        <v>0</v>
      </c>
      <c r="L81" s="119">
        <f>VLOOKUP($B81,'[3]ACT NUM11'!$G$2:$S$106,3,FALSE)</f>
        <v>0</v>
      </c>
      <c r="M81" s="119">
        <f>VLOOKUP($B81,'[3]ACT NUM11'!$G$2:$S$106,4,FALSE)</f>
        <v>0</v>
      </c>
      <c r="N81" s="119">
        <f>VLOOKUP($B81,'[3]ACT NUM11'!$G$2:$S$106,5,FALSE)</f>
        <v>0</v>
      </c>
      <c r="O81" s="119">
        <f>VLOOKUP($B81,'[3]ACT NUM11'!$G$2:$S$106,6,FALSE)</f>
        <v>0</v>
      </c>
      <c r="P81" s="119">
        <f>VLOOKUP($B81,'[3]ACT NUM11'!$G$2:$S$106,7,FALSE)</f>
        <v>0</v>
      </c>
      <c r="Q81" s="119">
        <f>VLOOKUP($B81,'[3]ACT NUM11'!$G$2:$S$106,8,FALSE)</f>
        <v>0</v>
      </c>
      <c r="R81" s="119">
        <f>VLOOKUP($B81,'[3]ACT NUM11'!$G$2:$S$106,9,FALSE)</f>
        <v>0</v>
      </c>
      <c r="S81" s="119">
        <f>VLOOKUP($B81,'[3]ACT NUM11'!$G$2:$S$106,10,FALSE)</f>
        <v>0</v>
      </c>
      <c r="T81" s="120">
        <f>VLOOKUP($B81,'[3]ACT NUM11'!$G$2:$S$106,11,FALSE)</f>
        <v>2</v>
      </c>
      <c r="U81" s="119">
        <f>VLOOKUP($B81,'[3]ACT NUM11'!$G$2:$S$106,12,FALSE)</f>
        <v>0</v>
      </c>
      <c r="V81" s="119"/>
      <c r="W81" s="17">
        <f t="shared" si="26"/>
        <v>2</v>
      </c>
      <c r="X81" s="119"/>
      <c r="Y81" s="119"/>
      <c r="Z81" s="119"/>
      <c r="AA81" s="119"/>
      <c r="AB81" s="119"/>
      <c r="AC81" s="119"/>
      <c r="AD81" s="119"/>
      <c r="AE81" s="119"/>
      <c r="AF81" s="119"/>
      <c r="AG81" s="119"/>
      <c r="AH81" s="119"/>
      <c r="AI81" s="119"/>
      <c r="AJ81" s="17">
        <f t="shared" si="23"/>
        <v>0</v>
      </c>
    </row>
    <row r="82" spans="1:39" ht="15" thickBot="1" x14ac:dyDescent="0.25">
      <c r="A82" s="105" t="s">
        <v>142</v>
      </c>
      <c r="B82" s="99" t="s">
        <v>135</v>
      </c>
      <c r="C82" s="63"/>
      <c r="D82" s="63"/>
      <c r="E82" s="17">
        <v>17</v>
      </c>
      <c r="F82" s="49">
        <f t="shared" si="28"/>
        <v>17</v>
      </c>
      <c r="G82" s="17">
        <f>VLOOKUP($B82,[2]NUM11!$G$2:$I$138,3,FALSE)</f>
        <v>8</v>
      </c>
      <c r="H82" s="61">
        <f t="shared" si="29"/>
        <v>8</v>
      </c>
      <c r="I82" s="50">
        <f t="shared" si="30"/>
        <v>30</v>
      </c>
      <c r="J82" s="51">
        <f>VLOOKUP($B82,[1]NUM11!$G$2:$I$143,3,FALSE)</f>
        <v>26</v>
      </c>
      <c r="K82" s="119">
        <f>VLOOKUP($B82,'[3]ACT NUM11'!$G$2:$S$106,2,FALSE)</f>
        <v>0</v>
      </c>
      <c r="L82" s="119">
        <f>VLOOKUP($B82,'[3]ACT NUM11'!$G$2:$S$106,3,FALSE)</f>
        <v>0</v>
      </c>
      <c r="M82" s="119">
        <f>VLOOKUP($B82,'[3]ACT NUM11'!$G$2:$S$106,4,FALSE)</f>
        <v>0</v>
      </c>
      <c r="N82" s="119">
        <f>VLOOKUP($B82,'[3]ACT NUM11'!$G$2:$S$106,5,FALSE)</f>
        <v>0</v>
      </c>
      <c r="O82" s="119">
        <f>VLOOKUP($B82,'[3]ACT NUM11'!$G$2:$S$106,6,FALSE)</f>
        <v>0</v>
      </c>
      <c r="P82" s="119">
        <f>VLOOKUP($B82,'[3]ACT NUM11'!$G$2:$S$106,7,FALSE)</f>
        <v>0</v>
      </c>
      <c r="Q82" s="119">
        <f>VLOOKUP($B82,'[3]ACT NUM11'!$G$2:$S$106,8,FALSE)</f>
        <v>0</v>
      </c>
      <c r="R82" s="119">
        <f>VLOOKUP($B82,'[3]ACT NUM11'!$G$2:$S$106,9,FALSE)</f>
        <v>0</v>
      </c>
      <c r="S82" s="119">
        <f>VLOOKUP($B82,'[3]ACT NUM11'!$G$2:$S$106,10,FALSE)</f>
        <v>0</v>
      </c>
      <c r="T82" s="120">
        <f>VLOOKUP($B82,'[3]ACT NUM11'!$G$2:$S$106,11,FALSE)</f>
        <v>22</v>
      </c>
      <c r="U82" s="119">
        <f>VLOOKUP($B82,'[3]ACT NUM11'!$G$2:$S$106,12,FALSE)</f>
        <v>0</v>
      </c>
      <c r="V82" s="119"/>
      <c r="W82" s="17">
        <f t="shared" si="26"/>
        <v>22</v>
      </c>
      <c r="X82" s="119"/>
      <c r="Y82" s="119"/>
      <c r="Z82" s="119"/>
      <c r="AA82" s="119"/>
      <c r="AB82" s="119"/>
      <c r="AC82" s="119"/>
      <c r="AD82" s="119"/>
      <c r="AE82" s="119"/>
      <c r="AF82" s="119"/>
      <c r="AG82" s="119"/>
      <c r="AH82" s="119"/>
      <c r="AI82" s="119"/>
      <c r="AJ82" s="17">
        <f t="shared" si="23"/>
        <v>0</v>
      </c>
    </row>
    <row r="83" spans="1:39" ht="15" thickBot="1" x14ac:dyDescent="0.25">
      <c r="A83" s="105" t="s">
        <v>142</v>
      </c>
      <c r="B83" s="99" t="s">
        <v>136</v>
      </c>
      <c r="C83" s="63"/>
      <c r="D83" s="63"/>
      <c r="E83" s="17">
        <v>10</v>
      </c>
      <c r="F83" s="49">
        <f t="shared" si="28"/>
        <v>10</v>
      </c>
      <c r="G83" s="17">
        <f>VLOOKUP($B83,[2]NUM11!$G$2:$I$138,3,FALSE)</f>
        <v>10</v>
      </c>
      <c r="H83" s="61">
        <f t="shared" si="29"/>
        <v>10</v>
      </c>
      <c r="I83" s="50">
        <f t="shared" si="30"/>
        <v>28</v>
      </c>
      <c r="J83" s="51">
        <f>VLOOKUP($B83,[1]NUM11!$G$2:$I$143,3,FALSE)</f>
        <v>21</v>
      </c>
      <c r="K83" s="119">
        <f>VLOOKUP($B83,'[3]ACT NUM11'!$G$2:$S$106,2,FALSE)</f>
        <v>0</v>
      </c>
      <c r="L83" s="119">
        <f>VLOOKUP($B83,'[3]ACT NUM11'!$G$2:$S$106,3,FALSE)</f>
        <v>0</v>
      </c>
      <c r="M83" s="119">
        <f>VLOOKUP($B83,'[3]ACT NUM11'!$G$2:$S$106,4,FALSE)</f>
        <v>0</v>
      </c>
      <c r="N83" s="119">
        <f>VLOOKUP($B83,'[3]ACT NUM11'!$G$2:$S$106,5,FALSE)</f>
        <v>0</v>
      </c>
      <c r="O83" s="119">
        <f>VLOOKUP($B83,'[3]ACT NUM11'!$G$2:$S$106,6,FALSE)</f>
        <v>0</v>
      </c>
      <c r="P83" s="119">
        <f>VLOOKUP($B83,'[3]ACT NUM11'!$G$2:$S$106,7,FALSE)</f>
        <v>0</v>
      </c>
      <c r="Q83" s="119">
        <f>VLOOKUP($B83,'[3]ACT NUM11'!$G$2:$S$106,8,FALSE)</f>
        <v>0</v>
      </c>
      <c r="R83" s="119">
        <f>VLOOKUP($B83,'[3]ACT NUM11'!$G$2:$S$106,9,FALSE)</f>
        <v>0</v>
      </c>
      <c r="S83" s="119">
        <f>VLOOKUP($B83,'[3]ACT NUM11'!$G$2:$S$106,10,FALSE)</f>
        <v>0</v>
      </c>
      <c r="T83" s="120">
        <f>VLOOKUP($B83,'[3]ACT NUM11'!$G$2:$S$106,11,FALSE)</f>
        <v>18</v>
      </c>
      <c r="U83" s="119">
        <f>VLOOKUP($B83,'[3]ACT NUM11'!$G$2:$S$106,12,FALSE)</f>
        <v>0</v>
      </c>
      <c r="V83" s="119"/>
      <c r="W83" s="17">
        <f t="shared" si="26"/>
        <v>18</v>
      </c>
      <c r="X83" s="119"/>
      <c r="Y83" s="119"/>
      <c r="Z83" s="119"/>
      <c r="AA83" s="119"/>
      <c r="AB83" s="119"/>
      <c r="AC83" s="119"/>
      <c r="AD83" s="119"/>
      <c r="AE83" s="119"/>
      <c r="AF83" s="119"/>
      <c r="AG83" s="119"/>
      <c r="AH83" s="119"/>
      <c r="AI83" s="119"/>
      <c r="AJ83" s="17">
        <f t="shared" si="23"/>
        <v>0</v>
      </c>
    </row>
    <row r="84" spans="1:39" ht="15" thickBot="1" x14ac:dyDescent="0.25">
      <c r="A84" s="105" t="s">
        <v>142</v>
      </c>
      <c r="B84" s="99" t="s">
        <v>137</v>
      </c>
      <c r="C84" s="63"/>
      <c r="D84" s="63"/>
      <c r="E84" s="17">
        <v>18</v>
      </c>
      <c r="F84" s="49">
        <f t="shared" si="28"/>
        <v>18</v>
      </c>
      <c r="G84" s="17">
        <f>VLOOKUP($B84,[2]NUM11!$G$2:$I$138,3,FALSE)</f>
        <v>20</v>
      </c>
      <c r="H84" s="61">
        <f t="shared" si="29"/>
        <v>20</v>
      </c>
      <c r="I84" s="50">
        <f t="shared" si="30"/>
        <v>29</v>
      </c>
      <c r="J84" s="51">
        <f>VLOOKUP($B84,[1]NUM11!$G$2:$I$143,3,FALSE)</f>
        <v>29</v>
      </c>
      <c r="K84" s="119">
        <f>VLOOKUP($B84,'[3]ACT NUM11'!$G$2:$S$106,2,FALSE)</f>
        <v>0</v>
      </c>
      <c r="L84" s="119">
        <f>VLOOKUP($B84,'[3]ACT NUM11'!$G$2:$S$106,3,FALSE)</f>
        <v>0</v>
      </c>
      <c r="M84" s="119">
        <f>VLOOKUP($B84,'[3]ACT NUM11'!$G$2:$S$106,4,FALSE)</f>
        <v>0</v>
      </c>
      <c r="N84" s="119">
        <f>VLOOKUP($B84,'[3]ACT NUM11'!$G$2:$S$106,5,FALSE)</f>
        <v>0</v>
      </c>
      <c r="O84" s="119">
        <f>VLOOKUP($B84,'[3]ACT NUM11'!$G$2:$S$106,6,FALSE)</f>
        <v>0</v>
      </c>
      <c r="P84" s="119">
        <f>VLOOKUP($B84,'[3]ACT NUM11'!$G$2:$S$106,7,FALSE)</f>
        <v>0</v>
      </c>
      <c r="Q84" s="119">
        <f>VLOOKUP($B84,'[3]ACT NUM11'!$G$2:$S$106,8,FALSE)</f>
        <v>0</v>
      </c>
      <c r="R84" s="119">
        <f>VLOOKUP($B84,'[3]ACT NUM11'!$G$2:$S$106,9,FALSE)</f>
        <v>0</v>
      </c>
      <c r="S84" s="119">
        <f>VLOOKUP($B84,'[3]ACT NUM11'!$G$2:$S$106,10,FALSE)</f>
        <v>0</v>
      </c>
      <c r="T84" s="120">
        <f>VLOOKUP($B84,'[3]ACT NUM11'!$G$2:$S$106,11,FALSE)</f>
        <v>9</v>
      </c>
      <c r="U84" s="119">
        <f>VLOOKUP($B84,'[3]ACT NUM11'!$G$2:$S$106,12,FALSE)</f>
        <v>0</v>
      </c>
      <c r="V84" s="119"/>
      <c r="W84" s="17">
        <f t="shared" si="26"/>
        <v>9</v>
      </c>
      <c r="X84" s="119"/>
      <c r="Y84" s="119"/>
      <c r="Z84" s="119"/>
      <c r="AA84" s="119"/>
      <c r="AB84" s="119"/>
      <c r="AC84" s="119"/>
      <c r="AD84" s="119"/>
      <c r="AE84" s="119"/>
      <c r="AF84" s="119"/>
      <c r="AG84" s="119"/>
      <c r="AH84" s="119"/>
      <c r="AI84" s="119"/>
      <c r="AJ84" s="17">
        <f t="shared" si="23"/>
        <v>0</v>
      </c>
    </row>
    <row r="85" spans="1:39" ht="15" thickBot="1" x14ac:dyDescent="0.25">
      <c r="A85" s="105" t="s">
        <v>142</v>
      </c>
      <c r="B85" s="99" t="s">
        <v>138</v>
      </c>
      <c r="C85" s="63"/>
      <c r="D85" s="63"/>
      <c r="E85" s="17">
        <v>9</v>
      </c>
      <c r="F85" s="49">
        <f t="shared" si="28"/>
        <v>9</v>
      </c>
      <c r="G85" s="17">
        <f>VLOOKUP($B85,[2]NUM11!$G$2:$I$138,3,FALSE)</f>
        <v>9</v>
      </c>
      <c r="H85" s="61">
        <f t="shared" si="29"/>
        <v>9</v>
      </c>
      <c r="I85" s="50">
        <f t="shared" si="30"/>
        <v>20</v>
      </c>
      <c r="J85" s="51">
        <f>VLOOKUP($B85,[1]NUM11!$G$2:$I$143,3,FALSE)</f>
        <v>20</v>
      </c>
      <c r="K85" s="119">
        <f>VLOOKUP($B85,'[3]ACT NUM11'!$G$2:$S$106,2,FALSE)</f>
        <v>0</v>
      </c>
      <c r="L85" s="119">
        <f>VLOOKUP($B85,'[3]ACT NUM11'!$G$2:$S$106,3,FALSE)</f>
        <v>0</v>
      </c>
      <c r="M85" s="119">
        <f>VLOOKUP($B85,'[3]ACT NUM11'!$G$2:$S$106,4,FALSE)</f>
        <v>0</v>
      </c>
      <c r="N85" s="119">
        <f>VLOOKUP($B85,'[3]ACT NUM11'!$G$2:$S$106,5,FALSE)</f>
        <v>0</v>
      </c>
      <c r="O85" s="119">
        <f>VLOOKUP($B85,'[3]ACT NUM11'!$G$2:$S$106,6,FALSE)</f>
        <v>0</v>
      </c>
      <c r="P85" s="119">
        <f>VLOOKUP($B85,'[3]ACT NUM11'!$G$2:$S$106,7,FALSE)</f>
        <v>0</v>
      </c>
      <c r="Q85" s="119">
        <f>VLOOKUP($B85,'[3]ACT NUM11'!$G$2:$S$106,8,FALSE)</f>
        <v>0</v>
      </c>
      <c r="R85" s="119">
        <f>VLOOKUP($B85,'[3]ACT NUM11'!$G$2:$S$106,9,FALSE)</f>
        <v>0</v>
      </c>
      <c r="S85" s="119">
        <f>VLOOKUP($B85,'[3]ACT NUM11'!$G$2:$S$106,10,FALSE)</f>
        <v>0</v>
      </c>
      <c r="T85" s="120">
        <f>VLOOKUP($B85,'[3]ACT NUM11'!$G$2:$S$106,11,FALSE)</f>
        <v>11</v>
      </c>
      <c r="U85" s="119">
        <f>VLOOKUP($B85,'[3]ACT NUM11'!$G$2:$S$106,12,FALSE)</f>
        <v>0</v>
      </c>
      <c r="V85" s="119"/>
      <c r="W85" s="17">
        <f t="shared" si="26"/>
        <v>11</v>
      </c>
      <c r="X85" s="119"/>
      <c r="Y85" s="119"/>
      <c r="Z85" s="119"/>
      <c r="AA85" s="119"/>
      <c r="AB85" s="119"/>
      <c r="AC85" s="119"/>
      <c r="AD85" s="119"/>
      <c r="AE85" s="119"/>
      <c r="AF85" s="119"/>
      <c r="AG85" s="119"/>
      <c r="AH85" s="119"/>
      <c r="AI85" s="119"/>
      <c r="AJ85" s="17">
        <f t="shared" si="23"/>
        <v>0</v>
      </c>
    </row>
    <row r="86" spans="1:39" ht="15" thickBot="1" x14ac:dyDescent="0.25">
      <c r="A86" s="105" t="s">
        <v>142</v>
      </c>
      <c r="B86" s="99" t="s">
        <v>139</v>
      </c>
      <c r="C86" s="63"/>
      <c r="D86" s="63"/>
      <c r="E86" s="17">
        <v>10</v>
      </c>
      <c r="F86" s="49">
        <f t="shared" si="28"/>
        <v>10</v>
      </c>
      <c r="G86" s="17">
        <f>VLOOKUP($B86,[2]NUM11!$G$2:$I$138,3,FALSE)</f>
        <v>9</v>
      </c>
      <c r="H86" s="61">
        <f t="shared" si="29"/>
        <v>9</v>
      </c>
      <c r="I86" s="50">
        <f t="shared" si="30"/>
        <v>28</v>
      </c>
      <c r="J86" s="51">
        <f>VLOOKUP($B86,[1]NUM11!$G$2:$I$143,3,FALSE)</f>
        <v>29</v>
      </c>
      <c r="K86" s="119">
        <f>VLOOKUP($B86,'[3]ACT NUM11'!$G$2:$S$106,2,FALSE)</f>
        <v>0</v>
      </c>
      <c r="L86" s="119">
        <f>VLOOKUP($B86,'[3]ACT NUM11'!$G$2:$S$106,3,FALSE)</f>
        <v>0</v>
      </c>
      <c r="M86" s="119">
        <f>VLOOKUP($B86,'[3]ACT NUM11'!$G$2:$S$106,4,FALSE)</f>
        <v>0</v>
      </c>
      <c r="N86" s="119">
        <f>VLOOKUP($B86,'[3]ACT NUM11'!$G$2:$S$106,5,FALSE)</f>
        <v>0</v>
      </c>
      <c r="O86" s="119">
        <f>VLOOKUP($B86,'[3]ACT NUM11'!$G$2:$S$106,6,FALSE)</f>
        <v>0</v>
      </c>
      <c r="P86" s="119">
        <f>VLOOKUP($B86,'[3]ACT NUM11'!$G$2:$S$106,7,FALSE)</f>
        <v>0</v>
      </c>
      <c r="Q86" s="119">
        <f>VLOOKUP($B86,'[3]ACT NUM11'!$G$2:$S$106,8,FALSE)</f>
        <v>0</v>
      </c>
      <c r="R86" s="119">
        <f>VLOOKUP($B86,'[3]ACT NUM11'!$G$2:$S$106,9,FALSE)</f>
        <v>0</v>
      </c>
      <c r="S86" s="119">
        <f>VLOOKUP($B86,'[3]ACT NUM11'!$G$2:$S$106,10,FALSE)</f>
        <v>0</v>
      </c>
      <c r="T86" s="120">
        <f>VLOOKUP($B86,'[3]ACT NUM11'!$G$2:$S$106,11,FALSE)</f>
        <v>19</v>
      </c>
      <c r="U86" s="119">
        <f>VLOOKUP($B86,'[3]ACT NUM11'!$G$2:$S$106,12,FALSE)</f>
        <v>0</v>
      </c>
      <c r="V86" s="119"/>
      <c r="W86" s="17">
        <f t="shared" si="26"/>
        <v>19</v>
      </c>
      <c r="X86" s="119"/>
      <c r="Y86" s="119"/>
      <c r="Z86" s="119"/>
      <c r="AA86" s="119"/>
      <c r="AB86" s="119"/>
      <c r="AC86" s="119"/>
      <c r="AD86" s="119"/>
      <c r="AE86" s="119"/>
      <c r="AF86" s="119"/>
      <c r="AG86" s="119"/>
      <c r="AH86" s="119"/>
      <c r="AI86" s="119"/>
      <c r="AJ86" s="17">
        <f t="shared" si="23"/>
        <v>0</v>
      </c>
    </row>
    <row r="87" spans="1:39" ht="15" thickBot="1" x14ac:dyDescent="0.25">
      <c r="A87" s="105" t="s">
        <v>142</v>
      </c>
      <c r="B87" s="99" t="s">
        <v>140</v>
      </c>
      <c r="C87" s="63"/>
      <c r="D87" s="63"/>
      <c r="E87" s="17">
        <v>8</v>
      </c>
      <c r="F87" s="49">
        <f t="shared" si="28"/>
        <v>8</v>
      </c>
      <c r="G87" s="17">
        <f>VLOOKUP($B87,[2]NUM11!$G$2:$I$138,3,FALSE)</f>
        <v>10</v>
      </c>
      <c r="H87" s="61">
        <f t="shared" si="29"/>
        <v>10</v>
      </c>
      <c r="I87" s="50">
        <f t="shared" si="30"/>
        <v>17</v>
      </c>
      <c r="J87" s="51">
        <f>VLOOKUP($B87,[1]NUM11!$G$2:$I$143,3,FALSE)</f>
        <v>17</v>
      </c>
      <c r="K87" s="119">
        <f>VLOOKUP($B87,'[3]ACT NUM11'!$G$2:$S$106,2,FALSE)</f>
        <v>0</v>
      </c>
      <c r="L87" s="119">
        <f>VLOOKUP($B87,'[3]ACT NUM11'!$G$2:$S$106,3,FALSE)</f>
        <v>0</v>
      </c>
      <c r="M87" s="119">
        <f>VLOOKUP($B87,'[3]ACT NUM11'!$G$2:$S$106,4,FALSE)</f>
        <v>0</v>
      </c>
      <c r="N87" s="119">
        <f>VLOOKUP($B87,'[3]ACT NUM11'!$G$2:$S$106,5,FALSE)</f>
        <v>0</v>
      </c>
      <c r="O87" s="119">
        <f>VLOOKUP($B87,'[3]ACT NUM11'!$G$2:$S$106,6,FALSE)</f>
        <v>0</v>
      </c>
      <c r="P87" s="119">
        <f>VLOOKUP($B87,'[3]ACT NUM11'!$G$2:$S$106,7,FALSE)</f>
        <v>0</v>
      </c>
      <c r="Q87" s="119">
        <f>VLOOKUP($B87,'[3]ACT NUM11'!$G$2:$S$106,8,FALSE)</f>
        <v>0</v>
      </c>
      <c r="R87" s="119">
        <f>VLOOKUP($B87,'[3]ACT NUM11'!$G$2:$S$106,9,FALSE)</f>
        <v>0</v>
      </c>
      <c r="S87" s="119">
        <f>VLOOKUP($B87,'[3]ACT NUM11'!$G$2:$S$106,10,FALSE)</f>
        <v>0</v>
      </c>
      <c r="T87" s="120">
        <f>VLOOKUP($B87,'[3]ACT NUM11'!$G$2:$S$106,11,FALSE)</f>
        <v>7</v>
      </c>
      <c r="U87" s="119">
        <f>VLOOKUP($B87,'[3]ACT NUM11'!$G$2:$S$106,12,FALSE)</f>
        <v>0</v>
      </c>
      <c r="V87" s="119"/>
      <c r="W87" s="17">
        <f t="shared" si="26"/>
        <v>7</v>
      </c>
      <c r="X87" s="119">
        <f>VLOOKUP($B87,'[3]ACT NUM11'!$AB$2:$AN$40,2,FALSE)</f>
        <v>0</v>
      </c>
      <c r="Y87" s="119">
        <f>VLOOKUP($B87,'[3]ACT NUM11'!$AB$2:$AN$40,3,FALSE)</f>
        <v>0</v>
      </c>
      <c r="Z87" s="119">
        <f>VLOOKUP($B87,'[3]ACT NUM11'!$AB$2:$AN$40,4,FALSE)</f>
        <v>0</v>
      </c>
      <c r="AA87" s="119">
        <f>VLOOKUP($B87,'[3]ACT NUM11'!$AB$2:$AN$40,5,FALSE)</f>
        <v>0</v>
      </c>
      <c r="AB87" s="119">
        <f>VLOOKUP($B87,'[3]ACT NUM11'!$AB$2:$AN$40,6,FALSE)</f>
        <v>0</v>
      </c>
      <c r="AC87" s="119">
        <f>VLOOKUP($B87,'[3]ACT NUM11'!$AB$2:$AN$40,7,FALSE)</f>
        <v>0</v>
      </c>
      <c r="AD87" s="119">
        <f>VLOOKUP($B87,'[3]ACT NUM11'!$AB$2:$AN$40,8,FALSE)</f>
        <v>0</v>
      </c>
      <c r="AE87" s="119">
        <f>VLOOKUP($B87,'[3]ACT NUM11'!$AB$2:$AN$40,9,FALSE)</f>
        <v>0</v>
      </c>
      <c r="AF87" s="119">
        <f>VLOOKUP($B87,'[3]ACT NUM11'!$AB$2:$AN$40,10,FALSE)</f>
        <v>0</v>
      </c>
      <c r="AG87" s="119">
        <f>VLOOKUP($B87,'[3]ACT NUM11'!$AB$2:$AN$40,11,FALSE)</f>
        <v>0</v>
      </c>
      <c r="AH87" s="119">
        <f>VLOOKUP($B87,'[3]ACT NUM11'!$AB$2:$AN$40,12,FALSE)</f>
        <v>1</v>
      </c>
      <c r="AI87" s="119"/>
      <c r="AJ87" s="17">
        <f t="shared" si="23"/>
        <v>1</v>
      </c>
    </row>
    <row r="88" spans="1:39" ht="15" thickBot="1" x14ac:dyDescent="0.25">
      <c r="A88" s="105" t="s">
        <v>142</v>
      </c>
      <c r="B88" s="99" t="s">
        <v>141</v>
      </c>
      <c r="C88" s="63"/>
      <c r="D88" s="63"/>
      <c r="E88" s="17">
        <v>10</v>
      </c>
      <c r="F88" s="49">
        <f t="shared" si="28"/>
        <v>10</v>
      </c>
      <c r="G88" s="17">
        <f>VLOOKUP($B88,[2]NUM11!$G$2:$I$138,3,FALSE)</f>
        <v>8</v>
      </c>
      <c r="H88" s="61">
        <f t="shared" si="29"/>
        <v>8</v>
      </c>
      <c r="I88" s="50">
        <f t="shared" si="30"/>
        <v>33</v>
      </c>
      <c r="J88" s="51">
        <f>VLOOKUP($B88,[1]NUM11!$G$2:$I$143,3,FALSE)</f>
        <v>31</v>
      </c>
      <c r="K88" s="119">
        <f>VLOOKUP($B88,'[3]ACT NUM11'!$G$2:$S$106,2,FALSE)</f>
        <v>0</v>
      </c>
      <c r="L88" s="119">
        <f>VLOOKUP($B88,'[3]ACT NUM11'!$G$2:$S$106,3,FALSE)</f>
        <v>0</v>
      </c>
      <c r="M88" s="119">
        <f>VLOOKUP($B88,'[3]ACT NUM11'!$G$2:$S$106,4,FALSE)</f>
        <v>0</v>
      </c>
      <c r="N88" s="119">
        <f>VLOOKUP($B88,'[3]ACT NUM11'!$G$2:$S$106,5,FALSE)</f>
        <v>0</v>
      </c>
      <c r="O88" s="119">
        <f>VLOOKUP($B88,'[3]ACT NUM11'!$G$2:$S$106,6,FALSE)</f>
        <v>0</v>
      </c>
      <c r="P88" s="119">
        <f>VLOOKUP($B88,'[3]ACT NUM11'!$G$2:$S$106,7,FALSE)</f>
        <v>0</v>
      </c>
      <c r="Q88" s="119">
        <f>VLOOKUP($B88,'[3]ACT NUM11'!$G$2:$S$106,8,FALSE)</f>
        <v>0</v>
      </c>
      <c r="R88" s="119">
        <f>VLOOKUP($B88,'[3]ACT NUM11'!$G$2:$S$106,9,FALSE)</f>
        <v>0</v>
      </c>
      <c r="S88" s="119">
        <f>VLOOKUP($B88,'[3]ACT NUM11'!$G$2:$S$106,10,FALSE)</f>
        <v>0</v>
      </c>
      <c r="T88" s="120">
        <f>VLOOKUP($B88,'[3]ACT NUM11'!$G$2:$S$106,11,FALSE)</f>
        <v>25</v>
      </c>
      <c r="U88" s="119">
        <f>VLOOKUP($B88,'[3]ACT NUM11'!$G$2:$S$106,12,FALSE)</f>
        <v>0</v>
      </c>
      <c r="V88" s="119"/>
      <c r="W88" s="17">
        <f t="shared" si="26"/>
        <v>25</v>
      </c>
      <c r="X88" s="119"/>
      <c r="Y88" s="119"/>
      <c r="Z88" s="119"/>
      <c r="AA88" s="119"/>
      <c r="AB88" s="119"/>
      <c r="AC88" s="119"/>
      <c r="AD88" s="119"/>
      <c r="AE88" s="119"/>
      <c r="AF88" s="119"/>
      <c r="AG88" s="119"/>
      <c r="AH88" s="119"/>
      <c r="AI88" s="119"/>
      <c r="AJ88" s="17">
        <f t="shared" si="23"/>
        <v>0</v>
      </c>
    </row>
    <row r="89" spans="1:39" ht="15" thickBot="1" x14ac:dyDescent="0.25">
      <c r="A89" s="233" t="s">
        <v>205</v>
      </c>
      <c r="B89" s="234"/>
      <c r="C89" s="45">
        <f>+D89/Metas!Q116</f>
        <v>1.0098114584283424</v>
      </c>
      <c r="D89" s="19">
        <f>+J89/AK89</f>
        <v>0.22215852085423535</v>
      </c>
      <c r="E89" s="14">
        <f t="shared" ref="E89:K89" si="31">SUM(E79:E88)</f>
        <v>204</v>
      </c>
      <c r="F89" s="14">
        <f>SUM(F79:F88)</f>
        <v>203</v>
      </c>
      <c r="G89" s="14">
        <f t="shared" si="31"/>
        <v>195</v>
      </c>
      <c r="H89" s="14">
        <f t="shared" si="31"/>
        <v>195</v>
      </c>
      <c r="I89" s="14">
        <f>SUM(I79:I88)</f>
        <v>372</v>
      </c>
      <c r="J89" s="14">
        <f t="shared" si="31"/>
        <v>372</v>
      </c>
      <c r="K89" s="14">
        <f t="shared" si="31"/>
        <v>0</v>
      </c>
      <c r="L89" s="14">
        <f t="shared" ref="L89:V89" si="32">SUM(L79:L88)</f>
        <v>0</v>
      </c>
      <c r="M89" s="14">
        <f t="shared" si="32"/>
        <v>0</v>
      </c>
      <c r="N89" s="14">
        <f t="shared" si="32"/>
        <v>0</v>
      </c>
      <c r="O89" s="14">
        <f t="shared" si="32"/>
        <v>0</v>
      </c>
      <c r="P89" s="14">
        <f t="shared" si="32"/>
        <v>0</v>
      </c>
      <c r="Q89" s="14">
        <f t="shared" si="32"/>
        <v>0</v>
      </c>
      <c r="R89" s="14">
        <f t="shared" si="32"/>
        <v>0</v>
      </c>
      <c r="S89" s="14">
        <f t="shared" si="32"/>
        <v>0</v>
      </c>
      <c r="T89" s="14">
        <f t="shared" si="32"/>
        <v>179</v>
      </c>
      <c r="U89" s="14">
        <f t="shared" si="32"/>
        <v>0</v>
      </c>
      <c r="V89" s="14">
        <f t="shared" si="32"/>
        <v>0</v>
      </c>
      <c r="W89" s="14">
        <f t="shared" si="26"/>
        <v>179</v>
      </c>
      <c r="X89" s="14">
        <f t="shared" ref="X89:AI89" si="33">SUM(X79:X88)</f>
        <v>0</v>
      </c>
      <c r="Y89" s="14">
        <f t="shared" si="33"/>
        <v>0</v>
      </c>
      <c r="Z89" s="14">
        <f t="shared" si="33"/>
        <v>1</v>
      </c>
      <c r="AA89" s="14">
        <f t="shared" si="33"/>
        <v>0</v>
      </c>
      <c r="AB89" s="14">
        <f t="shared" si="33"/>
        <v>0</v>
      </c>
      <c r="AC89" s="14">
        <f t="shared" si="33"/>
        <v>1</v>
      </c>
      <c r="AD89" s="14">
        <f t="shared" si="33"/>
        <v>0</v>
      </c>
      <c r="AE89" s="14">
        <f t="shared" si="33"/>
        <v>0</v>
      </c>
      <c r="AF89" s="14">
        <f t="shared" si="33"/>
        <v>0</v>
      </c>
      <c r="AG89" s="14">
        <f t="shared" si="33"/>
        <v>2</v>
      </c>
      <c r="AH89" s="14">
        <f t="shared" si="33"/>
        <v>2</v>
      </c>
      <c r="AI89" s="14">
        <f t="shared" si="33"/>
        <v>0</v>
      </c>
      <c r="AJ89" s="14">
        <f t="shared" si="23"/>
        <v>6</v>
      </c>
      <c r="AK89" s="14">
        <f>+AL89+AM89</f>
        <v>1674.48</v>
      </c>
      <c r="AL89" s="14">
        <f>12108*0.1</f>
        <v>1210.8</v>
      </c>
      <c r="AM89" s="14">
        <f>5796*0.08</f>
        <v>463.68</v>
      </c>
    </row>
    <row r="90" spans="1:39" ht="15" thickBot="1" x14ac:dyDescent="0.25">
      <c r="A90" s="105" t="s">
        <v>159</v>
      </c>
      <c r="B90" s="99" t="s">
        <v>143</v>
      </c>
      <c r="C90" s="63"/>
      <c r="D90" s="63"/>
      <c r="E90" s="17">
        <v>111</v>
      </c>
      <c r="F90" s="49">
        <f t="shared" ref="F90:F105" si="34">+E90+(K90+L90+M90)-(X90+Y90+Z90)</f>
        <v>111</v>
      </c>
      <c r="G90" s="17">
        <f>VLOOKUP($B90,[2]NUM11!$G$2:$I$138,3,FALSE)</f>
        <v>135</v>
      </c>
      <c r="H90" s="61">
        <f t="shared" ref="H90:H105" si="35">+G90+(Q90+R90)-(AD90+AE90)</f>
        <v>135</v>
      </c>
      <c r="I90" s="50">
        <f t="shared" ref="I90:I105" si="36">+G90+(Q90+R90+S90+T90)-(AD90+AE90+AF90+AG90)</f>
        <v>135</v>
      </c>
      <c r="J90" s="51">
        <f>VLOOKUP($B90,[1]NUM11!$G$2:$I$143,3,FALSE)</f>
        <v>134</v>
      </c>
      <c r="K90" s="119">
        <f>VLOOKUP($B90,'[3]ACT NUM11'!$G$2:$S$106,2,FALSE)</f>
        <v>0</v>
      </c>
      <c r="L90" s="119">
        <f>VLOOKUP($B90,'[3]ACT NUM11'!$G$2:$S$106,3,FALSE)</f>
        <v>0</v>
      </c>
      <c r="M90" s="119">
        <f>VLOOKUP($B90,'[3]ACT NUM11'!$G$2:$S$106,4,FALSE)</f>
        <v>0</v>
      </c>
      <c r="N90" s="119">
        <f>VLOOKUP($B90,'[3]ACT NUM11'!$G$2:$S$106,5,FALSE)</f>
        <v>0</v>
      </c>
      <c r="O90" s="119">
        <f>VLOOKUP($B90,'[3]ACT NUM11'!$G$2:$S$106,6,FALSE)</f>
        <v>1</v>
      </c>
      <c r="P90" s="119">
        <f>VLOOKUP($B90,'[3]ACT NUM11'!$G$2:$S$106,7,FALSE)</f>
        <v>2</v>
      </c>
      <c r="Q90" s="119">
        <f>VLOOKUP($B90,'[3]ACT NUM11'!$G$2:$S$106,8,FALSE)</f>
        <v>0</v>
      </c>
      <c r="R90" s="119">
        <f>VLOOKUP($B90,'[3]ACT NUM11'!$G$2:$S$106,9,FALSE)</f>
        <v>0</v>
      </c>
      <c r="S90" s="119">
        <f>VLOOKUP($B90,'[3]ACT NUM11'!$G$2:$S$106,10,FALSE)</f>
        <v>0</v>
      </c>
      <c r="T90" s="120">
        <f>VLOOKUP($B90,'[3]ACT NUM11'!$G$2:$S$106,11,FALSE)</f>
        <v>0</v>
      </c>
      <c r="U90" s="119">
        <f>VLOOKUP($B90,'[3]ACT NUM11'!$G$2:$S$106,12,FALSE)</f>
        <v>0</v>
      </c>
      <c r="V90" s="119"/>
      <c r="W90" s="17">
        <f t="shared" si="26"/>
        <v>3</v>
      </c>
      <c r="X90" s="119"/>
      <c r="Y90" s="119"/>
      <c r="Z90" s="119"/>
      <c r="AA90" s="119"/>
      <c r="AB90" s="119"/>
      <c r="AC90" s="119"/>
      <c r="AD90" s="119"/>
      <c r="AE90" s="119"/>
      <c r="AF90" s="119"/>
      <c r="AG90" s="119"/>
      <c r="AH90" s="119"/>
      <c r="AI90" s="119"/>
      <c r="AJ90" s="17">
        <f t="shared" si="23"/>
        <v>0</v>
      </c>
    </row>
    <row r="91" spans="1:39" ht="15" thickBot="1" x14ac:dyDescent="0.25">
      <c r="A91" s="105" t="s">
        <v>159</v>
      </c>
      <c r="B91" s="99" t="s">
        <v>144</v>
      </c>
      <c r="C91" s="63"/>
      <c r="D91" s="63"/>
      <c r="E91" s="17">
        <v>329</v>
      </c>
      <c r="F91" s="49">
        <f t="shared" si="34"/>
        <v>347</v>
      </c>
      <c r="G91" s="17">
        <f>VLOOKUP($B91,[2]NUM11!$G$2:$I$138,3,FALSE)</f>
        <v>360</v>
      </c>
      <c r="H91" s="61">
        <f t="shared" si="35"/>
        <v>383</v>
      </c>
      <c r="I91" s="50">
        <f t="shared" si="36"/>
        <v>388</v>
      </c>
      <c r="J91" s="51">
        <f>VLOOKUP($B91,[1]NUM11!$G$2:$I$143,3,FALSE)</f>
        <v>329</v>
      </c>
      <c r="K91" s="119">
        <f>VLOOKUP($B91,'[3]ACT NUM11'!$G$2:$S$106,2,FALSE)</f>
        <v>6</v>
      </c>
      <c r="L91" s="119">
        <f>VLOOKUP($B91,'[3]ACT NUM11'!$G$2:$S$106,3,FALSE)</f>
        <v>9</v>
      </c>
      <c r="M91" s="119">
        <f>VLOOKUP($B91,'[3]ACT NUM11'!$G$2:$S$106,4,FALSE)</f>
        <v>3</v>
      </c>
      <c r="N91" s="119">
        <f>VLOOKUP($B91,'[3]ACT NUM11'!$G$2:$S$106,5,FALSE)</f>
        <v>2</v>
      </c>
      <c r="O91" s="119">
        <f>VLOOKUP($B91,'[3]ACT NUM11'!$G$2:$S$106,6,FALSE)</f>
        <v>2</v>
      </c>
      <c r="P91" s="119">
        <f>VLOOKUP($B91,'[3]ACT NUM11'!$G$2:$S$106,7,FALSE)</f>
        <v>0</v>
      </c>
      <c r="Q91" s="119">
        <f>VLOOKUP($B91,'[3]ACT NUM11'!$G$2:$S$106,8,FALSE)</f>
        <v>16</v>
      </c>
      <c r="R91" s="119">
        <f>VLOOKUP($B91,'[3]ACT NUM11'!$G$2:$S$106,9,FALSE)</f>
        <v>7</v>
      </c>
      <c r="S91" s="119">
        <f>VLOOKUP($B91,'[3]ACT NUM11'!$G$2:$S$106,10,FALSE)</f>
        <v>5</v>
      </c>
      <c r="T91" s="120">
        <f>VLOOKUP($B91,'[3]ACT NUM11'!$G$2:$S$106,11,FALSE)</f>
        <v>0</v>
      </c>
      <c r="U91" s="119">
        <f>VLOOKUP($B91,'[3]ACT NUM11'!$G$2:$S$106,12,FALSE)</f>
        <v>3</v>
      </c>
      <c r="V91" s="119"/>
      <c r="W91" s="17">
        <f t="shared" si="26"/>
        <v>53</v>
      </c>
      <c r="X91" s="119"/>
      <c r="Y91" s="119"/>
      <c r="Z91" s="119"/>
      <c r="AA91" s="119"/>
      <c r="AB91" s="119"/>
      <c r="AC91" s="119"/>
      <c r="AD91" s="119"/>
      <c r="AE91" s="119"/>
      <c r="AF91" s="119"/>
      <c r="AG91" s="119"/>
      <c r="AH91" s="119"/>
      <c r="AI91" s="119"/>
      <c r="AJ91" s="17">
        <f t="shared" si="23"/>
        <v>0</v>
      </c>
    </row>
    <row r="92" spans="1:39" ht="15" thickBot="1" x14ac:dyDescent="0.25">
      <c r="A92" s="105" t="s">
        <v>159</v>
      </c>
      <c r="B92" s="99" t="s">
        <v>145</v>
      </c>
      <c r="C92" s="63"/>
      <c r="D92" s="63"/>
      <c r="E92" s="17">
        <v>643</v>
      </c>
      <c r="F92" s="49">
        <f t="shared" si="34"/>
        <v>662</v>
      </c>
      <c r="G92" s="17">
        <f>VLOOKUP($B92,[2]NUM11!$G$2:$I$138,3,FALSE)</f>
        <v>689</v>
      </c>
      <c r="H92" s="61">
        <f t="shared" si="35"/>
        <v>714</v>
      </c>
      <c r="I92" s="50">
        <f t="shared" si="36"/>
        <v>728</v>
      </c>
      <c r="J92" s="51">
        <f>VLOOKUP($B92,[1]NUM11!$G$2:$I$143,3,FALSE)+47</f>
        <v>766</v>
      </c>
      <c r="K92" s="119">
        <f>VLOOKUP($B92,'[3]ACT NUM11'!$G$2:$S$106,2,FALSE)</f>
        <v>11</v>
      </c>
      <c r="L92" s="119">
        <f>VLOOKUP($B92,'[3]ACT NUM11'!$G$2:$S$106,3,FALSE)</f>
        <v>3</v>
      </c>
      <c r="M92" s="119">
        <f>VLOOKUP($B92,'[3]ACT NUM11'!$G$2:$S$106,4,FALSE)</f>
        <v>6</v>
      </c>
      <c r="N92" s="119">
        <f>VLOOKUP($B92,'[3]ACT NUM11'!$G$2:$S$106,5,FALSE)</f>
        <v>7</v>
      </c>
      <c r="O92" s="119">
        <f>VLOOKUP($B92,'[3]ACT NUM11'!$G$2:$S$106,6,FALSE)</f>
        <v>13</v>
      </c>
      <c r="P92" s="119">
        <f>VLOOKUP($B92,'[3]ACT NUM11'!$G$2:$S$106,7,FALSE)</f>
        <v>10</v>
      </c>
      <c r="Q92" s="119">
        <f>VLOOKUP($B92,'[3]ACT NUM11'!$G$2:$S$106,8,FALSE)</f>
        <v>8</v>
      </c>
      <c r="R92" s="119">
        <f>VLOOKUP($B92,'[3]ACT NUM11'!$G$2:$S$106,9,FALSE)</f>
        <v>19</v>
      </c>
      <c r="S92" s="119">
        <f>VLOOKUP($B92,'[3]ACT NUM11'!$G$2:$S$106,10,FALSE)</f>
        <v>11</v>
      </c>
      <c r="T92" s="120">
        <f>VLOOKUP($B92,'[3]ACT NUM11'!$G$2:$S$106,11,FALSE)</f>
        <v>3</v>
      </c>
      <c r="U92" s="119">
        <f>VLOOKUP($B92,'[3]ACT NUM11'!$G$2:$S$106,12,FALSE)</f>
        <v>8</v>
      </c>
      <c r="V92" s="119"/>
      <c r="W92" s="17">
        <f t="shared" si="26"/>
        <v>99</v>
      </c>
      <c r="X92" s="119">
        <f>VLOOKUP($B92,'[3]ACT NUM11'!$AB$2:$AN$40,2,FALSE)</f>
        <v>0</v>
      </c>
      <c r="Y92" s="119">
        <f>VLOOKUP($B92,'[3]ACT NUM11'!$AB$2:$AN$40,3,FALSE)</f>
        <v>0</v>
      </c>
      <c r="Z92" s="119">
        <f>VLOOKUP($B92,'[3]ACT NUM11'!$AB$2:$AN$40,4,FALSE)</f>
        <v>1</v>
      </c>
      <c r="AA92" s="119">
        <f>VLOOKUP($B92,'[3]ACT NUM11'!$AB$2:$AN$40,5,FALSE)</f>
        <v>7</v>
      </c>
      <c r="AB92" s="119">
        <f>VLOOKUP($B92,'[3]ACT NUM11'!$AB$2:$AN$40,6,FALSE)</f>
        <v>1</v>
      </c>
      <c r="AC92" s="119">
        <f>VLOOKUP($B92,'[3]ACT NUM11'!$AB$2:$AN$40,7,FALSE)</f>
        <v>1</v>
      </c>
      <c r="AD92" s="119">
        <f>VLOOKUP($B92,'[3]ACT NUM11'!$AB$2:$AN$40,8,FALSE)</f>
        <v>1</v>
      </c>
      <c r="AE92" s="119">
        <f>VLOOKUP($B92,'[3]ACT NUM11'!$AB$2:$AN$40,9,FALSE)</f>
        <v>1</v>
      </c>
      <c r="AF92" s="119">
        <f>VLOOKUP($B92,'[3]ACT NUM11'!$AB$2:$AN$40,10,FALSE)</f>
        <v>0</v>
      </c>
      <c r="AG92" s="119">
        <f>VLOOKUP($B92,'[3]ACT NUM11'!$AB$2:$AN$40,11,FALSE)</f>
        <v>0</v>
      </c>
      <c r="AH92" s="119">
        <f>VLOOKUP($B92,'[3]ACT NUM11'!$AB$2:$AN$40,12,FALSE)</f>
        <v>0</v>
      </c>
      <c r="AI92" s="119"/>
      <c r="AJ92" s="17">
        <f t="shared" si="23"/>
        <v>12</v>
      </c>
    </row>
    <row r="93" spans="1:39" ht="15" thickBot="1" x14ac:dyDescent="0.25">
      <c r="A93" s="105" t="s">
        <v>159</v>
      </c>
      <c r="B93" s="99" t="s">
        <v>146</v>
      </c>
      <c r="C93" s="63"/>
      <c r="D93" s="63"/>
      <c r="E93" s="17">
        <v>129</v>
      </c>
      <c r="F93" s="49">
        <f t="shared" si="34"/>
        <v>131</v>
      </c>
      <c r="G93" s="17">
        <f>VLOOKUP($B93,[2]NUM11!$G$2:$I$138,3,FALSE)</f>
        <v>132</v>
      </c>
      <c r="H93" s="61">
        <f t="shared" si="35"/>
        <v>137</v>
      </c>
      <c r="I93" s="50">
        <f t="shared" si="36"/>
        <v>141</v>
      </c>
      <c r="J93" s="51">
        <f>VLOOKUP($B93,[1]NUM11!$G$2:$I$143,3,FALSE)</f>
        <v>144</v>
      </c>
      <c r="K93" s="119">
        <f>VLOOKUP($B93,'[3]ACT NUM11'!$G$2:$S$106,2,FALSE)</f>
        <v>0</v>
      </c>
      <c r="L93" s="119">
        <f>VLOOKUP($B93,'[3]ACT NUM11'!$G$2:$S$106,3,FALSE)</f>
        <v>2</v>
      </c>
      <c r="M93" s="119">
        <f>VLOOKUP($B93,'[3]ACT NUM11'!$G$2:$S$106,4,FALSE)</f>
        <v>0</v>
      </c>
      <c r="N93" s="119">
        <f>VLOOKUP($B93,'[3]ACT NUM11'!$G$2:$S$106,5,FALSE)</f>
        <v>0</v>
      </c>
      <c r="O93" s="119">
        <f>VLOOKUP($B93,'[3]ACT NUM11'!$G$2:$S$106,6,FALSE)</f>
        <v>0</v>
      </c>
      <c r="P93" s="119">
        <f>VLOOKUP($B93,'[3]ACT NUM11'!$G$2:$S$106,7,FALSE)</f>
        <v>0</v>
      </c>
      <c r="Q93" s="119">
        <f>VLOOKUP($B93,'[3]ACT NUM11'!$G$2:$S$106,8,FALSE)</f>
        <v>0</v>
      </c>
      <c r="R93" s="119">
        <f>VLOOKUP($B93,'[3]ACT NUM11'!$G$2:$S$106,9,FALSE)</f>
        <v>5</v>
      </c>
      <c r="S93" s="119">
        <f>VLOOKUP($B93,'[3]ACT NUM11'!$G$2:$S$106,10,FALSE)</f>
        <v>4</v>
      </c>
      <c r="T93" s="120">
        <f>VLOOKUP($B93,'[3]ACT NUM11'!$G$2:$S$106,11,FALSE)</f>
        <v>0</v>
      </c>
      <c r="U93" s="119">
        <f>VLOOKUP($B93,'[3]ACT NUM11'!$G$2:$S$106,12,FALSE)</f>
        <v>5</v>
      </c>
      <c r="V93" s="119"/>
      <c r="W93" s="17">
        <f t="shared" si="26"/>
        <v>16</v>
      </c>
      <c r="X93" s="119">
        <f>VLOOKUP($B93,'[3]ACT NUM11'!$AB$2:$AN$40,2,FALSE)</f>
        <v>0</v>
      </c>
      <c r="Y93" s="119">
        <f>VLOOKUP($B93,'[3]ACT NUM11'!$AB$2:$AN$40,3,FALSE)</f>
        <v>0</v>
      </c>
      <c r="Z93" s="119">
        <f>VLOOKUP($B93,'[3]ACT NUM11'!$AB$2:$AN$40,4,FALSE)</f>
        <v>0</v>
      </c>
      <c r="AA93" s="119">
        <f>VLOOKUP($B93,'[3]ACT NUM11'!$AB$2:$AN$40,5,FALSE)</f>
        <v>0</v>
      </c>
      <c r="AB93" s="119">
        <f>VLOOKUP($B93,'[3]ACT NUM11'!$AB$2:$AN$40,6,FALSE)</f>
        <v>0</v>
      </c>
      <c r="AC93" s="119">
        <f>VLOOKUP($B93,'[3]ACT NUM11'!$AB$2:$AN$40,7,FALSE)</f>
        <v>0</v>
      </c>
      <c r="AD93" s="119">
        <f>VLOOKUP($B93,'[3]ACT NUM11'!$AB$2:$AN$40,8,FALSE)</f>
        <v>0</v>
      </c>
      <c r="AE93" s="119">
        <f>VLOOKUP($B93,'[3]ACT NUM11'!$AB$2:$AN$40,9,FALSE)</f>
        <v>0</v>
      </c>
      <c r="AF93" s="119">
        <f>VLOOKUP($B93,'[3]ACT NUM11'!$AB$2:$AN$40,10,FALSE)</f>
        <v>0</v>
      </c>
      <c r="AG93" s="119">
        <f>VLOOKUP($B93,'[3]ACT NUM11'!$AB$2:$AN$40,11,FALSE)</f>
        <v>0</v>
      </c>
      <c r="AH93" s="119">
        <f>VLOOKUP($B93,'[3]ACT NUM11'!$AB$2:$AN$40,12,FALSE)</f>
        <v>2</v>
      </c>
      <c r="AI93" s="119"/>
      <c r="AJ93" s="17">
        <f t="shared" si="23"/>
        <v>2</v>
      </c>
    </row>
    <row r="94" spans="1:39" ht="15" thickBot="1" x14ac:dyDescent="0.25">
      <c r="A94" s="105" t="s">
        <v>159</v>
      </c>
      <c r="B94" s="99" t="s">
        <v>147</v>
      </c>
      <c r="C94" s="63"/>
      <c r="D94" s="63"/>
      <c r="E94" s="17">
        <v>25</v>
      </c>
      <c r="F94" s="49">
        <f t="shared" si="34"/>
        <v>25</v>
      </c>
      <c r="G94" s="17">
        <f>VLOOKUP($B94,[2]NUM11!$G$2:$I$138,3,FALSE)</f>
        <v>21</v>
      </c>
      <c r="H94" s="61">
        <f t="shared" si="35"/>
        <v>21</v>
      </c>
      <c r="I94" s="50">
        <f t="shared" si="36"/>
        <v>21</v>
      </c>
      <c r="J94" s="51">
        <f>VLOOKUP($B94,[1]NUM11!$G$2:$I$143,3,FALSE)</f>
        <v>25</v>
      </c>
      <c r="K94" s="119"/>
      <c r="L94" s="119"/>
      <c r="M94" s="119"/>
      <c r="N94" s="119"/>
      <c r="O94" s="119"/>
      <c r="P94" s="119"/>
      <c r="Q94" s="119"/>
      <c r="R94" s="119"/>
      <c r="S94" s="119"/>
      <c r="T94" s="120"/>
      <c r="U94" s="119"/>
      <c r="V94" s="119"/>
      <c r="W94" s="17">
        <f t="shared" si="26"/>
        <v>0</v>
      </c>
      <c r="X94" s="114"/>
      <c r="Y94" s="114"/>
      <c r="Z94" s="114"/>
      <c r="AA94" s="114"/>
      <c r="AB94" s="114"/>
      <c r="AC94" s="114"/>
      <c r="AD94" s="114"/>
      <c r="AE94" s="114"/>
      <c r="AF94" s="114"/>
      <c r="AG94" s="119"/>
      <c r="AH94" s="119"/>
      <c r="AI94" s="119"/>
      <c r="AJ94" s="17">
        <f t="shared" si="23"/>
        <v>0</v>
      </c>
    </row>
    <row r="95" spans="1:39" ht="15" thickBot="1" x14ac:dyDescent="0.25">
      <c r="A95" s="105" t="s">
        <v>159</v>
      </c>
      <c r="B95" s="99" t="s">
        <v>148</v>
      </c>
      <c r="C95" s="63"/>
      <c r="D95" s="63"/>
      <c r="E95" s="17">
        <v>42</v>
      </c>
      <c r="F95" s="49">
        <f t="shared" si="34"/>
        <v>42</v>
      </c>
      <c r="G95" s="17">
        <f>VLOOKUP($B95,[2]NUM11!$G$2:$I$138,3,FALSE)</f>
        <v>48</v>
      </c>
      <c r="H95" s="61">
        <f t="shared" si="35"/>
        <v>49</v>
      </c>
      <c r="I95" s="50">
        <f t="shared" si="36"/>
        <v>49</v>
      </c>
      <c r="J95" s="51">
        <f>VLOOKUP($B95,[1]NUM11!$G$2:$I$143,3,FALSE)</f>
        <v>51</v>
      </c>
      <c r="K95" s="119">
        <f>VLOOKUP($B95,'[3]ACT NUM11'!$G$2:$S$106,2,FALSE)</f>
        <v>0</v>
      </c>
      <c r="L95" s="119">
        <f>VLOOKUP($B95,'[3]ACT NUM11'!$G$2:$S$106,3,FALSE)</f>
        <v>0</v>
      </c>
      <c r="M95" s="119">
        <f>VLOOKUP($B95,'[3]ACT NUM11'!$G$2:$S$106,4,FALSE)</f>
        <v>0</v>
      </c>
      <c r="N95" s="119">
        <f>VLOOKUP($B95,'[3]ACT NUM11'!$G$2:$S$106,5,FALSE)</f>
        <v>0</v>
      </c>
      <c r="O95" s="119">
        <f>VLOOKUP($B95,'[3]ACT NUM11'!$G$2:$S$106,6,FALSE)</f>
        <v>0</v>
      </c>
      <c r="P95" s="119">
        <f>VLOOKUP($B95,'[3]ACT NUM11'!$G$2:$S$106,7,FALSE)</f>
        <v>0</v>
      </c>
      <c r="Q95" s="119">
        <f>VLOOKUP($B95,'[3]ACT NUM11'!$G$2:$S$106,8,FALSE)</f>
        <v>0</v>
      </c>
      <c r="R95" s="119">
        <f>VLOOKUP($B95,'[3]ACT NUM11'!$G$2:$S$106,9,FALSE)</f>
        <v>1</v>
      </c>
      <c r="S95" s="119">
        <f>VLOOKUP($B95,'[3]ACT NUM11'!$G$2:$S$106,10,FALSE)</f>
        <v>0</v>
      </c>
      <c r="T95" s="120">
        <f>VLOOKUP($B95,'[3]ACT NUM11'!$G$2:$S$106,11,FALSE)</f>
        <v>0</v>
      </c>
      <c r="U95" s="119">
        <f>VLOOKUP($B95,'[3]ACT NUM11'!$G$2:$S$106,12,FALSE)</f>
        <v>0</v>
      </c>
      <c r="V95" s="119"/>
      <c r="W95" s="17">
        <f t="shared" si="26"/>
        <v>1</v>
      </c>
      <c r="X95" s="119"/>
      <c r="Y95" s="119"/>
      <c r="Z95" s="119"/>
      <c r="AA95" s="119"/>
      <c r="AB95" s="119"/>
      <c r="AC95" s="119"/>
      <c r="AD95" s="119"/>
      <c r="AE95" s="119"/>
      <c r="AF95" s="119"/>
      <c r="AG95" s="119"/>
      <c r="AH95" s="119"/>
      <c r="AI95" s="119"/>
      <c r="AJ95" s="17">
        <f t="shared" si="23"/>
        <v>0</v>
      </c>
    </row>
    <row r="96" spans="1:39" ht="15" thickBot="1" x14ac:dyDescent="0.25">
      <c r="A96" s="105" t="s">
        <v>159</v>
      </c>
      <c r="B96" s="99" t="s">
        <v>149</v>
      </c>
      <c r="C96" s="63"/>
      <c r="D96" s="63"/>
      <c r="E96" s="17">
        <v>26</v>
      </c>
      <c r="F96" s="49">
        <f t="shared" si="34"/>
        <v>26</v>
      </c>
      <c r="G96" s="17">
        <f>VLOOKUP($B96,[2]NUM11!$G$2:$I$138,3,FALSE)</f>
        <v>28</v>
      </c>
      <c r="H96" s="61">
        <f t="shared" si="35"/>
        <v>28</v>
      </c>
      <c r="I96" s="50">
        <f t="shared" si="36"/>
        <v>28</v>
      </c>
      <c r="J96" s="51">
        <f>VLOOKUP($B96,[1]NUM11!$G$2:$I$143,3,FALSE)</f>
        <v>28</v>
      </c>
      <c r="K96" s="119"/>
      <c r="L96" s="119"/>
      <c r="M96" s="119"/>
      <c r="N96" s="119"/>
      <c r="O96" s="119"/>
      <c r="P96" s="119"/>
      <c r="Q96" s="119"/>
      <c r="R96" s="119"/>
      <c r="S96" s="119"/>
      <c r="T96" s="120"/>
      <c r="U96" s="119"/>
      <c r="V96" s="119"/>
      <c r="W96" s="17">
        <f t="shared" si="26"/>
        <v>0</v>
      </c>
      <c r="X96" s="119"/>
      <c r="Y96" s="119"/>
      <c r="Z96" s="119"/>
      <c r="AA96" s="119"/>
      <c r="AB96" s="119"/>
      <c r="AC96" s="119"/>
      <c r="AD96" s="119"/>
      <c r="AE96" s="119"/>
      <c r="AF96" s="119"/>
      <c r="AG96" s="119"/>
      <c r="AH96" s="119"/>
      <c r="AI96" s="119"/>
      <c r="AJ96" s="17">
        <f t="shared" si="23"/>
        <v>0</v>
      </c>
    </row>
    <row r="97" spans="1:39" ht="15" thickBot="1" x14ac:dyDescent="0.25">
      <c r="A97" s="105" t="s">
        <v>159</v>
      </c>
      <c r="B97" s="99" t="s">
        <v>150</v>
      </c>
      <c r="C97" s="63"/>
      <c r="D97" s="63"/>
      <c r="E97" s="17">
        <v>17</v>
      </c>
      <c r="F97" s="49">
        <f t="shared" si="34"/>
        <v>17</v>
      </c>
      <c r="G97" s="17">
        <f>VLOOKUP($B97,[2]NUM11!$G$2:$I$138,3,FALSE)</f>
        <v>17</v>
      </c>
      <c r="H97" s="61">
        <f t="shared" si="35"/>
        <v>17</v>
      </c>
      <c r="I97" s="50">
        <f t="shared" si="36"/>
        <v>17</v>
      </c>
      <c r="J97" s="51">
        <f>VLOOKUP($B97,[1]NUM11!$G$2:$I$143,3,FALSE)</f>
        <v>16</v>
      </c>
      <c r="K97" s="119"/>
      <c r="L97" s="119"/>
      <c r="M97" s="119"/>
      <c r="N97" s="119"/>
      <c r="O97" s="119"/>
      <c r="P97" s="119"/>
      <c r="Q97" s="119"/>
      <c r="R97" s="119"/>
      <c r="S97" s="119"/>
      <c r="T97" s="120"/>
      <c r="U97" s="119"/>
      <c r="V97" s="119"/>
      <c r="W97" s="17">
        <f t="shared" si="26"/>
        <v>0</v>
      </c>
      <c r="X97" s="119"/>
      <c r="Y97" s="119"/>
      <c r="Z97" s="119"/>
      <c r="AA97" s="119"/>
      <c r="AB97" s="119"/>
      <c r="AC97" s="119"/>
      <c r="AD97" s="119"/>
      <c r="AE97" s="119"/>
      <c r="AF97" s="119"/>
      <c r="AG97" s="119"/>
      <c r="AH97" s="119"/>
      <c r="AI97" s="119"/>
      <c r="AJ97" s="17">
        <f t="shared" si="23"/>
        <v>0</v>
      </c>
    </row>
    <row r="98" spans="1:39" ht="15" thickBot="1" x14ac:dyDescent="0.25">
      <c r="A98" s="105" t="s">
        <v>159</v>
      </c>
      <c r="B98" s="99" t="s">
        <v>151</v>
      </c>
      <c r="C98" s="63"/>
      <c r="D98" s="63"/>
      <c r="E98" s="17">
        <v>58</v>
      </c>
      <c r="F98" s="49">
        <f t="shared" si="34"/>
        <v>58</v>
      </c>
      <c r="G98" s="17">
        <f>VLOOKUP($B98,[2]NUM11!$G$2:$I$138,3,FALSE)</f>
        <v>69</v>
      </c>
      <c r="H98" s="61">
        <f t="shared" si="35"/>
        <v>69</v>
      </c>
      <c r="I98" s="50">
        <f t="shared" si="36"/>
        <v>69</v>
      </c>
      <c r="J98" s="51">
        <f>VLOOKUP($B98,[1]NUM11!$G$2:$I$143,3,FALSE)</f>
        <v>58</v>
      </c>
      <c r="K98" s="119"/>
      <c r="L98" s="119"/>
      <c r="M98" s="119"/>
      <c r="N98" s="119"/>
      <c r="O98" s="119"/>
      <c r="P98" s="119"/>
      <c r="Q98" s="119"/>
      <c r="R98" s="119"/>
      <c r="S98" s="119"/>
      <c r="T98" s="120"/>
      <c r="U98" s="119"/>
      <c r="V98" s="119"/>
      <c r="W98" s="17">
        <f t="shared" si="26"/>
        <v>0</v>
      </c>
      <c r="X98" s="119"/>
      <c r="Y98" s="119"/>
      <c r="Z98" s="119"/>
      <c r="AA98" s="119"/>
      <c r="AB98" s="119"/>
      <c r="AC98" s="119"/>
      <c r="AD98" s="119"/>
      <c r="AE98" s="119"/>
      <c r="AF98" s="119"/>
      <c r="AG98" s="119"/>
      <c r="AH98" s="119"/>
      <c r="AI98" s="119"/>
      <c r="AJ98" s="17">
        <f t="shared" si="23"/>
        <v>0</v>
      </c>
    </row>
    <row r="99" spans="1:39" ht="15" thickBot="1" x14ac:dyDescent="0.25">
      <c r="A99" s="105" t="s">
        <v>159</v>
      </c>
      <c r="B99" s="99" t="s">
        <v>152</v>
      </c>
      <c r="C99" s="63"/>
      <c r="D99" s="63"/>
      <c r="E99" s="17">
        <v>7</v>
      </c>
      <c r="F99" s="49">
        <f t="shared" si="34"/>
        <v>7</v>
      </c>
      <c r="G99" s="17">
        <f>VLOOKUP($B99,[2]NUM11!$G$2:$I$138,3,FALSE)</f>
        <v>9</v>
      </c>
      <c r="H99" s="61">
        <f t="shared" si="35"/>
        <v>10</v>
      </c>
      <c r="I99" s="50">
        <f t="shared" si="36"/>
        <v>10</v>
      </c>
      <c r="J99" s="51">
        <f>VLOOKUP($B99,[1]NUM11!$G$2:$I$143,3,FALSE)</f>
        <v>11</v>
      </c>
      <c r="K99" s="119">
        <f>VLOOKUP($B99,'[3]ACT NUM11'!$G$2:$S$106,2,FALSE)</f>
        <v>0</v>
      </c>
      <c r="L99" s="119">
        <f>VLOOKUP($B99,'[3]ACT NUM11'!$G$2:$S$106,3,FALSE)</f>
        <v>0</v>
      </c>
      <c r="M99" s="119">
        <f>VLOOKUP($B99,'[3]ACT NUM11'!$G$2:$S$106,4,FALSE)</f>
        <v>0</v>
      </c>
      <c r="N99" s="119">
        <f>VLOOKUP($B99,'[3]ACT NUM11'!$G$2:$S$106,5,FALSE)</f>
        <v>0</v>
      </c>
      <c r="O99" s="119">
        <f>VLOOKUP($B99,'[3]ACT NUM11'!$G$2:$S$106,6,FALSE)</f>
        <v>0</v>
      </c>
      <c r="P99" s="119">
        <f>VLOOKUP($B99,'[3]ACT NUM11'!$G$2:$S$106,7,FALSE)</f>
        <v>0</v>
      </c>
      <c r="Q99" s="119">
        <f>VLOOKUP($B99,'[3]ACT NUM11'!$G$2:$S$106,8,FALSE)</f>
        <v>0</v>
      </c>
      <c r="R99" s="119">
        <f>VLOOKUP($B99,'[3]ACT NUM11'!$G$2:$S$106,9,FALSE)</f>
        <v>1</v>
      </c>
      <c r="S99" s="119">
        <f>VLOOKUP($B99,'[3]ACT NUM11'!$G$2:$S$106,10,FALSE)</f>
        <v>0</v>
      </c>
      <c r="T99" s="120">
        <f>VLOOKUP($B99,'[3]ACT NUM11'!$G$2:$S$106,11,FALSE)</f>
        <v>0</v>
      </c>
      <c r="U99" s="119">
        <f>VLOOKUP($B99,'[3]ACT NUM11'!$G$2:$S$106,12,FALSE)</f>
        <v>0</v>
      </c>
      <c r="V99" s="119"/>
      <c r="W99" s="17">
        <f t="shared" si="26"/>
        <v>1</v>
      </c>
      <c r="X99" s="119"/>
      <c r="Y99" s="119"/>
      <c r="Z99" s="119"/>
      <c r="AA99" s="119"/>
      <c r="AB99" s="119"/>
      <c r="AC99" s="119"/>
      <c r="AD99" s="119"/>
      <c r="AE99" s="119"/>
      <c r="AF99" s="119"/>
      <c r="AG99" s="119"/>
      <c r="AH99" s="119"/>
      <c r="AI99" s="119"/>
      <c r="AJ99" s="17">
        <f t="shared" si="23"/>
        <v>0</v>
      </c>
    </row>
    <row r="100" spans="1:39" ht="15" thickBot="1" x14ac:dyDescent="0.25">
      <c r="A100" s="105" t="s">
        <v>159</v>
      </c>
      <c r="B100" s="99" t="s">
        <v>153</v>
      </c>
      <c r="C100" s="63"/>
      <c r="D100" s="63"/>
      <c r="E100" s="17">
        <v>30</v>
      </c>
      <c r="F100" s="49">
        <f t="shared" si="34"/>
        <v>30</v>
      </c>
      <c r="G100" s="17">
        <f>VLOOKUP($B100,[2]NUM11!$G$2:$I$138,3,FALSE)</f>
        <v>29</v>
      </c>
      <c r="H100" s="61">
        <f t="shared" si="35"/>
        <v>29</v>
      </c>
      <c r="I100" s="50">
        <f t="shared" si="36"/>
        <v>29</v>
      </c>
      <c r="J100" s="51">
        <f>VLOOKUP($B100,[1]NUM11!$G$2:$I$143,3,FALSE)</f>
        <v>41</v>
      </c>
      <c r="K100" s="119"/>
      <c r="L100" s="119"/>
      <c r="M100" s="119"/>
      <c r="N100" s="119"/>
      <c r="O100" s="119"/>
      <c r="P100" s="119"/>
      <c r="Q100" s="119"/>
      <c r="R100" s="119"/>
      <c r="S100" s="119"/>
      <c r="T100" s="120"/>
      <c r="U100" s="119"/>
      <c r="V100" s="119"/>
      <c r="W100" s="17">
        <f t="shared" si="26"/>
        <v>0</v>
      </c>
      <c r="X100" s="119"/>
      <c r="Y100" s="119"/>
      <c r="Z100" s="119"/>
      <c r="AA100" s="119"/>
      <c r="AB100" s="119"/>
      <c r="AC100" s="119"/>
      <c r="AD100" s="119"/>
      <c r="AE100" s="119"/>
      <c r="AF100" s="119"/>
      <c r="AG100" s="119"/>
      <c r="AH100" s="119"/>
      <c r="AI100" s="119"/>
      <c r="AJ100" s="17">
        <f t="shared" si="23"/>
        <v>0</v>
      </c>
    </row>
    <row r="101" spans="1:39" ht="15" thickBot="1" x14ac:dyDescent="0.25">
      <c r="A101" s="105" t="s">
        <v>159</v>
      </c>
      <c r="B101" s="99" t="s">
        <v>154</v>
      </c>
      <c r="C101" s="63"/>
      <c r="D101" s="63"/>
      <c r="E101" s="17">
        <v>7</v>
      </c>
      <c r="F101" s="49">
        <f t="shared" si="34"/>
        <v>7</v>
      </c>
      <c r="G101" s="17">
        <f>VLOOKUP($B101,[2]NUM11!$G$2:$I$138,3,FALSE)</f>
        <v>7</v>
      </c>
      <c r="H101" s="61">
        <f t="shared" si="35"/>
        <v>7</v>
      </c>
      <c r="I101" s="50">
        <f t="shared" si="36"/>
        <v>7</v>
      </c>
      <c r="J101" s="51">
        <f>VLOOKUP($B101,[1]NUM11!$G$2:$I$143,3,FALSE)</f>
        <v>7</v>
      </c>
      <c r="K101" s="119"/>
      <c r="L101" s="119"/>
      <c r="M101" s="119"/>
      <c r="N101" s="119"/>
      <c r="O101" s="119"/>
      <c r="P101" s="119"/>
      <c r="Q101" s="119"/>
      <c r="R101" s="119"/>
      <c r="S101" s="119"/>
      <c r="T101" s="120"/>
      <c r="U101" s="119"/>
      <c r="V101" s="119"/>
      <c r="W101" s="17">
        <f t="shared" si="26"/>
        <v>0</v>
      </c>
      <c r="X101" s="119"/>
      <c r="Y101" s="119"/>
      <c r="Z101" s="119"/>
      <c r="AA101" s="119"/>
      <c r="AB101" s="119"/>
      <c r="AC101" s="119"/>
      <c r="AD101" s="119"/>
      <c r="AE101" s="119"/>
      <c r="AF101" s="119"/>
      <c r="AG101" s="119"/>
      <c r="AH101" s="119"/>
      <c r="AI101" s="119"/>
      <c r="AJ101" s="17">
        <f t="shared" si="23"/>
        <v>0</v>
      </c>
    </row>
    <row r="102" spans="1:39" ht="15" thickBot="1" x14ac:dyDescent="0.25">
      <c r="A102" s="105" t="s">
        <v>159</v>
      </c>
      <c r="B102" s="99" t="s">
        <v>155</v>
      </c>
      <c r="C102" s="63"/>
      <c r="D102" s="63"/>
      <c r="E102" s="17">
        <v>57</v>
      </c>
      <c r="F102" s="49">
        <f t="shared" si="34"/>
        <v>57</v>
      </c>
      <c r="G102" s="17">
        <f>VLOOKUP($B102,[2]NUM11!$G$2:$I$138,3,FALSE)</f>
        <v>50</v>
      </c>
      <c r="H102" s="61">
        <f t="shared" si="35"/>
        <v>50</v>
      </c>
      <c r="I102" s="50">
        <f t="shared" si="36"/>
        <v>50</v>
      </c>
      <c r="J102" s="51">
        <f>VLOOKUP($B102,[1]NUM11!$G$2:$I$143,3,FALSE)</f>
        <v>51</v>
      </c>
      <c r="K102" s="119"/>
      <c r="L102" s="119"/>
      <c r="M102" s="119"/>
      <c r="N102" s="119"/>
      <c r="O102" s="119"/>
      <c r="P102" s="119"/>
      <c r="Q102" s="119"/>
      <c r="R102" s="119"/>
      <c r="S102" s="119"/>
      <c r="T102" s="120"/>
      <c r="U102" s="119"/>
      <c r="V102" s="119"/>
      <c r="W102" s="17">
        <f t="shared" si="26"/>
        <v>0</v>
      </c>
      <c r="X102" s="119"/>
      <c r="Y102" s="119"/>
      <c r="Z102" s="119"/>
      <c r="AA102" s="119"/>
      <c r="AB102" s="119"/>
      <c r="AC102" s="119"/>
      <c r="AD102" s="119"/>
      <c r="AE102" s="119"/>
      <c r="AF102" s="119"/>
      <c r="AG102" s="119"/>
      <c r="AH102" s="119"/>
      <c r="AI102" s="119"/>
      <c r="AJ102" s="17">
        <f t="shared" si="23"/>
        <v>0</v>
      </c>
    </row>
    <row r="103" spans="1:39" ht="15" thickBot="1" x14ac:dyDescent="0.25">
      <c r="A103" s="105" t="s">
        <v>159</v>
      </c>
      <c r="B103" s="99" t="s">
        <v>156</v>
      </c>
      <c r="C103" s="63"/>
      <c r="D103" s="63"/>
      <c r="E103" s="17">
        <v>40</v>
      </c>
      <c r="F103" s="49">
        <f t="shared" si="34"/>
        <v>40</v>
      </c>
      <c r="G103" s="17">
        <f>VLOOKUP($B103,[2]NUM11!$G$2:$I$138,3,FALSE)</f>
        <v>40</v>
      </c>
      <c r="H103" s="61">
        <f t="shared" si="35"/>
        <v>43</v>
      </c>
      <c r="I103" s="50">
        <f t="shared" si="36"/>
        <v>43</v>
      </c>
      <c r="J103" s="51">
        <f>VLOOKUP($B103,[1]NUM11!$G$2:$I$143,3,FALSE)</f>
        <v>30</v>
      </c>
      <c r="K103" s="119">
        <f>VLOOKUP($B103,'[3]ACT NUM11'!$G$2:$S$106,2,FALSE)</f>
        <v>0</v>
      </c>
      <c r="L103" s="119">
        <f>VLOOKUP($B103,'[3]ACT NUM11'!$G$2:$S$106,3,FALSE)</f>
        <v>0</v>
      </c>
      <c r="M103" s="119">
        <f>VLOOKUP($B103,'[3]ACT NUM11'!$G$2:$S$106,4,FALSE)</f>
        <v>0</v>
      </c>
      <c r="N103" s="119">
        <f>VLOOKUP($B103,'[3]ACT NUM11'!$G$2:$S$106,5,FALSE)</f>
        <v>0</v>
      </c>
      <c r="O103" s="119">
        <f>VLOOKUP($B103,'[3]ACT NUM11'!$G$2:$S$106,6,FALSE)</f>
        <v>0</v>
      </c>
      <c r="P103" s="119">
        <f>VLOOKUP($B103,'[3]ACT NUM11'!$G$2:$S$106,7,FALSE)</f>
        <v>0</v>
      </c>
      <c r="Q103" s="119">
        <f>VLOOKUP($B103,'[3]ACT NUM11'!$G$2:$S$106,8,FALSE)</f>
        <v>0</v>
      </c>
      <c r="R103" s="119">
        <f>VLOOKUP($B103,'[3]ACT NUM11'!$G$2:$S$106,9,FALSE)</f>
        <v>3</v>
      </c>
      <c r="S103" s="119">
        <f>VLOOKUP($B103,'[3]ACT NUM11'!$G$2:$S$106,10,FALSE)</f>
        <v>0</v>
      </c>
      <c r="T103" s="120">
        <f>VLOOKUP($B103,'[3]ACT NUM11'!$G$2:$S$106,11,FALSE)</f>
        <v>0</v>
      </c>
      <c r="U103" s="119">
        <f>VLOOKUP($B103,'[3]ACT NUM11'!$G$2:$S$106,12,FALSE)</f>
        <v>0</v>
      </c>
      <c r="V103" s="119"/>
      <c r="W103" s="17">
        <f t="shared" si="26"/>
        <v>3</v>
      </c>
      <c r="X103" s="119"/>
      <c r="Y103" s="119"/>
      <c r="Z103" s="119"/>
      <c r="AA103" s="119"/>
      <c r="AB103" s="119"/>
      <c r="AC103" s="119"/>
      <c r="AD103" s="119"/>
      <c r="AE103" s="119"/>
      <c r="AF103" s="119"/>
      <c r="AG103" s="119"/>
      <c r="AH103" s="119"/>
      <c r="AI103" s="119"/>
      <c r="AJ103" s="17">
        <f t="shared" si="23"/>
        <v>0</v>
      </c>
    </row>
    <row r="104" spans="1:39" ht="15" thickBot="1" x14ac:dyDescent="0.25">
      <c r="A104" s="105" t="s">
        <v>159</v>
      </c>
      <c r="B104" s="99" t="s">
        <v>157</v>
      </c>
      <c r="C104" s="63"/>
      <c r="D104" s="63"/>
      <c r="E104" s="17">
        <v>123</v>
      </c>
      <c r="F104" s="49">
        <f t="shared" si="34"/>
        <v>123</v>
      </c>
      <c r="G104" s="17">
        <f>VLOOKUP($B104,[2]NUM11!$G$2:$I$138,3,FALSE)</f>
        <v>161</v>
      </c>
      <c r="H104" s="61">
        <f t="shared" si="35"/>
        <v>161</v>
      </c>
      <c r="I104" s="50">
        <f t="shared" si="36"/>
        <v>161</v>
      </c>
      <c r="J104" s="51">
        <f>VLOOKUP($B104,[1]NUM11!$G$2:$I$143,3,FALSE)</f>
        <v>175</v>
      </c>
      <c r="K104" s="119"/>
      <c r="L104" s="119"/>
      <c r="M104" s="119"/>
      <c r="N104" s="119"/>
      <c r="O104" s="119"/>
      <c r="P104" s="119"/>
      <c r="Q104" s="119"/>
      <c r="R104" s="119"/>
      <c r="S104" s="119"/>
      <c r="T104" s="120"/>
      <c r="U104" s="119"/>
      <c r="V104" s="119"/>
      <c r="W104" s="17">
        <f t="shared" si="26"/>
        <v>0</v>
      </c>
      <c r="X104" s="119"/>
      <c r="Y104" s="119"/>
      <c r="Z104" s="119"/>
      <c r="AA104" s="119"/>
      <c r="AB104" s="119"/>
      <c r="AC104" s="119"/>
      <c r="AD104" s="119"/>
      <c r="AE104" s="119"/>
      <c r="AF104" s="119"/>
      <c r="AG104" s="119"/>
      <c r="AH104" s="119"/>
      <c r="AI104" s="119"/>
      <c r="AJ104" s="17">
        <f t="shared" si="23"/>
        <v>0</v>
      </c>
    </row>
    <row r="105" spans="1:39" ht="15" thickBot="1" x14ac:dyDescent="0.25">
      <c r="A105" s="105" t="s">
        <v>159</v>
      </c>
      <c r="B105" s="99" t="s">
        <v>158</v>
      </c>
      <c r="C105" s="63"/>
      <c r="D105" s="63"/>
      <c r="E105" s="17">
        <v>153</v>
      </c>
      <c r="F105" s="49">
        <f t="shared" si="34"/>
        <v>161</v>
      </c>
      <c r="G105" s="17">
        <f>VLOOKUP($B105,[2]NUM11!$G$2:$I$138,3,FALSE)</f>
        <v>164</v>
      </c>
      <c r="H105" s="61">
        <f t="shared" si="35"/>
        <v>164</v>
      </c>
      <c r="I105" s="50">
        <f t="shared" si="36"/>
        <v>164</v>
      </c>
      <c r="J105" s="51">
        <f>VLOOKUP($B105,[1]NUM11!$G$2:$I$143,3,FALSE)</f>
        <v>169</v>
      </c>
      <c r="K105" s="119">
        <f>VLOOKUP($B105,'[3]ACT NUM11'!$G$2:$S$106,2,FALSE)</f>
        <v>6</v>
      </c>
      <c r="L105" s="119">
        <f>VLOOKUP($B105,'[3]ACT NUM11'!$G$2:$S$106,3,FALSE)</f>
        <v>2</v>
      </c>
      <c r="M105" s="119">
        <f>VLOOKUP($B105,'[3]ACT NUM11'!$G$2:$S$106,4,FALSE)</f>
        <v>0</v>
      </c>
      <c r="N105" s="119">
        <f>VLOOKUP($B105,'[3]ACT NUM11'!$G$2:$S$106,5,FALSE)</f>
        <v>3</v>
      </c>
      <c r="O105" s="119">
        <f>VLOOKUP($B105,'[3]ACT NUM11'!$G$2:$S$106,6,FALSE)</f>
        <v>0</v>
      </c>
      <c r="P105" s="119">
        <f>VLOOKUP($B105,'[3]ACT NUM11'!$G$2:$S$106,7,FALSE)</f>
        <v>0</v>
      </c>
      <c r="Q105" s="119">
        <f>VLOOKUP($B105,'[3]ACT NUM11'!$G$2:$S$106,8,FALSE)</f>
        <v>0</v>
      </c>
      <c r="R105" s="119">
        <f>VLOOKUP($B105,'[3]ACT NUM11'!$G$2:$S$106,9,FALSE)</f>
        <v>0</v>
      </c>
      <c r="S105" s="119">
        <f>VLOOKUP($B105,'[3]ACT NUM11'!$G$2:$S$106,10,FALSE)</f>
        <v>0</v>
      </c>
      <c r="T105" s="120">
        <f>VLOOKUP($B105,'[3]ACT NUM11'!$G$2:$S$106,11,FALSE)</f>
        <v>0</v>
      </c>
      <c r="U105" s="119">
        <f>VLOOKUP($B105,'[3]ACT NUM11'!$G$2:$S$106,12,FALSE)</f>
        <v>0</v>
      </c>
      <c r="V105" s="119"/>
      <c r="W105" s="17">
        <f t="shared" si="26"/>
        <v>11</v>
      </c>
      <c r="X105" s="119"/>
      <c r="Y105" s="119"/>
      <c r="Z105" s="119"/>
      <c r="AA105" s="119"/>
      <c r="AB105" s="119"/>
      <c r="AC105" s="119"/>
      <c r="AD105" s="119"/>
      <c r="AE105" s="119"/>
      <c r="AF105" s="119"/>
      <c r="AG105" s="119"/>
      <c r="AH105" s="119"/>
      <c r="AI105" s="119"/>
      <c r="AJ105" s="17">
        <f>SUM(X105:AI105)</f>
        <v>0</v>
      </c>
    </row>
    <row r="106" spans="1:39" ht="15" thickBot="1" x14ac:dyDescent="0.25">
      <c r="A106" s="233" t="s">
        <v>206</v>
      </c>
      <c r="B106" s="234"/>
      <c r="C106" s="45">
        <f>+D106/Metas!Q113</f>
        <v>0.79266871417994367</v>
      </c>
      <c r="D106" s="19">
        <f>+J106/AK106</f>
        <v>0.1743871171195876</v>
      </c>
      <c r="E106" s="14">
        <f t="shared" ref="E106:K106" si="37">SUM(E90:E105)</f>
        <v>1797</v>
      </c>
      <c r="F106" s="14">
        <f>SUM(F90:F105)</f>
        <v>1844</v>
      </c>
      <c r="G106" s="14">
        <f t="shared" si="37"/>
        <v>1959</v>
      </c>
      <c r="H106" s="14">
        <f t="shared" si="37"/>
        <v>2017</v>
      </c>
      <c r="I106" s="14">
        <f>SUM(I90:I105)</f>
        <v>2040</v>
      </c>
      <c r="J106" s="14">
        <f t="shared" si="37"/>
        <v>2035</v>
      </c>
      <c r="K106" s="14">
        <f t="shared" si="37"/>
        <v>23</v>
      </c>
      <c r="L106" s="14">
        <f t="shared" ref="L106:V106" si="38">SUM(L90:L105)</f>
        <v>16</v>
      </c>
      <c r="M106" s="14">
        <f t="shared" si="38"/>
        <v>9</v>
      </c>
      <c r="N106" s="14">
        <f t="shared" si="38"/>
        <v>12</v>
      </c>
      <c r="O106" s="14">
        <f t="shared" si="38"/>
        <v>16</v>
      </c>
      <c r="P106" s="14">
        <f t="shared" si="38"/>
        <v>12</v>
      </c>
      <c r="Q106" s="14">
        <f t="shared" si="38"/>
        <v>24</v>
      </c>
      <c r="R106" s="14">
        <f t="shared" si="38"/>
        <v>36</v>
      </c>
      <c r="S106" s="14">
        <f t="shared" si="38"/>
        <v>20</v>
      </c>
      <c r="T106" s="14">
        <f t="shared" si="38"/>
        <v>3</v>
      </c>
      <c r="U106" s="14">
        <f t="shared" si="38"/>
        <v>16</v>
      </c>
      <c r="V106" s="14">
        <f t="shared" si="38"/>
        <v>0</v>
      </c>
      <c r="W106" s="14">
        <f t="shared" si="26"/>
        <v>187</v>
      </c>
      <c r="X106" s="14">
        <f t="shared" ref="X106:AI106" si="39">SUM(X90:X105)</f>
        <v>0</v>
      </c>
      <c r="Y106" s="14">
        <f t="shared" si="39"/>
        <v>0</v>
      </c>
      <c r="Z106" s="14">
        <f t="shared" si="39"/>
        <v>1</v>
      </c>
      <c r="AA106" s="14">
        <f t="shared" si="39"/>
        <v>7</v>
      </c>
      <c r="AB106" s="14">
        <f t="shared" si="39"/>
        <v>1</v>
      </c>
      <c r="AC106" s="14">
        <f t="shared" si="39"/>
        <v>1</v>
      </c>
      <c r="AD106" s="14">
        <f t="shared" si="39"/>
        <v>1</v>
      </c>
      <c r="AE106" s="14">
        <f t="shared" si="39"/>
        <v>1</v>
      </c>
      <c r="AF106" s="14">
        <f t="shared" si="39"/>
        <v>0</v>
      </c>
      <c r="AG106" s="14">
        <f t="shared" si="39"/>
        <v>0</v>
      </c>
      <c r="AH106" s="14">
        <f t="shared" si="39"/>
        <v>2</v>
      </c>
      <c r="AI106" s="14">
        <f t="shared" si="39"/>
        <v>0</v>
      </c>
      <c r="AJ106" s="14">
        <f t="shared" si="23"/>
        <v>14</v>
      </c>
      <c r="AK106" s="14">
        <f>+AL106+AM106</f>
        <v>11669.439999999999</v>
      </c>
      <c r="AL106" s="14">
        <f>86744*0.1</f>
        <v>8674.4</v>
      </c>
      <c r="AM106" s="14">
        <f>37438*0.08</f>
        <v>2995.04</v>
      </c>
    </row>
    <row r="107" spans="1:39" ht="15" thickBot="1" x14ac:dyDescent="0.25">
      <c r="A107" s="105" t="s">
        <v>172</v>
      </c>
      <c r="B107" s="99" t="s">
        <v>160</v>
      </c>
      <c r="C107" s="63"/>
      <c r="D107" s="63"/>
      <c r="E107" s="17">
        <v>2</v>
      </c>
      <c r="F107" s="49">
        <f t="shared" ref="F107:F118" si="40">+E107+(K107+L107+M107)-(X107+Y107+Z107)</f>
        <v>2</v>
      </c>
      <c r="G107" s="17">
        <f>VLOOKUP($B107,[2]NUM11!$G$2:$I$138,3,FALSE)</f>
        <v>2</v>
      </c>
      <c r="H107" s="61">
        <f t="shared" ref="H107:H118" si="41">+G107+(Q107+R107)-(AD107+AE107)</f>
        <v>2</v>
      </c>
      <c r="I107" s="50">
        <f t="shared" ref="I107:I118" si="42">+G107+(Q107+R107+S107+T107)-(AD107+AE107+AF107+AG107)</f>
        <v>2</v>
      </c>
      <c r="J107" s="51">
        <f>VLOOKUP($B107,[1]NUM11!$G$2:$I$143,3,FALSE)</f>
        <v>2</v>
      </c>
      <c r="K107" s="119"/>
      <c r="L107" s="119"/>
      <c r="M107" s="119"/>
      <c r="N107" s="119"/>
      <c r="O107" s="119"/>
      <c r="P107" s="119"/>
      <c r="Q107" s="119"/>
      <c r="R107" s="119"/>
      <c r="S107" s="119"/>
      <c r="T107" s="120"/>
      <c r="U107" s="119"/>
      <c r="V107" s="119"/>
      <c r="W107" s="17">
        <f t="shared" si="26"/>
        <v>0</v>
      </c>
      <c r="X107" s="119"/>
      <c r="Y107" s="119"/>
      <c r="Z107" s="119"/>
      <c r="AA107" s="119"/>
      <c r="AB107" s="119"/>
      <c r="AC107" s="119"/>
      <c r="AD107" s="119"/>
      <c r="AE107" s="119"/>
      <c r="AF107" s="119"/>
      <c r="AG107" s="119"/>
      <c r="AH107" s="119"/>
      <c r="AI107" s="119"/>
      <c r="AJ107" s="17">
        <f t="shared" si="23"/>
        <v>0</v>
      </c>
    </row>
    <row r="108" spans="1:39" ht="15" thickBot="1" x14ac:dyDescent="0.25">
      <c r="A108" s="105" t="s">
        <v>172</v>
      </c>
      <c r="B108" s="99" t="s">
        <v>161</v>
      </c>
      <c r="C108" s="63"/>
      <c r="D108" s="63"/>
      <c r="E108" s="17">
        <v>8</v>
      </c>
      <c r="F108" s="49">
        <f t="shared" si="40"/>
        <v>8</v>
      </c>
      <c r="G108" s="17">
        <f>VLOOKUP($B108,[2]NUM11!$G$2:$I$138,3,FALSE)</f>
        <v>9</v>
      </c>
      <c r="H108" s="61">
        <f t="shared" si="41"/>
        <v>11</v>
      </c>
      <c r="I108" s="50">
        <f t="shared" si="42"/>
        <v>11</v>
      </c>
      <c r="J108" s="51">
        <f>VLOOKUP($B108,[1]NUM11!$G$2:$I$143,3,FALSE)</f>
        <v>15</v>
      </c>
      <c r="K108" s="119">
        <f>VLOOKUP($B108,'[3]ACT NUM11'!$G$2:$S$106,2,FALSE)</f>
        <v>0</v>
      </c>
      <c r="L108" s="119">
        <f>VLOOKUP($B108,'[3]ACT NUM11'!$G$2:$S$106,3,FALSE)</f>
        <v>0</v>
      </c>
      <c r="M108" s="119">
        <f>VLOOKUP($B108,'[3]ACT NUM11'!$G$2:$S$106,4,FALSE)</f>
        <v>0</v>
      </c>
      <c r="N108" s="119">
        <f>VLOOKUP($B108,'[3]ACT NUM11'!$G$2:$S$106,5,FALSE)</f>
        <v>0</v>
      </c>
      <c r="O108" s="119">
        <f>VLOOKUP($B108,'[3]ACT NUM11'!$G$2:$S$106,6,FALSE)</f>
        <v>0</v>
      </c>
      <c r="P108" s="119">
        <f>VLOOKUP($B108,'[3]ACT NUM11'!$G$2:$S$106,7,FALSE)</f>
        <v>1</v>
      </c>
      <c r="Q108" s="119">
        <f>VLOOKUP($B108,'[3]ACT NUM11'!$G$2:$S$106,8,FALSE)</f>
        <v>0</v>
      </c>
      <c r="R108" s="119">
        <f>VLOOKUP($B108,'[3]ACT NUM11'!$G$2:$S$106,9,FALSE)</f>
        <v>2</v>
      </c>
      <c r="S108" s="119">
        <f>VLOOKUP($B108,'[3]ACT NUM11'!$G$2:$S$106,10,FALSE)</f>
        <v>0</v>
      </c>
      <c r="T108" s="120">
        <f>VLOOKUP($B108,'[3]ACT NUM11'!$G$2:$S$106,11,FALSE)</f>
        <v>0</v>
      </c>
      <c r="U108" s="119">
        <f>VLOOKUP($B108,'[3]ACT NUM11'!$G$2:$S$106,12,FALSE)</f>
        <v>5</v>
      </c>
      <c r="V108" s="119"/>
      <c r="W108" s="17">
        <f t="shared" si="26"/>
        <v>8</v>
      </c>
      <c r="X108" s="119"/>
      <c r="Y108" s="119"/>
      <c r="Z108" s="119"/>
      <c r="AA108" s="119"/>
      <c r="AB108" s="119"/>
      <c r="AC108" s="119"/>
      <c r="AD108" s="119"/>
      <c r="AE108" s="119"/>
      <c r="AF108" s="119"/>
      <c r="AG108" s="119"/>
      <c r="AH108" s="119"/>
      <c r="AI108" s="119"/>
      <c r="AJ108" s="17">
        <f t="shared" si="23"/>
        <v>0</v>
      </c>
    </row>
    <row r="109" spans="1:39" ht="15" thickBot="1" x14ac:dyDescent="0.25">
      <c r="A109" s="105" t="s">
        <v>172</v>
      </c>
      <c r="B109" s="99" t="s">
        <v>162</v>
      </c>
      <c r="C109" s="63"/>
      <c r="D109" s="63"/>
      <c r="E109" s="17">
        <v>6</v>
      </c>
      <c r="F109" s="49">
        <f t="shared" si="40"/>
        <v>6</v>
      </c>
      <c r="G109" s="17">
        <f>VLOOKUP($B109,[2]NUM11!$G$2:$I$138,3,FALSE)</f>
        <v>9</v>
      </c>
      <c r="H109" s="61">
        <f t="shared" si="41"/>
        <v>9</v>
      </c>
      <c r="I109" s="50">
        <f t="shared" si="42"/>
        <v>9</v>
      </c>
      <c r="J109" s="51">
        <f>VLOOKUP($B109,[1]NUM11!$G$2:$I$143,3,FALSE)</f>
        <v>8</v>
      </c>
      <c r="K109" s="119">
        <f>VLOOKUP($B109,'[3]ACT NUM11'!$G$2:$S$106,2,FALSE)</f>
        <v>0</v>
      </c>
      <c r="L109" s="119">
        <f>VLOOKUP($B109,'[3]ACT NUM11'!$G$2:$S$106,3,FALSE)</f>
        <v>0</v>
      </c>
      <c r="M109" s="119">
        <f>VLOOKUP($B109,'[3]ACT NUM11'!$G$2:$S$106,4,FALSE)</f>
        <v>0</v>
      </c>
      <c r="N109" s="119">
        <f>VLOOKUP($B109,'[3]ACT NUM11'!$G$2:$S$106,5,FALSE)</f>
        <v>0</v>
      </c>
      <c r="O109" s="119">
        <f>VLOOKUP($B109,'[3]ACT NUM11'!$G$2:$S$106,6,FALSE)</f>
        <v>1</v>
      </c>
      <c r="P109" s="119">
        <f>VLOOKUP($B109,'[3]ACT NUM11'!$G$2:$S$106,7,FALSE)</f>
        <v>2</v>
      </c>
      <c r="Q109" s="119">
        <f>VLOOKUP($B109,'[3]ACT NUM11'!$G$2:$S$106,8,FALSE)</f>
        <v>0</v>
      </c>
      <c r="R109" s="119">
        <f>VLOOKUP($B109,'[3]ACT NUM11'!$G$2:$S$106,9,FALSE)</f>
        <v>0</v>
      </c>
      <c r="S109" s="119">
        <f>VLOOKUP($B109,'[3]ACT NUM11'!$G$2:$S$106,10,FALSE)</f>
        <v>0</v>
      </c>
      <c r="T109" s="120">
        <f>VLOOKUP($B109,'[3]ACT NUM11'!$G$2:$S$106,11,FALSE)</f>
        <v>0</v>
      </c>
      <c r="U109" s="119">
        <f>VLOOKUP($B109,'[3]ACT NUM11'!$G$2:$S$106,12,FALSE)</f>
        <v>0</v>
      </c>
      <c r="V109" s="119"/>
      <c r="W109" s="17">
        <f t="shared" si="26"/>
        <v>3</v>
      </c>
      <c r="X109" s="119"/>
      <c r="Y109" s="119"/>
      <c r="Z109" s="119"/>
      <c r="AA109" s="119"/>
      <c r="AB109" s="119"/>
      <c r="AC109" s="119"/>
      <c r="AD109" s="119"/>
      <c r="AE109" s="119"/>
      <c r="AF109" s="119"/>
      <c r="AG109" s="119"/>
      <c r="AH109" s="119"/>
      <c r="AI109" s="119"/>
      <c r="AJ109" s="17">
        <f t="shared" si="23"/>
        <v>0</v>
      </c>
    </row>
    <row r="110" spans="1:39" ht="15" thickBot="1" x14ac:dyDescent="0.25">
      <c r="A110" s="105" t="s">
        <v>172</v>
      </c>
      <c r="B110" s="99" t="s">
        <v>163</v>
      </c>
      <c r="C110" s="63"/>
      <c r="D110" s="63"/>
      <c r="E110" s="17">
        <v>15</v>
      </c>
      <c r="F110" s="49">
        <f t="shared" si="40"/>
        <v>15</v>
      </c>
      <c r="G110" s="17">
        <f>VLOOKUP($B110,[2]NUM11!$G$2:$I$138,3,FALSE)</f>
        <v>16</v>
      </c>
      <c r="H110" s="61">
        <f t="shared" si="41"/>
        <v>16</v>
      </c>
      <c r="I110" s="50">
        <f t="shared" si="42"/>
        <v>16</v>
      </c>
      <c r="J110" s="51">
        <f>VLOOKUP($B110,[1]NUM11!$G$2:$I$143,3,FALSE)</f>
        <v>15</v>
      </c>
      <c r="K110" s="119">
        <f>VLOOKUP($B110,'[3]ACT NUM11'!$G$2:$S$106,2,FALSE)</f>
        <v>0</v>
      </c>
      <c r="L110" s="119">
        <f>VLOOKUP($B110,'[3]ACT NUM11'!$G$2:$S$106,3,FALSE)</f>
        <v>0</v>
      </c>
      <c r="M110" s="119">
        <f>VLOOKUP($B110,'[3]ACT NUM11'!$G$2:$S$106,4,FALSE)</f>
        <v>0</v>
      </c>
      <c r="N110" s="119">
        <f>VLOOKUP($B110,'[3]ACT NUM11'!$G$2:$S$106,5,FALSE)</f>
        <v>0</v>
      </c>
      <c r="O110" s="119">
        <f>VLOOKUP($B110,'[3]ACT NUM11'!$G$2:$S$106,6,FALSE)</f>
        <v>0</v>
      </c>
      <c r="P110" s="119">
        <f>VLOOKUP($B110,'[3]ACT NUM11'!$G$2:$S$106,7,FALSE)</f>
        <v>1</v>
      </c>
      <c r="Q110" s="119">
        <f>VLOOKUP($B110,'[3]ACT NUM11'!$G$2:$S$106,8,FALSE)</f>
        <v>0</v>
      </c>
      <c r="R110" s="119">
        <f>VLOOKUP($B110,'[3]ACT NUM11'!$G$2:$S$106,9,FALSE)</f>
        <v>0</v>
      </c>
      <c r="S110" s="119">
        <f>VLOOKUP($B110,'[3]ACT NUM11'!$G$2:$S$106,10,FALSE)</f>
        <v>0</v>
      </c>
      <c r="T110" s="120">
        <f>VLOOKUP($B110,'[3]ACT NUM11'!$G$2:$S$106,11,FALSE)</f>
        <v>0</v>
      </c>
      <c r="U110" s="119">
        <f>VLOOKUP($B110,'[3]ACT NUM11'!$G$2:$S$106,12,FALSE)</f>
        <v>0</v>
      </c>
      <c r="V110" s="119"/>
      <c r="W110" s="17">
        <f t="shared" si="26"/>
        <v>1</v>
      </c>
      <c r="X110" s="119"/>
      <c r="Y110" s="119"/>
      <c r="Z110" s="119"/>
      <c r="AA110" s="119"/>
      <c r="AB110" s="119"/>
      <c r="AC110" s="119"/>
      <c r="AD110" s="119"/>
      <c r="AE110" s="119"/>
      <c r="AF110" s="119"/>
      <c r="AG110" s="119"/>
      <c r="AH110" s="119"/>
      <c r="AI110" s="119"/>
      <c r="AJ110" s="17">
        <f t="shared" si="23"/>
        <v>0</v>
      </c>
    </row>
    <row r="111" spans="1:39" ht="15" thickBot="1" x14ac:dyDescent="0.25">
      <c r="A111" s="105" t="s">
        <v>172</v>
      </c>
      <c r="B111" s="99" t="s">
        <v>164</v>
      </c>
      <c r="C111" s="63"/>
      <c r="D111" s="63"/>
      <c r="E111" s="17">
        <v>15</v>
      </c>
      <c r="F111" s="49">
        <f t="shared" si="40"/>
        <v>18</v>
      </c>
      <c r="G111" s="17">
        <f>VLOOKUP($B111,[2]NUM11!$G$2:$I$138,3,FALSE)</f>
        <v>23</v>
      </c>
      <c r="H111" s="61">
        <f t="shared" si="41"/>
        <v>22</v>
      </c>
      <c r="I111" s="50">
        <f t="shared" si="42"/>
        <v>23</v>
      </c>
      <c r="J111" s="51">
        <f>VLOOKUP($B111,[1]NUM11!$G$2:$I$143,3,FALSE)</f>
        <v>27</v>
      </c>
      <c r="K111" s="119">
        <f>VLOOKUP($B111,'[3]ACT NUM11'!$G$2:$S$106,2,FALSE)</f>
        <v>0</v>
      </c>
      <c r="L111" s="119">
        <f>VLOOKUP($B111,'[3]ACT NUM11'!$G$2:$S$106,3,FALSE)</f>
        <v>0</v>
      </c>
      <c r="M111" s="119">
        <f>VLOOKUP($B111,'[3]ACT NUM11'!$G$2:$S$106,4,FALSE)</f>
        <v>3</v>
      </c>
      <c r="N111" s="119">
        <f>VLOOKUP($B111,'[3]ACT NUM11'!$G$2:$S$106,5,FALSE)</f>
        <v>0</v>
      </c>
      <c r="O111" s="119">
        <f>VLOOKUP($B111,'[3]ACT NUM11'!$G$2:$S$106,6,FALSE)</f>
        <v>0</v>
      </c>
      <c r="P111" s="119">
        <f>VLOOKUP($B111,'[3]ACT NUM11'!$G$2:$S$106,7,FALSE)</f>
        <v>5</v>
      </c>
      <c r="Q111" s="119">
        <f>VLOOKUP($B111,'[3]ACT NUM11'!$G$2:$S$106,8,FALSE)</f>
        <v>0</v>
      </c>
      <c r="R111" s="119">
        <f>VLOOKUP($B111,'[3]ACT NUM11'!$G$2:$S$106,9,FALSE)</f>
        <v>0</v>
      </c>
      <c r="S111" s="119">
        <f>VLOOKUP($B111,'[3]ACT NUM11'!$G$2:$S$106,10,FALSE)</f>
        <v>1</v>
      </c>
      <c r="T111" s="120">
        <f>VLOOKUP($B111,'[3]ACT NUM11'!$G$2:$S$106,11,FALSE)</f>
        <v>0</v>
      </c>
      <c r="U111" s="119">
        <f>VLOOKUP($B111,'[3]ACT NUM11'!$G$2:$S$106,12,FALSE)</f>
        <v>6</v>
      </c>
      <c r="V111" s="119"/>
      <c r="W111" s="17">
        <f t="shared" si="26"/>
        <v>15</v>
      </c>
      <c r="X111" s="119">
        <f>VLOOKUP($B111,'[3]ACT NUM11'!$AB$2:$AN$40,2,FALSE)</f>
        <v>0</v>
      </c>
      <c r="Y111" s="119">
        <f>VLOOKUP($B111,'[3]ACT NUM11'!$AB$2:$AN$40,3,FALSE)</f>
        <v>0</v>
      </c>
      <c r="Z111" s="119">
        <f>VLOOKUP($B111,'[3]ACT NUM11'!$AB$2:$AN$40,4,FALSE)</f>
        <v>0</v>
      </c>
      <c r="AA111" s="119">
        <f>VLOOKUP($B111,'[3]ACT NUM11'!$AB$2:$AN$40,5,FALSE)</f>
        <v>0</v>
      </c>
      <c r="AB111" s="119">
        <f>VLOOKUP($B111,'[3]ACT NUM11'!$AB$2:$AN$40,6,FALSE)</f>
        <v>0</v>
      </c>
      <c r="AC111" s="119">
        <f>VLOOKUP($B111,'[3]ACT NUM11'!$AB$2:$AN$40,7,FALSE)</f>
        <v>0</v>
      </c>
      <c r="AD111" s="119">
        <f>VLOOKUP($B111,'[3]ACT NUM11'!$AB$2:$AN$40,8,FALSE)</f>
        <v>0</v>
      </c>
      <c r="AE111" s="119">
        <f>VLOOKUP($B111,'[3]ACT NUM11'!$AB$2:$AN$40,9,FALSE)</f>
        <v>1</v>
      </c>
      <c r="AF111" s="119">
        <f>VLOOKUP($B111,'[3]ACT NUM11'!$AB$2:$AN$40,10,FALSE)</f>
        <v>0</v>
      </c>
      <c r="AG111" s="119">
        <f>VLOOKUP($B111,'[3]ACT NUM11'!$AB$2:$AN$40,11,FALSE)</f>
        <v>0</v>
      </c>
      <c r="AH111" s="119">
        <f>VLOOKUP($B111,'[3]ACT NUM11'!$AB$2:$AN$40,12,FALSE)</f>
        <v>0</v>
      </c>
      <c r="AI111" s="119"/>
      <c r="AJ111" s="17">
        <f t="shared" si="23"/>
        <v>1</v>
      </c>
    </row>
    <row r="112" spans="1:39" ht="15" thickBot="1" x14ac:dyDescent="0.25">
      <c r="A112" s="105" t="s">
        <v>172</v>
      </c>
      <c r="B112" s="99" t="s">
        <v>165</v>
      </c>
      <c r="C112" s="63"/>
      <c r="D112" s="63"/>
      <c r="E112" s="17">
        <v>5</v>
      </c>
      <c r="F112" s="49">
        <f t="shared" si="40"/>
        <v>5</v>
      </c>
      <c r="G112" s="17">
        <f>VLOOKUP($B112,[2]NUM11!$G$2:$I$138,3,FALSE)</f>
        <v>5</v>
      </c>
      <c r="H112" s="61">
        <f t="shared" si="41"/>
        <v>6</v>
      </c>
      <c r="I112" s="50">
        <f t="shared" si="42"/>
        <v>6</v>
      </c>
      <c r="J112" s="51">
        <f>VLOOKUP($B112,[1]NUM11!$G$2:$I$143,3,FALSE)</f>
        <v>5</v>
      </c>
      <c r="K112" s="119">
        <f>VLOOKUP($B112,'[3]ACT NUM11'!$G$2:$S$106,2,FALSE)</f>
        <v>0</v>
      </c>
      <c r="L112" s="119">
        <f>VLOOKUP($B112,'[3]ACT NUM11'!$G$2:$S$106,3,FALSE)</f>
        <v>0</v>
      </c>
      <c r="M112" s="119">
        <f>VLOOKUP($B112,'[3]ACT NUM11'!$G$2:$S$106,4,FALSE)</f>
        <v>0</v>
      </c>
      <c r="N112" s="119">
        <f>VLOOKUP($B112,'[3]ACT NUM11'!$G$2:$S$106,5,FALSE)</f>
        <v>0</v>
      </c>
      <c r="O112" s="119">
        <f>VLOOKUP($B112,'[3]ACT NUM11'!$G$2:$S$106,6,FALSE)</f>
        <v>0</v>
      </c>
      <c r="P112" s="119">
        <f>VLOOKUP($B112,'[3]ACT NUM11'!$G$2:$S$106,7,FALSE)</f>
        <v>0</v>
      </c>
      <c r="Q112" s="119">
        <f>VLOOKUP($B112,'[3]ACT NUM11'!$G$2:$S$106,8,FALSE)</f>
        <v>0</v>
      </c>
      <c r="R112" s="119">
        <f>VLOOKUP($B112,'[3]ACT NUM11'!$G$2:$S$106,9,FALSE)</f>
        <v>1</v>
      </c>
      <c r="S112" s="119">
        <f>VLOOKUP($B112,'[3]ACT NUM11'!$G$2:$S$106,10,FALSE)</f>
        <v>0</v>
      </c>
      <c r="T112" s="120">
        <f>VLOOKUP($B112,'[3]ACT NUM11'!$G$2:$S$106,11,FALSE)</f>
        <v>0</v>
      </c>
      <c r="U112" s="119">
        <f>VLOOKUP($B112,'[3]ACT NUM11'!$G$2:$S$106,12,FALSE)</f>
        <v>0</v>
      </c>
      <c r="V112" s="119"/>
      <c r="W112" s="17">
        <f t="shared" si="26"/>
        <v>1</v>
      </c>
      <c r="X112" s="119"/>
      <c r="Y112" s="119"/>
      <c r="Z112" s="119"/>
      <c r="AA112" s="119"/>
      <c r="AB112" s="119"/>
      <c r="AC112" s="119"/>
      <c r="AD112" s="119"/>
      <c r="AE112" s="119"/>
      <c r="AF112" s="119"/>
      <c r="AG112" s="119"/>
      <c r="AH112" s="119"/>
      <c r="AI112" s="119"/>
      <c r="AJ112" s="17">
        <f t="shared" si="23"/>
        <v>0</v>
      </c>
    </row>
    <row r="113" spans="1:39" ht="15" thickBot="1" x14ac:dyDescent="0.25">
      <c r="A113" s="105" t="s">
        <v>172</v>
      </c>
      <c r="B113" s="99" t="s">
        <v>166</v>
      </c>
      <c r="C113" s="63"/>
      <c r="D113" s="63"/>
      <c r="E113" s="17">
        <v>14</v>
      </c>
      <c r="F113" s="49">
        <f t="shared" si="40"/>
        <v>16</v>
      </c>
      <c r="G113" s="17">
        <f>VLOOKUP($B113,[2]NUM11!$G$2:$I$138,3,FALSE)</f>
        <v>17</v>
      </c>
      <c r="H113" s="61">
        <f t="shared" si="41"/>
        <v>18</v>
      </c>
      <c r="I113" s="50">
        <f t="shared" si="42"/>
        <v>19</v>
      </c>
      <c r="J113" s="51">
        <f>VLOOKUP($B113,[1]NUM11!$G$2:$I$143,3,FALSE)</f>
        <v>18</v>
      </c>
      <c r="K113" s="119">
        <f>VLOOKUP($B113,'[3]ACT NUM11'!$G$2:$S$106,2,FALSE)</f>
        <v>1</v>
      </c>
      <c r="L113" s="119">
        <f>VLOOKUP($B113,'[3]ACT NUM11'!$G$2:$S$106,3,FALSE)</f>
        <v>0</v>
      </c>
      <c r="M113" s="119">
        <f>VLOOKUP($B113,'[3]ACT NUM11'!$G$2:$S$106,4,FALSE)</f>
        <v>1</v>
      </c>
      <c r="N113" s="119">
        <f>VLOOKUP($B113,'[3]ACT NUM11'!$G$2:$S$106,5,FALSE)</f>
        <v>0</v>
      </c>
      <c r="O113" s="119">
        <f>VLOOKUP($B113,'[3]ACT NUM11'!$G$2:$S$106,6,FALSE)</f>
        <v>1</v>
      </c>
      <c r="P113" s="119">
        <f>VLOOKUP($B113,'[3]ACT NUM11'!$G$2:$S$106,7,FALSE)</f>
        <v>2</v>
      </c>
      <c r="Q113" s="119">
        <f>VLOOKUP($B113,'[3]ACT NUM11'!$G$2:$S$106,8,FALSE)</f>
        <v>0</v>
      </c>
      <c r="R113" s="119">
        <f>VLOOKUP($B113,'[3]ACT NUM11'!$G$2:$S$106,9,FALSE)</f>
        <v>1</v>
      </c>
      <c r="S113" s="119">
        <f>VLOOKUP($B113,'[3]ACT NUM11'!$G$2:$S$106,10,FALSE)</f>
        <v>0</v>
      </c>
      <c r="T113" s="120">
        <f>VLOOKUP($B113,'[3]ACT NUM11'!$G$2:$S$106,11,FALSE)</f>
        <v>1</v>
      </c>
      <c r="U113" s="119">
        <f>VLOOKUP($B113,'[3]ACT NUM11'!$G$2:$S$106,12,FALSE)</f>
        <v>0</v>
      </c>
      <c r="V113" s="119"/>
      <c r="W113" s="17">
        <f t="shared" si="26"/>
        <v>7</v>
      </c>
      <c r="X113" s="119"/>
      <c r="Y113" s="119"/>
      <c r="Z113" s="119"/>
      <c r="AA113" s="119"/>
      <c r="AB113" s="119"/>
      <c r="AC113" s="119"/>
      <c r="AD113" s="119"/>
      <c r="AE113" s="119"/>
      <c r="AF113" s="119"/>
      <c r="AG113" s="119"/>
      <c r="AH113" s="119"/>
      <c r="AI113" s="119"/>
      <c r="AJ113" s="17">
        <f t="shared" si="23"/>
        <v>0</v>
      </c>
    </row>
    <row r="114" spans="1:39" ht="15" thickBot="1" x14ac:dyDescent="0.25">
      <c r="A114" s="105" t="s">
        <v>172</v>
      </c>
      <c r="B114" s="99" t="s">
        <v>167</v>
      </c>
      <c r="C114" s="63"/>
      <c r="D114" s="63"/>
      <c r="E114" s="17">
        <v>18</v>
      </c>
      <c r="F114" s="49">
        <f t="shared" si="40"/>
        <v>18</v>
      </c>
      <c r="G114" s="17">
        <f>VLOOKUP($B114,[2]NUM11!$G$2:$I$138,3,FALSE)</f>
        <v>19</v>
      </c>
      <c r="H114" s="61">
        <f t="shared" si="41"/>
        <v>20</v>
      </c>
      <c r="I114" s="50">
        <f t="shared" si="42"/>
        <v>21</v>
      </c>
      <c r="J114" s="51">
        <f>VLOOKUP($B114,[1]NUM11!$G$2:$I$143,3,FALSE)</f>
        <v>26</v>
      </c>
      <c r="K114" s="119">
        <f>VLOOKUP($B114,'[3]ACT NUM11'!$G$2:$S$106,2,FALSE)</f>
        <v>0</v>
      </c>
      <c r="L114" s="119">
        <f>VLOOKUP($B114,'[3]ACT NUM11'!$G$2:$S$106,3,FALSE)</f>
        <v>0</v>
      </c>
      <c r="M114" s="119">
        <f>VLOOKUP($B114,'[3]ACT NUM11'!$G$2:$S$106,4,FALSE)</f>
        <v>0</v>
      </c>
      <c r="N114" s="119">
        <f>VLOOKUP($B114,'[3]ACT NUM11'!$G$2:$S$106,5,FALSE)</f>
        <v>0</v>
      </c>
      <c r="O114" s="119">
        <f>VLOOKUP($B114,'[3]ACT NUM11'!$G$2:$S$106,6,FALSE)</f>
        <v>1</v>
      </c>
      <c r="P114" s="119">
        <f>VLOOKUP($B114,'[3]ACT NUM11'!$G$2:$S$106,7,FALSE)</f>
        <v>2</v>
      </c>
      <c r="Q114" s="119">
        <f>VLOOKUP($B114,'[3]ACT NUM11'!$G$2:$S$106,8,FALSE)</f>
        <v>1</v>
      </c>
      <c r="R114" s="119">
        <f>VLOOKUP($B114,'[3]ACT NUM11'!$G$2:$S$106,9,FALSE)</f>
        <v>0</v>
      </c>
      <c r="S114" s="119">
        <f>VLOOKUP($B114,'[3]ACT NUM11'!$G$2:$S$106,10,FALSE)</f>
        <v>1</v>
      </c>
      <c r="T114" s="120">
        <f>VLOOKUP($B114,'[3]ACT NUM11'!$G$2:$S$106,11,FALSE)</f>
        <v>0</v>
      </c>
      <c r="U114" s="119">
        <f>VLOOKUP($B114,'[3]ACT NUM11'!$G$2:$S$106,12,FALSE)</f>
        <v>6</v>
      </c>
      <c r="V114" s="119"/>
      <c r="W114" s="17">
        <f t="shared" si="26"/>
        <v>11</v>
      </c>
      <c r="X114" s="119">
        <f>VLOOKUP($B114,'[3]ACT NUM11'!$AB$2:$AN$40,2,FALSE)</f>
        <v>0</v>
      </c>
      <c r="Y114" s="119">
        <f>VLOOKUP($B114,'[3]ACT NUM11'!$AB$2:$AN$40,3,FALSE)</f>
        <v>0</v>
      </c>
      <c r="Z114" s="119">
        <f>VLOOKUP($B114,'[3]ACT NUM11'!$AB$2:$AN$40,4,FALSE)</f>
        <v>0</v>
      </c>
      <c r="AA114" s="119">
        <f>VLOOKUP($B114,'[3]ACT NUM11'!$AB$2:$AN$40,5,FALSE)</f>
        <v>0</v>
      </c>
      <c r="AB114" s="119">
        <f>VLOOKUP($B114,'[3]ACT NUM11'!$AB$2:$AN$40,6,FALSE)</f>
        <v>1</v>
      </c>
      <c r="AC114" s="119">
        <f>VLOOKUP($B114,'[3]ACT NUM11'!$AB$2:$AN$40,7,FALSE)</f>
        <v>0</v>
      </c>
      <c r="AD114" s="119">
        <f>VLOOKUP($B114,'[3]ACT NUM11'!$AB$2:$AN$40,8,FALSE)</f>
        <v>0</v>
      </c>
      <c r="AE114" s="119">
        <f>VLOOKUP($B114,'[3]ACT NUM11'!$AB$2:$AN$40,9,FALSE)</f>
        <v>0</v>
      </c>
      <c r="AF114" s="119">
        <f>VLOOKUP($B114,'[3]ACT NUM11'!$AB$2:$AN$40,10,FALSE)</f>
        <v>0</v>
      </c>
      <c r="AG114" s="119">
        <f>VLOOKUP($B114,'[3]ACT NUM11'!$AB$2:$AN$40,11,FALSE)</f>
        <v>0</v>
      </c>
      <c r="AH114" s="119">
        <f>VLOOKUP($B114,'[3]ACT NUM11'!$AB$2:$AN$40,12,FALSE)</f>
        <v>0</v>
      </c>
      <c r="AI114" s="119"/>
      <c r="AJ114" s="17">
        <f t="shared" si="23"/>
        <v>1</v>
      </c>
    </row>
    <row r="115" spans="1:39" ht="15" thickBot="1" x14ac:dyDescent="0.25">
      <c r="A115" s="105" t="s">
        <v>172</v>
      </c>
      <c r="B115" s="99" t="s">
        <v>168</v>
      </c>
      <c r="C115" s="63"/>
      <c r="D115" s="63"/>
      <c r="E115" s="17">
        <v>17</v>
      </c>
      <c r="F115" s="49">
        <f t="shared" si="40"/>
        <v>17</v>
      </c>
      <c r="G115" s="17">
        <f>VLOOKUP($B115,[2]NUM11!$G$2:$I$138,3,FALSE)</f>
        <v>17</v>
      </c>
      <c r="H115" s="61">
        <f t="shared" si="41"/>
        <v>17</v>
      </c>
      <c r="I115" s="50">
        <f t="shared" si="42"/>
        <v>18</v>
      </c>
      <c r="J115" s="51">
        <f>VLOOKUP($B115,[1]NUM11!$G$2:$I$143,3,FALSE)</f>
        <v>20</v>
      </c>
      <c r="K115" s="119">
        <f>VLOOKUP($B115,'[3]ACT NUM11'!$G$2:$S$106,2,FALSE)</f>
        <v>0</v>
      </c>
      <c r="L115" s="119">
        <f>VLOOKUP($B115,'[3]ACT NUM11'!$G$2:$S$106,3,FALSE)</f>
        <v>0</v>
      </c>
      <c r="M115" s="119">
        <f>VLOOKUP($B115,'[3]ACT NUM11'!$G$2:$S$106,4,FALSE)</f>
        <v>0</v>
      </c>
      <c r="N115" s="119">
        <f>VLOOKUP($B115,'[3]ACT NUM11'!$G$2:$S$106,5,FALSE)</f>
        <v>0</v>
      </c>
      <c r="O115" s="119">
        <f>VLOOKUP($B115,'[3]ACT NUM11'!$G$2:$S$106,6,FALSE)</f>
        <v>0</v>
      </c>
      <c r="P115" s="119">
        <f>VLOOKUP($B115,'[3]ACT NUM11'!$G$2:$S$106,7,FALSE)</f>
        <v>1</v>
      </c>
      <c r="Q115" s="119">
        <f>VLOOKUP($B115,'[3]ACT NUM11'!$G$2:$S$106,8,FALSE)</f>
        <v>0</v>
      </c>
      <c r="R115" s="119">
        <f>VLOOKUP($B115,'[3]ACT NUM11'!$G$2:$S$106,9,FALSE)</f>
        <v>0</v>
      </c>
      <c r="S115" s="119">
        <f>VLOOKUP($B115,'[3]ACT NUM11'!$G$2:$S$106,10,FALSE)</f>
        <v>1</v>
      </c>
      <c r="T115" s="120">
        <f>VLOOKUP($B115,'[3]ACT NUM11'!$G$2:$S$106,11,FALSE)</f>
        <v>0</v>
      </c>
      <c r="U115" s="119">
        <f>VLOOKUP($B115,'[3]ACT NUM11'!$G$2:$S$106,12,FALSE)</f>
        <v>3</v>
      </c>
      <c r="V115" s="119"/>
      <c r="W115" s="17">
        <f t="shared" si="26"/>
        <v>5</v>
      </c>
      <c r="X115" s="119">
        <f>VLOOKUP($B115,'[3]ACT NUM11'!$AB$2:$AN$40,2,FALSE)</f>
        <v>0</v>
      </c>
      <c r="Y115" s="119">
        <f>VLOOKUP($B115,'[3]ACT NUM11'!$AB$2:$AN$40,3,FALSE)</f>
        <v>0</v>
      </c>
      <c r="Z115" s="119">
        <f>VLOOKUP($B115,'[3]ACT NUM11'!$AB$2:$AN$40,4,FALSE)</f>
        <v>0</v>
      </c>
      <c r="AA115" s="119">
        <f>VLOOKUP($B115,'[3]ACT NUM11'!$AB$2:$AN$40,5,FALSE)</f>
        <v>0</v>
      </c>
      <c r="AB115" s="119">
        <f>VLOOKUP($B115,'[3]ACT NUM11'!$AB$2:$AN$40,6,FALSE)</f>
        <v>1</v>
      </c>
      <c r="AC115" s="119">
        <f>VLOOKUP($B115,'[3]ACT NUM11'!$AB$2:$AN$40,7,FALSE)</f>
        <v>0</v>
      </c>
      <c r="AD115" s="119">
        <f>VLOOKUP($B115,'[3]ACT NUM11'!$AB$2:$AN$40,8,FALSE)</f>
        <v>0</v>
      </c>
      <c r="AE115" s="119">
        <f>VLOOKUP($B115,'[3]ACT NUM11'!$AB$2:$AN$40,9,FALSE)</f>
        <v>0</v>
      </c>
      <c r="AF115" s="119">
        <f>VLOOKUP($B115,'[3]ACT NUM11'!$AB$2:$AN$40,10,FALSE)</f>
        <v>0</v>
      </c>
      <c r="AG115" s="119">
        <f>VLOOKUP($B115,'[3]ACT NUM11'!$AB$2:$AN$40,11,FALSE)</f>
        <v>0</v>
      </c>
      <c r="AH115" s="119">
        <f>VLOOKUP($B115,'[3]ACT NUM11'!$AB$2:$AN$40,12,FALSE)</f>
        <v>0</v>
      </c>
      <c r="AI115" s="119"/>
      <c r="AJ115" s="17">
        <f t="shared" si="23"/>
        <v>1</v>
      </c>
    </row>
    <row r="116" spans="1:39" ht="15" thickBot="1" x14ac:dyDescent="0.25">
      <c r="A116" s="105" t="s">
        <v>172</v>
      </c>
      <c r="B116" s="99" t="s">
        <v>169</v>
      </c>
      <c r="C116" s="63"/>
      <c r="D116" s="63"/>
      <c r="E116" s="17">
        <v>7</v>
      </c>
      <c r="F116" s="49">
        <f t="shared" si="40"/>
        <v>7</v>
      </c>
      <c r="G116" s="17">
        <f>VLOOKUP($B116,[2]NUM11!$G$2:$I$138,3,FALSE)</f>
        <v>7</v>
      </c>
      <c r="H116" s="61">
        <f t="shared" si="41"/>
        <v>7</v>
      </c>
      <c r="I116" s="50">
        <f t="shared" si="42"/>
        <v>8</v>
      </c>
      <c r="J116" s="51">
        <f>VLOOKUP($B116,[1]NUM11!$G$2:$I$143,3,FALSE)</f>
        <v>8</v>
      </c>
      <c r="K116" s="119">
        <f>VLOOKUP($B116,'[3]ACT NUM11'!$G$2:$S$106,2,FALSE)</f>
        <v>0</v>
      </c>
      <c r="L116" s="119">
        <f>VLOOKUP($B116,'[3]ACT NUM11'!$G$2:$S$106,3,FALSE)</f>
        <v>0</v>
      </c>
      <c r="M116" s="119">
        <f>VLOOKUP($B116,'[3]ACT NUM11'!$G$2:$S$106,4,FALSE)</f>
        <v>0</v>
      </c>
      <c r="N116" s="119">
        <f>VLOOKUP($B116,'[3]ACT NUM11'!$G$2:$S$106,5,FALSE)</f>
        <v>0</v>
      </c>
      <c r="O116" s="119">
        <f>VLOOKUP($B116,'[3]ACT NUM11'!$G$2:$S$106,6,FALSE)</f>
        <v>0</v>
      </c>
      <c r="P116" s="119">
        <f>VLOOKUP($B116,'[3]ACT NUM11'!$G$2:$S$106,7,FALSE)</f>
        <v>0</v>
      </c>
      <c r="Q116" s="119">
        <f>VLOOKUP($B116,'[3]ACT NUM11'!$G$2:$S$106,8,FALSE)</f>
        <v>0</v>
      </c>
      <c r="R116" s="119">
        <f>VLOOKUP($B116,'[3]ACT NUM11'!$G$2:$S$106,9,FALSE)</f>
        <v>0</v>
      </c>
      <c r="S116" s="119">
        <f>VLOOKUP($B116,'[3]ACT NUM11'!$G$2:$S$106,10,FALSE)</f>
        <v>0</v>
      </c>
      <c r="T116" s="120">
        <f>VLOOKUP($B116,'[3]ACT NUM11'!$G$2:$S$106,11,FALSE)</f>
        <v>1</v>
      </c>
      <c r="U116" s="119">
        <f>VLOOKUP($B116,'[3]ACT NUM11'!$G$2:$S$106,12,FALSE)</f>
        <v>0</v>
      </c>
      <c r="V116" s="119"/>
      <c r="W116" s="17">
        <f t="shared" si="26"/>
        <v>1</v>
      </c>
      <c r="X116" s="119"/>
      <c r="Y116" s="119"/>
      <c r="Z116" s="119"/>
      <c r="AA116" s="119"/>
      <c r="AB116" s="119"/>
      <c r="AC116" s="119"/>
      <c r="AD116" s="119"/>
      <c r="AE116" s="119"/>
      <c r="AF116" s="119"/>
      <c r="AG116" s="119"/>
      <c r="AH116" s="119"/>
      <c r="AI116" s="119"/>
      <c r="AJ116" s="17">
        <f t="shared" si="23"/>
        <v>0</v>
      </c>
    </row>
    <row r="117" spans="1:39" ht="15" thickBot="1" x14ac:dyDescent="0.25">
      <c r="A117" s="105" t="s">
        <v>172</v>
      </c>
      <c r="B117" s="99" t="s">
        <v>170</v>
      </c>
      <c r="C117" s="63"/>
      <c r="D117" s="63"/>
      <c r="E117" s="17">
        <v>12</v>
      </c>
      <c r="F117" s="49">
        <f t="shared" si="40"/>
        <v>12</v>
      </c>
      <c r="G117" s="17">
        <f>VLOOKUP($B117,[2]NUM11!$G$2:$I$138,3,FALSE)</f>
        <v>14</v>
      </c>
      <c r="H117" s="61">
        <f t="shared" si="41"/>
        <v>14</v>
      </c>
      <c r="I117" s="50">
        <f t="shared" si="42"/>
        <v>14</v>
      </c>
      <c r="J117" s="51">
        <f>VLOOKUP($B117,[1]NUM11!$G$2:$I$143,3,FALSE)</f>
        <v>14</v>
      </c>
      <c r="K117" s="119">
        <f>VLOOKUP($B117,'[3]ACT NUM11'!$G$2:$S$106,2,FALSE)</f>
        <v>0</v>
      </c>
      <c r="L117" s="119">
        <f>VLOOKUP($B117,'[3]ACT NUM11'!$G$2:$S$106,3,FALSE)</f>
        <v>0</v>
      </c>
      <c r="M117" s="119">
        <f>VLOOKUP($B117,'[3]ACT NUM11'!$G$2:$S$106,4,FALSE)</f>
        <v>0</v>
      </c>
      <c r="N117" s="119">
        <f>VLOOKUP($B117,'[3]ACT NUM11'!$G$2:$S$106,5,FALSE)</f>
        <v>1</v>
      </c>
      <c r="O117" s="119">
        <f>VLOOKUP($B117,'[3]ACT NUM11'!$G$2:$S$106,6,FALSE)</f>
        <v>1</v>
      </c>
      <c r="P117" s="119">
        <f>VLOOKUP($B117,'[3]ACT NUM11'!$G$2:$S$106,7,FALSE)</f>
        <v>0</v>
      </c>
      <c r="Q117" s="119">
        <f>VLOOKUP($B117,'[3]ACT NUM11'!$G$2:$S$106,8,FALSE)</f>
        <v>0</v>
      </c>
      <c r="R117" s="119">
        <f>VLOOKUP($B117,'[3]ACT NUM11'!$G$2:$S$106,9,FALSE)</f>
        <v>0</v>
      </c>
      <c r="S117" s="119">
        <f>VLOOKUP($B117,'[3]ACT NUM11'!$G$2:$S$106,10,FALSE)</f>
        <v>0</v>
      </c>
      <c r="T117" s="120">
        <f>VLOOKUP($B117,'[3]ACT NUM11'!$G$2:$S$106,11,FALSE)</f>
        <v>0</v>
      </c>
      <c r="U117" s="119">
        <f>VLOOKUP($B117,'[3]ACT NUM11'!$G$2:$S$106,12,FALSE)</f>
        <v>0</v>
      </c>
      <c r="V117" s="119"/>
      <c r="W117" s="17">
        <f t="shared" si="26"/>
        <v>2</v>
      </c>
      <c r="X117" s="119"/>
      <c r="Y117" s="119"/>
      <c r="Z117" s="119"/>
      <c r="AA117" s="119"/>
      <c r="AB117" s="119"/>
      <c r="AC117" s="119"/>
      <c r="AD117" s="119"/>
      <c r="AE117" s="119"/>
      <c r="AF117" s="119"/>
      <c r="AG117" s="119"/>
      <c r="AH117" s="119"/>
      <c r="AI117" s="119"/>
      <c r="AJ117" s="17">
        <f t="shared" si="23"/>
        <v>0</v>
      </c>
    </row>
    <row r="118" spans="1:39" ht="15" thickBot="1" x14ac:dyDescent="0.25">
      <c r="A118" s="105" t="s">
        <v>172</v>
      </c>
      <c r="B118" s="99" t="s">
        <v>171</v>
      </c>
      <c r="C118" s="63"/>
      <c r="D118" s="63"/>
      <c r="E118" s="17">
        <v>4</v>
      </c>
      <c r="F118" s="49">
        <f t="shared" si="40"/>
        <v>4</v>
      </c>
      <c r="G118" s="17">
        <f>VLOOKUP($B118,[2]NUM11!$G$2:$I$138,3,FALSE)</f>
        <v>4</v>
      </c>
      <c r="H118" s="61">
        <f t="shared" si="41"/>
        <v>4</v>
      </c>
      <c r="I118" s="50">
        <f t="shared" si="42"/>
        <v>4</v>
      </c>
      <c r="J118" s="51">
        <f>VLOOKUP($B118,[1]NUM11!$G$2:$I$143,3,FALSE)</f>
        <v>4</v>
      </c>
      <c r="K118" s="119"/>
      <c r="L118" s="119"/>
      <c r="M118" s="119"/>
      <c r="N118" s="119"/>
      <c r="O118" s="119"/>
      <c r="P118" s="119"/>
      <c r="Q118" s="119"/>
      <c r="R118" s="119"/>
      <c r="S118" s="119"/>
      <c r="T118" s="120"/>
      <c r="U118" s="119"/>
      <c r="V118" s="119"/>
      <c r="W118" s="17">
        <f t="shared" si="26"/>
        <v>0</v>
      </c>
      <c r="X118" s="119"/>
      <c r="Y118" s="119"/>
      <c r="Z118" s="119"/>
      <c r="AA118" s="119"/>
      <c r="AB118" s="119"/>
      <c r="AC118" s="119"/>
      <c r="AD118" s="119"/>
      <c r="AE118" s="119"/>
      <c r="AF118" s="119"/>
      <c r="AG118" s="119"/>
      <c r="AH118" s="119"/>
      <c r="AI118" s="119"/>
      <c r="AJ118" s="17">
        <f t="shared" si="23"/>
        <v>0</v>
      </c>
    </row>
    <row r="119" spans="1:39" ht="24" customHeight="1" thickBot="1" x14ac:dyDescent="0.25">
      <c r="A119" s="233" t="s">
        <v>207</v>
      </c>
      <c r="B119" s="234"/>
      <c r="C119" s="45">
        <f>+D119/Metas!Q107</f>
        <v>0.80156275048835945</v>
      </c>
      <c r="D119" s="19">
        <f>+J119/AK119</f>
        <v>0.17634380510743908</v>
      </c>
      <c r="E119" s="14">
        <f t="shared" ref="E119:K119" si="43">SUM(E107:E118)</f>
        <v>123</v>
      </c>
      <c r="F119" s="14">
        <f>SUM(F107:F118)</f>
        <v>128</v>
      </c>
      <c r="G119" s="14">
        <f t="shared" si="43"/>
        <v>142</v>
      </c>
      <c r="H119" s="14">
        <f t="shared" si="43"/>
        <v>146</v>
      </c>
      <c r="I119" s="14">
        <f>SUM(I107:I118)</f>
        <v>151</v>
      </c>
      <c r="J119" s="14">
        <f t="shared" si="43"/>
        <v>162</v>
      </c>
      <c r="K119" s="14">
        <f t="shared" si="43"/>
        <v>1</v>
      </c>
      <c r="L119" s="14">
        <f t="shared" ref="L119:V119" si="44">SUM(L107:L118)</f>
        <v>0</v>
      </c>
      <c r="M119" s="14">
        <f t="shared" si="44"/>
        <v>4</v>
      </c>
      <c r="N119" s="14">
        <f t="shared" si="44"/>
        <v>1</v>
      </c>
      <c r="O119" s="14">
        <f t="shared" si="44"/>
        <v>4</v>
      </c>
      <c r="P119" s="14">
        <f t="shared" si="44"/>
        <v>14</v>
      </c>
      <c r="Q119" s="14">
        <f t="shared" si="44"/>
        <v>1</v>
      </c>
      <c r="R119" s="14">
        <f t="shared" si="44"/>
        <v>4</v>
      </c>
      <c r="S119" s="14">
        <f t="shared" si="44"/>
        <v>3</v>
      </c>
      <c r="T119" s="14">
        <f t="shared" si="44"/>
        <v>2</v>
      </c>
      <c r="U119" s="14">
        <f t="shared" si="44"/>
        <v>20</v>
      </c>
      <c r="V119" s="14">
        <f t="shared" si="44"/>
        <v>0</v>
      </c>
      <c r="W119" s="14">
        <f t="shared" si="26"/>
        <v>54</v>
      </c>
      <c r="X119" s="14">
        <f t="shared" ref="X119:AI119" si="45">SUM(X107:X118)</f>
        <v>0</v>
      </c>
      <c r="Y119" s="14">
        <f t="shared" si="45"/>
        <v>0</v>
      </c>
      <c r="Z119" s="14">
        <f t="shared" si="45"/>
        <v>0</v>
      </c>
      <c r="AA119" s="14">
        <f t="shared" si="45"/>
        <v>0</v>
      </c>
      <c r="AB119" s="14">
        <f t="shared" si="45"/>
        <v>2</v>
      </c>
      <c r="AC119" s="14">
        <f t="shared" si="45"/>
        <v>0</v>
      </c>
      <c r="AD119" s="14">
        <f t="shared" si="45"/>
        <v>0</v>
      </c>
      <c r="AE119" s="14">
        <f t="shared" si="45"/>
        <v>1</v>
      </c>
      <c r="AF119" s="14">
        <f t="shared" si="45"/>
        <v>0</v>
      </c>
      <c r="AG119" s="14">
        <f t="shared" si="45"/>
        <v>0</v>
      </c>
      <c r="AH119" s="14">
        <f t="shared" si="45"/>
        <v>0</v>
      </c>
      <c r="AI119" s="14">
        <f t="shared" si="45"/>
        <v>0</v>
      </c>
      <c r="AJ119" s="14">
        <f t="shared" si="23"/>
        <v>3</v>
      </c>
      <c r="AK119" s="14">
        <f>+AL119+AM119</f>
        <v>918.66000000000008</v>
      </c>
      <c r="AL119" s="14">
        <f>6453*0.1</f>
        <v>645.30000000000007</v>
      </c>
      <c r="AM119" s="14">
        <f>3417*0.08</f>
        <v>273.36</v>
      </c>
    </row>
    <row r="120" spans="1:39" ht="15" thickBot="1" x14ac:dyDescent="0.25">
      <c r="A120" s="105" t="s">
        <v>186</v>
      </c>
      <c r="B120" s="99" t="s">
        <v>173</v>
      </c>
      <c r="C120" s="63"/>
      <c r="D120" s="63"/>
      <c r="E120" s="17">
        <v>271</v>
      </c>
      <c r="F120" s="49">
        <f t="shared" ref="F120:F132" si="46">+E120+(K120+L120+M120)-(X120+Y120+Z120)</f>
        <v>279</v>
      </c>
      <c r="G120" s="17">
        <f>VLOOKUP($B120,[2]NUM11!$G$2:$I$138,3,FALSE)</f>
        <v>297</v>
      </c>
      <c r="H120" s="61">
        <f t="shared" ref="H120:H132" si="47">+G120+(Q120+R120)-(AD120+AE120)</f>
        <v>304</v>
      </c>
      <c r="I120" s="50">
        <f t="shared" ref="I120:I132" si="48">+G120+(Q120+R120+S120+T120)-(AD120+AE120+AF120+AG120)</f>
        <v>316</v>
      </c>
      <c r="J120" s="51">
        <f>VLOOKUP($B120,[1]NUM11!$G$2:$I$143,3,FALSE)</f>
        <v>341</v>
      </c>
      <c r="K120" s="119">
        <f>VLOOKUP($B120,'[3]ACT NUM11'!$G$2:$S$106,2,FALSE)</f>
        <v>5</v>
      </c>
      <c r="L120" s="119">
        <f>VLOOKUP($B120,'[3]ACT NUM11'!$G$2:$S$106,3,FALSE)</f>
        <v>1</v>
      </c>
      <c r="M120" s="119">
        <f>VLOOKUP($B120,'[3]ACT NUM11'!$G$2:$S$106,4,FALSE)</f>
        <v>2</v>
      </c>
      <c r="N120" s="119">
        <f>VLOOKUP($B120,'[3]ACT NUM11'!$G$2:$S$106,5,FALSE)</f>
        <v>11</v>
      </c>
      <c r="O120" s="119">
        <f>VLOOKUP($B120,'[3]ACT NUM11'!$G$2:$S$106,6,FALSE)</f>
        <v>3</v>
      </c>
      <c r="P120" s="119">
        <f>VLOOKUP($B120,'[3]ACT NUM11'!$G$2:$S$106,7,FALSE)</f>
        <v>0</v>
      </c>
      <c r="Q120" s="119">
        <f>VLOOKUP($B120,'[3]ACT NUM11'!$G$2:$S$106,8,FALSE)</f>
        <v>4</v>
      </c>
      <c r="R120" s="119">
        <f>VLOOKUP($B120,'[3]ACT NUM11'!$G$2:$S$106,9,FALSE)</f>
        <v>7</v>
      </c>
      <c r="S120" s="119">
        <f>VLOOKUP($B120,'[3]ACT NUM11'!$G$2:$S$106,10,FALSE)</f>
        <v>10</v>
      </c>
      <c r="T120" s="120">
        <f>VLOOKUP($B120,'[3]ACT NUM11'!$G$2:$S$106,11,FALSE)</f>
        <v>2</v>
      </c>
      <c r="U120" s="119">
        <f>VLOOKUP($B120,'[3]ACT NUM11'!$G$2:$S$106,12,FALSE)</f>
        <v>6</v>
      </c>
      <c r="V120" s="119"/>
      <c r="W120" s="17">
        <f t="shared" si="26"/>
        <v>51</v>
      </c>
      <c r="X120" s="119">
        <f>VLOOKUP($B120,'[3]ACT NUM11'!$AB$2:$AN$40,2,FALSE)</f>
        <v>0</v>
      </c>
      <c r="Y120" s="119">
        <f>VLOOKUP($B120,'[3]ACT NUM11'!$AB$2:$AN$40,3,FALSE)</f>
        <v>0</v>
      </c>
      <c r="Z120" s="119">
        <f>VLOOKUP($B120,'[3]ACT NUM11'!$AB$2:$AN$40,4,FALSE)</f>
        <v>0</v>
      </c>
      <c r="AA120" s="119">
        <f>VLOOKUP($B120,'[3]ACT NUM11'!$AB$2:$AN$40,5,FALSE)</f>
        <v>1</v>
      </c>
      <c r="AB120" s="119">
        <f>VLOOKUP($B120,'[3]ACT NUM11'!$AB$2:$AN$40,6,FALSE)</f>
        <v>0</v>
      </c>
      <c r="AC120" s="119">
        <f>VLOOKUP($B120,'[3]ACT NUM11'!$AB$2:$AN$40,7,FALSE)</f>
        <v>2</v>
      </c>
      <c r="AD120" s="119">
        <f>VLOOKUP($B120,'[3]ACT NUM11'!$AB$2:$AN$40,8,FALSE)</f>
        <v>2</v>
      </c>
      <c r="AE120" s="119">
        <f>VLOOKUP($B120,'[3]ACT NUM11'!$AB$2:$AN$40,9,FALSE)</f>
        <v>2</v>
      </c>
      <c r="AF120" s="119">
        <f>VLOOKUP($B120,'[3]ACT NUM11'!$AB$2:$AN$40,10,FALSE)</f>
        <v>0</v>
      </c>
      <c r="AG120" s="119">
        <f>VLOOKUP($B120,'[3]ACT NUM11'!$AB$2:$AN$40,11,FALSE)</f>
        <v>0</v>
      </c>
      <c r="AH120" s="119">
        <f>VLOOKUP($B120,'[3]ACT NUM11'!$AB$2:$AN$40,12,FALSE)</f>
        <v>2</v>
      </c>
      <c r="AI120" s="119"/>
      <c r="AJ120" s="17">
        <f t="shared" si="23"/>
        <v>9</v>
      </c>
    </row>
    <row r="121" spans="1:39" ht="15" thickBot="1" x14ac:dyDescent="0.25">
      <c r="A121" s="105" t="s">
        <v>186</v>
      </c>
      <c r="B121" s="99" t="s">
        <v>174</v>
      </c>
      <c r="C121" s="63"/>
      <c r="D121" s="63"/>
      <c r="E121" s="17">
        <v>79</v>
      </c>
      <c r="F121" s="49">
        <f t="shared" si="46"/>
        <v>79</v>
      </c>
      <c r="G121" s="17">
        <f>VLOOKUP($B121,[2]NUM11!$G$2:$I$138,3,FALSE)</f>
        <v>80</v>
      </c>
      <c r="H121" s="61">
        <f t="shared" si="47"/>
        <v>81</v>
      </c>
      <c r="I121" s="50">
        <f t="shared" si="48"/>
        <v>82</v>
      </c>
      <c r="J121" s="51">
        <f>VLOOKUP($B121,[1]NUM11!$G$2:$I$143,3,FALSE)</f>
        <v>84</v>
      </c>
      <c r="K121" s="119">
        <f>VLOOKUP($B121,'[3]ACT NUM11'!$G$2:$S$106,2,FALSE)</f>
        <v>0</v>
      </c>
      <c r="L121" s="119">
        <f>VLOOKUP($B121,'[3]ACT NUM11'!$G$2:$S$106,3,FALSE)</f>
        <v>0</v>
      </c>
      <c r="M121" s="119">
        <f>VLOOKUP($B121,'[3]ACT NUM11'!$G$2:$S$106,4,FALSE)</f>
        <v>0</v>
      </c>
      <c r="N121" s="119">
        <f>VLOOKUP($B121,'[3]ACT NUM11'!$G$2:$S$106,5,FALSE)</f>
        <v>0</v>
      </c>
      <c r="O121" s="119">
        <f>VLOOKUP($B121,'[3]ACT NUM11'!$G$2:$S$106,6,FALSE)</f>
        <v>0</v>
      </c>
      <c r="P121" s="119">
        <f>VLOOKUP($B121,'[3]ACT NUM11'!$G$2:$S$106,7,FALSE)</f>
        <v>2</v>
      </c>
      <c r="Q121" s="119">
        <f>VLOOKUP($B121,'[3]ACT NUM11'!$G$2:$S$106,8,FALSE)</f>
        <v>0</v>
      </c>
      <c r="R121" s="119">
        <f>VLOOKUP($B121,'[3]ACT NUM11'!$G$2:$S$106,9,FALSE)</f>
        <v>1</v>
      </c>
      <c r="S121" s="119">
        <f>VLOOKUP($B121,'[3]ACT NUM11'!$G$2:$S$106,10,FALSE)</f>
        <v>1</v>
      </c>
      <c r="T121" s="120">
        <f>VLOOKUP($B121,'[3]ACT NUM11'!$G$2:$S$106,11,FALSE)</f>
        <v>0</v>
      </c>
      <c r="U121" s="119">
        <f>VLOOKUP($B121,'[3]ACT NUM11'!$G$2:$S$106,12,FALSE)</f>
        <v>0</v>
      </c>
      <c r="V121" s="119"/>
      <c r="W121" s="17">
        <f t="shared" si="26"/>
        <v>4</v>
      </c>
      <c r="X121" s="119"/>
      <c r="Y121" s="119"/>
      <c r="Z121" s="119"/>
      <c r="AA121" s="119"/>
      <c r="AB121" s="119"/>
      <c r="AC121" s="119"/>
      <c r="AD121" s="119"/>
      <c r="AE121" s="119"/>
      <c r="AF121" s="119"/>
      <c r="AG121" s="119"/>
      <c r="AH121" s="119"/>
      <c r="AI121" s="119"/>
      <c r="AJ121" s="17">
        <f t="shared" si="23"/>
        <v>0</v>
      </c>
    </row>
    <row r="122" spans="1:39" ht="15" thickBot="1" x14ac:dyDescent="0.25">
      <c r="A122" s="105" t="s">
        <v>186</v>
      </c>
      <c r="B122" s="99" t="s">
        <v>175</v>
      </c>
      <c r="C122" s="63"/>
      <c r="D122" s="63"/>
      <c r="E122" s="17">
        <v>77</v>
      </c>
      <c r="F122" s="49">
        <f t="shared" si="46"/>
        <v>77</v>
      </c>
      <c r="G122" s="17">
        <f>VLOOKUP($B122,[2]NUM11!$G$2:$I$138,3,FALSE)</f>
        <v>88</v>
      </c>
      <c r="H122" s="61">
        <f t="shared" si="47"/>
        <v>94</v>
      </c>
      <c r="I122" s="50">
        <f t="shared" si="48"/>
        <v>95</v>
      </c>
      <c r="J122" s="51">
        <f>VLOOKUP($B122,[1]NUM11!$G$2:$I$143,3,FALSE)</f>
        <v>96</v>
      </c>
      <c r="K122" s="119">
        <f>VLOOKUP($B122,'[3]ACT NUM11'!$G$2:$S$106,2,FALSE)</f>
        <v>0</v>
      </c>
      <c r="L122" s="119">
        <f>VLOOKUP($B122,'[3]ACT NUM11'!$G$2:$S$106,3,FALSE)</f>
        <v>0</v>
      </c>
      <c r="M122" s="119">
        <f>VLOOKUP($B122,'[3]ACT NUM11'!$G$2:$S$106,4,FALSE)</f>
        <v>0</v>
      </c>
      <c r="N122" s="119">
        <f>VLOOKUP($B122,'[3]ACT NUM11'!$G$2:$S$106,5,FALSE)</f>
        <v>1</v>
      </c>
      <c r="O122" s="119">
        <f>VLOOKUP($B122,'[3]ACT NUM11'!$G$2:$S$106,6,FALSE)</f>
        <v>2</v>
      </c>
      <c r="P122" s="119">
        <f>VLOOKUP($B122,'[3]ACT NUM11'!$G$2:$S$106,7,FALSE)</f>
        <v>2</v>
      </c>
      <c r="Q122" s="119">
        <f>VLOOKUP($B122,'[3]ACT NUM11'!$G$2:$S$106,8,FALSE)</f>
        <v>3</v>
      </c>
      <c r="R122" s="119">
        <f>VLOOKUP($B122,'[3]ACT NUM11'!$G$2:$S$106,9,FALSE)</f>
        <v>3</v>
      </c>
      <c r="S122" s="119">
        <f>VLOOKUP($B122,'[3]ACT NUM11'!$G$2:$S$106,10,FALSE)</f>
        <v>0</v>
      </c>
      <c r="T122" s="120">
        <f>VLOOKUP($B122,'[3]ACT NUM11'!$G$2:$S$106,11,FALSE)</f>
        <v>1</v>
      </c>
      <c r="U122" s="119">
        <f>VLOOKUP($B122,'[3]ACT NUM11'!$G$2:$S$106,12,FALSE)</f>
        <v>6</v>
      </c>
      <c r="V122" s="119"/>
      <c r="W122" s="17">
        <f t="shared" si="26"/>
        <v>18</v>
      </c>
      <c r="X122" s="119">
        <f>VLOOKUP($B122,'[3]ACT NUM11'!$AB$2:$AN$40,2,FALSE)</f>
        <v>0</v>
      </c>
      <c r="Y122" s="119">
        <f>VLOOKUP($B122,'[3]ACT NUM11'!$AB$2:$AN$40,3,FALSE)</f>
        <v>0</v>
      </c>
      <c r="Z122" s="119">
        <f>VLOOKUP($B122,'[3]ACT NUM11'!$AB$2:$AN$40,4,FALSE)</f>
        <v>0</v>
      </c>
      <c r="AA122" s="119">
        <f>VLOOKUP($B122,'[3]ACT NUM11'!$AB$2:$AN$40,5,FALSE)</f>
        <v>0</v>
      </c>
      <c r="AB122" s="119">
        <f>VLOOKUP($B122,'[3]ACT NUM11'!$AB$2:$AN$40,6,FALSE)</f>
        <v>0</v>
      </c>
      <c r="AC122" s="119">
        <f>VLOOKUP($B122,'[3]ACT NUM11'!$AB$2:$AN$40,7,FALSE)</f>
        <v>0</v>
      </c>
      <c r="AD122" s="119">
        <f>VLOOKUP($B122,'[3]ACT NUM11'!$AB$2:$AN$40,8,FALSE)</f>
        <v>0</v>
      </c>
      <c r="AE122" s="119">
        <f>VLOOKUP($B122,'[3]ACT NUM11'!$AB$2:$AN$40,9,FALSE)</f>
        <v>0</v>
      </c>
      <c r="AF122" s="119">
        <f>VLOOKUP($B122,'[3]ACT NUM11'!$AB$2:$AN$40,10,FALSE)</f>
        <v>0</v>
      </c>
      <c r="AG122" s="119">
        <f>VLOOKUP($B122,'[3]ACT NUM11'!$AB$2:$AN$40,11,FALSE)</f>
        <v>0</v>
      </c>
      <c r="AH122" s="119">
        <f>VLOOKUP($B122,'[3]ACT NUM11'!$AB$2:$AN$40,12,FALSE)</f>
        <v>1</v>
      </c>
      <c r="AI122" s="119"/>
      <c r="AJ122" s="17">
        <f t="shared" si="23"/>
        <v>1</v>
      </c>
    </row>
    <row r="123" spans="1:39" ht="15" thickBot="1" x14ac:dyDescent="0.25">
      <c r="A123" s="105" t="s">
        <v>186</v>
      </c>
      <c r="B123" s="99" t="s">
        <v>176</v>
      </c>
      <c r="C123" s="63"/>
      <c r="D123" s="63"/>
      <c r="E123" s="17">
        <v>112</v>
      </c>
      <c r="F123" s="49">
        <f t="shared" si="46"/>
        <v>113</v>
      </c>
      <c r="G123" s="17">
        <f>VLOOKUP($B123,[2]NUM11!$G$2:$I$138,3,FALSE)</f>
        <v>117</v>
      </c>
      <c r="H123" s="61">
        <f t="shared" si="47"/>
        <v>113</v>
      </c>
      <c r="I123" s="50">
        <f t="shared" si="48"/>
        <v>114</v>
      </c>
      <c r="J123" s="51">
        <f>VLOOKUP($B123,[1]NUM11!$G$2:$I$143,3,FALSE)</f>
        <v>128</v>
      </c>
      <c r="K123" s="119">
        <f>VLOOKUP($B123,'[3]ACT NUM11'!$G$2:$S$106,2,FALSE)</f>
        <v>1</v>
      </c>
      <c r="L123" s="119">
        <f>VLOOKUP($B123,'[3]ACT NUM11'!$G$2:$S$106,3,FALSE)</f>
        <v>2</v>
      </c>
      <c r="M123" s="119">
        <f>VLOOKUP($B123,'[3]ACT NUM11'!$G$2:$S$106,4,FALSE)</f>
        <v>3</v>
      </c>
      <c r="N123" s="119">
        <f>VLOOKUP($B123,'[3]ACT NUM11'!$G$2:$S$106,5,FALSE)</f>
        <v>4</v>
      </c>
      <c r="O123" s="119">
        <f>VLOOKUP($B123,'[3]ACT NUM11'!$G$2:$S$106,6,FALSE)</f>
        <v>7</v>
      </c>
      <c r="P123" s="119">
        <f>VLOOKUP($B123,'[3]ACT NUM11'!$G$2:$S$106,7,FALSE)</f>
        <v>1</v>
      </c>
      <c r="Q123" s="119">
        <f>VLOOKUP($B123,'[3]ACT NUM11'!$G$2:$S$106,8,FALSE)</f>
        <v>0</v>
      </c>
      <c r="R123" s="119">
        <f>VLOOKUP($B123,'[3]ACT NUM11'!$G$2:$S$106,9,FALSE)</f>
        <v>0</v>
      </c>
      <c r="S123" s="119">
        <f>VLOOKUP($B123,'[3]ACT NUM11'!$G$2:$S$106,10,FALSE)</f>
        <v>1</v>
      </c>
      <c r="T123" s="120">
        <f>VLOOKUP($B123,'[3]ACT NUM11'!$G$2:$S$106,11,FALSE)</f>
        <v>0</v>
      </c>
      <c r="U123" s="119">
        <f>VLOOKUP($B123,'[3]ACT NUM11'!$G$2:$S$106,12,FALSE)</f>
        <v>3</v>
      </c>
      <c r="V123" s="119"/>
      <c r="W123" s="17">
        <f t="shared" si="26"/>
        <v>22</v>
      </c>
      <c r="X123" s="119">
        <f>VLOOKUP($B123,'[3]ACT NUM11'!$AB$2:$AN$40,2,FALSE)</f>
        <v>1</v>
      </c>
      <c r="Y123" s="119">
        <f>VLOOKUP($B123,'[3]ACT NUM11'!$AB$2:$AN$40,3,FALSE)</f>
        <v>3</v>
      </c>
      <c r="Z123" s="119">
        <f>VLOOKUP($B123,'[3]ACT NUM11'!$AB$2:$AN$40,4,FALSE)</f>
        <v>1</v>
      </c>
      <c r="AA123" s="119">
        <f>VLOOKUP($B123,'[3]ACT NUM11'!$AB$2:$AN$40,5,FALSE)</f>
        <v>2</v>
      </c>
      <c r="AB123" s="119">
        <f>VLOOKUP($B123,'[3]ACT NUM11'!$AB$2:$AN$40,6,FALSE)</f>
        <v>6</v>
      </c>
      <c r="AC123" s="119">
        <f>VLOOKUP($B123,'[3]ACT NUM11'!$AB$2:$AN$40,7,FALSE)</f>
        <v>0</v>
      </c>
      <c r="AD123" s="119">
        <f>VLOOKUP($B123,'[3]ACT NUM11'!$AB$2:$AN$40,8,FALSE)</f>
        <v>0</v>
      </c>
      <c r="AE123" s="119">
        <f>VLOOKUP($B123,'[3]ACT NUM11'!$AB$2:$AN$40,9,FALSE)</f>
        <v>4</v>
      </c>
      <c r="AF123" s="119">
        <f>VLOOKUP($B123,'[3]ACT NUM11'!$AB$2:$AN$40,10,FALSE)</f>
        <v>0</v>
      </c>
      <c r="AG123" s="119">
        <f>VLOOKUP($B123,'[3]ACT NUM11'!$AB$2:$AN$40,11,FALSE)</f>
        <v>0</v>
      </c>
      <c r="AH123" s="119">
        <f>VLOOKUP($B123,'[3]ACT NUM11'!$AB$2:$AN$40,12,FALSE)</f>
        <v>0</v>
      </c>
      <c r="AI123" s="119"/>
      <c r="AJ123" s="17">
        <f t="shared" si="23"/>
        <v>17</v>
      </c>
    </row>
    <row r="124" spans="1:39" ht="15" thickBot="1" x14ac:dyDescent="0.25">
      <c r="A124" s="105" t="s">
        <v>186</v>
      </c>
      <c r="B124" s="99" t="s">
        <v>177</v>
      </c>
      <c r="C124" s="63"/>
      <c r="D124" s="63"/>
      <c r="E124" s="17"/>
      <c r="F124" s="49">
        <f t="shared" si="46"/>
        <v>0</v>
      </c>
      <c r="G124" s="17"/>
      <c r="H124" s="61">
        <f t="shared" si="47"/>
        <v>0</v>
      </c>
      <c r="I124" s="50">
        <f t="shared" si="48"/>
        <v>0</v>
      </c>
      <c r="J124" s="51"/>
      <c r="K124" s="119"/>
      <c r="L124" s="119"/>
      <c r="M124" s="119"/>
      <c r="N124" s="119"/>
      <c r="O124" s="119"/>
      <c r="P124" s="119"/>
      <c r="Q124" s="119"/>
      <c r="R124" s="119"/>
      <c r="S124" s="119"/>
      <c r="T124" s="120"/>
      <c r="U124" s="119"/>
      <c r="V124" s="119"/>
      <c r="W124" s="17">
        <f t="shared" si="26"/>
        <v>0</v>
      </c>
      <c r="X124" s="119"/>
      <c r="Y124" s="119"/>
      <c r="Z124" s="119"/>
      <c r="AA124" s="119"/>
      <c r="AB124" s="119"/>
      <c r="AC124" s="119"/>
      <c r="AD124" s="119"/>
      <c r="AE124" s="119"/>
      <c r="AF124" s="119"/>
      <c r="AG124" s="119"/>
      <c r="AH124" s="119"/>
      <c r="AI124" s="119"/>
      <c r="AJ124" s="17">
        <f t="shared" si="23"/>
        <v>0</v>
      </c>
    </row>
    <row r="125" spans="1:39" ht="15" thickBot="1" x14ac:dyDescent="0.25">
      <c r="A125" s="105" t="s">
        <v>186</v>
      </c>
      <c r="B125" s="99" t="s">
        <v>178</v>
      </c>
      <c r="C125" s="63"/>
      <c r="D125" s="63"/>
      <c r="E125" s="17">
        <v>10</v>
      </c>
      <c r="F125" s="49">
        <f t="shared" si="46"/>
        <v>10</v>
      </c>
      <c r="G125" s="17">
        <f>VLOOKUP($B125,[2]NUM11!$G$2:$I$138,3,FALSE)</f>
        <v>14</v>
      </c>
      <c r="H125" s="61">
        <f t="shared" si="47"/>
        <v>14</v>
      </c>
      <c r="I125" s="50">
        <f t="shared" si="48"/>
        <v>14</v>
      </c>
      <c r="J125" s="51"/>
      <c r="K125" s="119"/>
      <c r="L125" s="119"/>
      <c r="M125" s="119"/>
      <c r="N125" s="119"/>
      <c r="O125" s="119"/>
      <c r="P125" s="119"/>
      <c r="Q125" s="119"/>
      <c r="R125" s="119"/>
      <c r="S125" s="119"/>
      <c r="T125" s="120"/>
      <c r="U125" s="119"/>
      <c r="V125" s="119"/>
      <c r="W125" s="17">
        <f t="shared" si="26"/>
        <v>0</v>
      </c>
      <c r="X125" s="119"/>
      <c r="Y125" s="119"/>
      <c r="Z125" s="119"/>
      <c r="AA125" s="119"/>
      <c r="AB125" s="119"/>
      <c r="AC125" s="119"/>
      <c r="AD125" s="119"/>
      <c r="AE125" s="119"/>
      <c r="AF125" s="119"/>
      <c r="AG125" s="119"/>
      <c r="AH125" s="119"/>
      <c r="AI125" s="119"/>
      <c r="AJ125" s="17">
        <f t="shared" si="23"/>
        <v>0</v>
      </c>
    </row>
    <row r="126" spans="1:39" ht="15" thickBot="1" x14ac:dyDescent="0.25">
      <c r="A126" s="105" t="s">
        <v>186</v>
      </c>
      <c r="B126" s="99" t="s">
        <v>179</v>
      </c>
      <c r="C126" s="63"/>
      <c r="D126" s="63"/>
      <c r="E126" s="17"/>
      <c r="F126" s="49">
        <f t="shared" si="46"/>
        <v>0</v>
      </c>
      <c r="G126" s="17">
        <f>VLOOKUP($B126,[2]NUM11!$G$2:$I$138,3,FALSE)</f>
        <v>2</v>
      </c>
      <c r="H126" s="61">
        <f t="shared" si="47"/>
        <v>2</v>
      </c>
      <c r="I126" s="50">
        <f t="shared" si="48"/>
        <v>2</v>
      </c>
      <c r="J126" s="51">
        <f>VLOOKUP($B126,[1]NUM11!$G$2:$I$143,3,FALSE)</f>
        <v>3</v>
      </c>
      <c r="K126" s="114"/>
      <c r="L126" s="114"/>
      <c r="M126" s="114"/>
      <c r="N126" s="114"/>
      <c r="O126" s="114"/>
      <c r="P126" s="114"/>
      <c r="Q126" s="114"/>
      <c r="R126" s="114"/>
      <c r="S126" s="114"/>
      <c r="T126" s="120"/>
      <c r="U126" s="119"/>
      <c r="V126" s="119"/>
      <c r="W126" s="17">
        <f t="shared" si="26"/>
        <v>0</v>
      </c>
      <c r="X126" s="119"/>
      <c r="Y126" s="119"/>
      <c r="Z126" s="119"/>
      <c r="AA126" s="119"/>
      <c r="AB126" s="119"/>
      <c r="AC126" s="119"/>
      <c r="AD126" s="119"/>
      <c r="AE126" s="119"/>
      <c r="AF126" s="119"/>
      <c r="AG126" s="119"/>
      <c r="AH126" s="119"/>
      <c r="AI126" s="119"/>
      <c r="AJ126" s="17">
        <f t="shared" si="23"/>
        <v>0</v>
      </c>
    </row>
    <row r="127" spans="1:39" ht="15" thickBot="1" x14ac:dyDescent="0.25">
      <c r="A127" s="105" t="s">
        <v>186</v>
      </c>
      <c r="B127" s="99" t="s">
        <v>180</v>
      </c>
      <c r="C127" s="63"/>
      <c r="D127" s="63"/>
      <c r="E127" s="17"/>
      <c r="F127" s="49">
        <f t="shared" si="46"/>
        <v>0</v>
      </c>
      <c r="G127" s="17"/>
      <c r="H127" s="61">
        <f t="shared" si="47"/>
        <v>0</v>
      </c>
      <c r="I127" s="50">
        <f t="shared" si="48"/>
        <v>0</v>
      </c>
      <c r="J127" s="51"/>
      <c r="K127" s="119"/>
      <c r="L127" s="119"/>
      <c r="M127" s="119"/>
      <c r="N127" s="119"/>
      <c r="O127" s="119"/>
      <c r="P127" s="119"/>
      <c r="Q127" s="119"/>
      <c r="R127" s="119"/>
      <c r="S127" s="119"/>
      <c r="T127" s="120"/>
      <c r="U127" s="119"/>
      <c r="V127" s="119"/>
      <c r="W127" s="17">
        <f t="shared" si="26"/>
        <v>0</v>
      </c>
      <c r="X127" s="114"/>
      <c r="Y127" s="114"/>
      <c r="Z127" s="114"/>
      <c r="AA127" s="114"/>
      <c r="AB127" s="114"/>
      <c r="AC127" s="114"/>
      <c r="AD127" s="114"/>
      <c r="AE127" s="114"/>
      <c r="AF127" s="114"/>
      <c r="AG127" s="119"/>
      <c r="AH127" s="119"/>
      <c r="AI127" s="119"/>
      <c r="AJ127" s="17">
        <f t="shared" si="23"/>
        <v>0</v>
      </c>
    </row>
    <row r="128" spans="1:39" ht="14.25" customHeight="1" thickBot="1" x14ac:dyDescent="0.25">
      <c r="A128" s="105" t="s">
        <v>186</v>
      </c>
      <c r="B128" s="99" t="s">
        <v>181</v>
      </c>
      <c r="C128" s="63"/>
      <c r="D128" s="63"/>
      <c r="E128" s="17">
        <v>20</v>
      </c>
      <c r="F128" s="49">
        <f t="shared" si="46"/>
        <v>20</v>
      </c>
      <c r="G128" s="17"/>
      <c r="H128" s="61">
        <f t="shared" si="47"/>
        <v>0</v>
      </c>
      <c r="I128" s="50">
        <f t="shared" si="48"/>
        <v>0</v>
      </c>
      <c r="J128" s="51"/>
      <c r="K128" s="119"/>
      <c r="L128" s="119"/>
      <c r="M128" s="119"/>
      <c r="N128" s="119"/>
      <c r="O128" s="119"/>
      <c r="P128" s="119"/>
      <c r="Q128" s="119"/>
      <c r="R128" s="119"/>
      <c r="S128" s="119"/>
      <c r="T128" s="120"/>
      <c r="U128" s="119"/>
      <c r="V128" s="119"/>
      <c r="W128" s="17">
        <f t="shared" si="26"/>
        <v>0</v>
      </c>
      <c r="X128" s="119"/>
      <c r="Y128" s="119"/>
      <c r="Z128" s="119"/>
      <c r="AA128" s="119"/>
      <c r="AB128" s="119"/>
      <c r="AC128" s="119"/>
      <c r="AD128" s="119"/>
      <c r="AE128" s="119"/>
      <c r="AF128" s="119"/>
      <c r="AG128" s="119"/>
      <c r="AH128" s="119"/>
      <c r="AI128" s="119"/>
      <c r="AJ128" s="17">
        <f t="shared" si="23"/>
        <v>0</v>
      </c>
    </row>
    <row r="129" spans="1:39" ht="15" thickBot="1" x14ac:dyDescent="0.25">
      <c r="A129" s="105" t="s">
        <v>186</v>
      </c>
      <c r="B129" s="99" t="s">
        <v>182</v>
      </c>
      <c r="C129" s="63"/>
      <c r="D129" s="63"/>
      <c r="E129" s="17">
        <v>7</v>
      </c>
      <c r="F129" s="49">
        <f t="shared" si="46"/>
        <v>7</v>
      </c>
      <c r="G129" s="17"/>
      <c r="H129" s="61">
        <f t="shared" si="47"/>
        <v>0</v>
      </c>
      <c r="I129" s="50">
        <f t="shared" si="48"/>
        <v>0</v>
      </c>
      <c r="J129" s="51"/>
      <c r="K129" s="119"/>
      <c r="L129" s="119"/>
      <c r="M129" s="119"/>
      <c r="N129" s="119"/>
      <c r="O129" s="119"/>
      <c r="P129" s="119"/>
      <c r="Q129" s="119"/>
      <c r="R129" s="119"/>
      <c r="S129" s="119"/>
      <c r="T129" s="120"/>
      <c r="U129" s="119"/>
      <c r="V129" s="119"/>
      <c r="W129" s="17">
        <f t="shared" si="26"/>
        <v>0</v>
      </c>
      <c r="X129" s="119"/>
      <c r="Y129" s="119"/>
      <c r="Z129" s="119"/>
      <c r="AA129" s="119"/>
      <c r="AB129" s="119"/>
      <c r="AC129" s="119"/>
      <c r="AD129" s="119"/>
      <c r="AE129" s="119"/>
      <c r="AF129" s="119"/>
      <c r="AG129" s="119"/>
      <c r="AH129" s="119"/>
      <c r="AI129" s="119"/>
      <c r="AJ129" s="17">
        <f t="shared" si="23"/>
        <v>0</v>
      </c>
    </row>
    <row r="130" spans="1:39" ht="15" thickBot="1" x14ac:dyDescent="0.25">
      <c r="A130" s="105" t="s">
        <v>186</v>
      </c>
      <c r="B130" s="99" t="s">
        <v>183</v>
      </c>
      <c r="C130" s="63"/>
      <c r="D130" s="63"/>
      <c r="E130" s="17"/>
      <c r="F130" s="49">
        <f t="shared" si="46"/>
        <v>0</v>
      </c>
      <c r="G130" s="17"/>
      <c r="H130" s="61">
        <f t="shared" si="47"/>
        <v>0</v>
      </c>
      <c r="I130" s="50">
        <f t="shared" si="48"/>
        <v>0</v>
      </c>
      <c r="J130" s="5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0"/>
      <c r="U130" s="121"/>
      <c r="V130" s="121"/>
      <c r="W130" s="17">
        <f t="shared" si="26"/>
        <v>0</v>
      </c>
      <c r="X130" s="119"/>
      <c r="Y130" s="119"/>
      <c r="Z130" s="119"/>
      <c r="AA130" s="119"/>
      <c r="AB130" s="119"/>
      <c r="AC130" s="119"/>
      <c r="AD130" s="119"/>
      <c r="AE130" s="119"/>
      <c r="AF130" s="119"/>
      <c r="AG130" s="121"/>
      <c r="AH130" s="121"/>
      <c r="AI130" s="121"/>
      <c r="AJ130" s="17">
        <f>SUM(X130:AI130)</f>
        <v>0</v>
      </c>
    </row>
    <row r="131" spans="1:39" ht="15" thickBot="1" x14ac:dyDescent="0.25">
      <c r="A131" s="105" t="s">
        <v>186</v>
      </c>
      <c r="B131" s="99" t="s">
        <v>184</v>
      </c>
      <c r="C131" s="63"/>
      <c r="D131" s="63"/>
      <c r="E131" s="17"/>
      <c r="F131" s="49">
        <f t="shared" si="46"/>
        <v>0</v>
      </c>
      <c r="G131" s="17"/>
      <c r="H131" s="61">
        <f t="shared" si="47"/>
        <v>0</v>
      </c>
      <c r="I131" s="50">
        <f t="shared" si="48"/>
        <v>0</v>
      </c>
      <c r="J131" s="5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0"/>
      <c r="U131" s="121"/>
      <c r="V131" s="121"/>
      <c r="W131" s="17">
        <f t="shared" si="26"/>
        <v>0</v>
      </c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7">
        <f t="shared" si="23"/>
        <v>0</v>
      </c>
    </row>
    <row r="132" spans="1:39" ht="15" thickBot="1" x14ac:dyDescent="0.25">
      <c r="A132" s="105" t="s">
        <v>186</v>
      </c>
      <c r="B132" s="99" t="s">
        <v>185</v>
      </c>
      <c r="C132" s="63"/>
      <c r="D132" s="63"/>
      <c r="E132" s="17"/>
      <c r="F132" s="49">
        <f t="shared" si="46"/>
        <v>0</v>
      </c>
      <c r="G132" s="17"/>
      <c r="H132" s="61">
        <f t="shared" si="47"/>
        <v>0</v>
      </c>
      <c r="I132" s="50">
        <f t="shared" si="48"/>
        <v>0</v>
      </c>
      <c r="J132" s="51">
        <f>VLOOKUP($B132,[1]NUM11!$G$2:$I$143,3,FALSE)</f>
        <v>6</v>
      </c>
      <c r="K132" s="121"/>
      <c r="L132" s="121"/>
      <c r="M132" s="121"/>
      <c r="N132" s="121"/>
      <c r="O132" s="121"/>
      <c r="P132" s="121"/>
      <c r="Q132" s="121"/>
      <c r="R132" s="121"/>
      <c r="S132" s="121"/>
      <c r="T132" s="120"/>
      <c r="U132" s="121"/>
      <c r="V132" s="121"/>
      <c r="W132" s="17">
        <f t="shared" si="26"/>
        <v>0</v>
      </c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7">
        <f t="shared" si="23"/>
        <v>0</v>
      </c>
    </row>
    <row r="133" spans="1:39" ht="15" thickBot="1" x14ac:dyDescent="0.25">
      <c r="A133" s="233" t="s">
        <v>208</v>
      </c>
      <c r="B133" s="234"/>
      <c r="C133" s="45">
        <f>+D133/Metas!Q112</f>
        <v>0.76165799750157659</v>
      </c>
      <c r="D133" s="19">
        <f>+J133/AK133</f>
        <v>0.16756475945034685</v>
      </c>
      <c r="E133" s="14">
        <f t="shared" ref="E133:K133" si="49">SUM(E120:E132)</f>
        <v>576</v>
      </c>
      <c r="F133" s="14">
        <f>SUM(F120:F132)</f>
        <v>585</v>
      </c>
      <c r="G133" s="14">
        <f t="shared" si="49"/>
        <v>598</v>
      </c>
      <c r="H133" s="14">
        <f t="shared" si="49"/>
        <v>608</v>
      </c>
      <c r="I133" s="14">
        <f>SUM(I120:I132)</f>
        <v>623</v>
      </c>
      <c r="J133" s="14">
        <f t="shared" si="49"/>
        <v>658</v>
      </c>
      <c r="K133" s="14">
        <f t="shared" si="49"/>
        <v>6</v>
      </c>
      <c r="L133" s="14">
        <f t="shared" ref="L133:V133" si="50">SUM(L120:L132)</f>
        <v>3</v>
      </c>
      <c r="M133" s="14">
        <f t="shared" si="50"/>
        <v>5</v>
      </c>
      <c r="N133" s="14">
        <f t="shared" si="50"/>
        <v>16</v>
      </c>
      <c r="O133" s="14">
        <f t="shared" si="50"/>
        <v>12</v>
      </c>
      <c r="P133" s="14">
        <f t="shared" si="50"/>
        <v>5</v>
      </c>
      <c r="Q133" s="14">
        <f t="shared" si="50"/>
        <v>7</v>
      </c>
      <c r="R133" s="14">
        <f t="shared" si="50"/>
        <v>11</v>
      </c>
      <c r="S133" s="14">
        <f t="shared" si="50"/>
        <v>12</v>
      </c>
      <c r="T133" s="14">
        <f t="shared" si="50"/>
        <v>3</v>
      </c>
      <c r="U133" s="14">
        <f t="shared" si="50"/>
        <v>15</v>
      </c>
      <c r="V133" s="14">
        <f t="shared" si="50"/>
        <v>0</v>
      </c>
      <c r="W133" s="14">
        <f t="shared" si="26"/>
        <v>95</v>
      </c>
      <c r="X133" s="14">
        <f t="shared" ref="X133:AI133" si="51">SUM(X120:X132)</f>
        <v>1</v>
      </c>
      <c r="Y133" s="14">
        <f t="shared" si="51"/>
        <v>3</v>
      </c>
      <c r="Z133" s="14">
        <f t="shared" si="51"/>
        <v>1</v>
      </c>
      <c r="AA133" s="14">
        <f t="shared" si="51"/>
        <v>3</v>
      </c>
      <c r="AB133" s="14">
        <f t="shared" si="51"/>
        <v>6</v>
      </c>
      <c r="AC133" s="14">
        <f t="shared" si="51"/>
        <v>2</v>
      </c>
      <c r="AD133" s="14">
        <f t="shared" si="51"/>
        <v>2</v>
      </c>
      <c r="AE133" s="14">
        <f t="shared" si="51"/>
        <v>6</v>
      </c>
      <c r="AF133" s="14">
        <f t="shared" si="51"/>
        <v>0</v>
      </c>
      <c r="AG133" s="14">
        <f t="shared" si="51"/>
        <v>0</v>
      </c>
      <c r="AH133" s="14">
        <f t="shared" si="51"/>
        <v>3</v>
      </c>
      <c r="AI133" s="14">
        <f t="shared" si="51"/>
        <v>0</v>
      </c>
      <c r="AJ133" s="14">
        <f t="shared" si="23"/>
        <v>27</v>
      </c>
      <c r="AK133" s="14">
        <f>+AL133+AM133</f>
        <v>3926.84</v>
      </c>
      <c r="AL133" s="14">
        <f>29042*0.1</f>
        <v>2904.2000000000003</v>
      </c>
      <c r="AM133" s="14">
        <f>12783*0.08</f>
        <v>1022.64</v>
      </c>
    </row>
    <row r="134" spans="1:39" ht="15" thickBot="1" x14ac:dyDescent="0.25">
      <c r="A134" s="105" t="s">
        <v>191</v>
      </c>
      <c r="B134" s="99" t="s">
        <v>187</v>
      </c>
      <c r="C134" s="63"/>
      <c r="D134" s="63"/>
      <c r="E134" s="17">
        <v>207</v>
      </c>
      <c r="F134" s="49">
        <f>+E134+(K134+L134+M134)-(X134+Y134+Z134)</f>
        <v>207</v>
      </c>
      <c r="G134" s="17">
        <f>VLOOKUP($B134,[2]NUM11!$G$2:$I$138,3,FALSE)</f>
        <v>245</v>
      </c>
      <c r="H134" s="61">
        <f>+G134+(Q134+R134)-(AD134+AE134)</f>
        <v>246</v>
      </c>
      <c r="I134" s="50">
        <f>+G134+(Q134+R134+S134+T134)-(AD134+AE134+AF134+AG134)</f>
        <v>278</v>
      </c>
      <c r="J134" s="51">
        <f>VLOOKUP($B134,[1]NUM11!$G$2:$I$143,3,FALSE)</f>
        <v>276</v>
      </c>
      <c r="K134" s="114">
        <f>VLOOKUP($B134,'[3]ACT NUM11'!$G$2:$S$106,2,FALSE)</f>
        <v>0</v>
      </c>
      <c r="L134" s="114">
        <f>VLOOKUP($B134,'[3]ACT NUM11'!$G$2:$S$106,3,FALSE)</f>
        <v>0</v>
      </c>
      <c r="M134" s="114">
        <f>VLOOKUP($B134,'[3]ACT NUM11'!$G$2:$S$106,4,FALSE)</f>
        <v>0</v>
      </c>
      <c r="N134" s="114">
        <f>VLOOKUP($B134,'[3]ACT NUM11'!$G$2:$S$106,5,FALSE)</f>
        <v>18</v>
      </c>
      <c r="O134" s="114">
        <f>VLOOKUP($B134,'[3]ACT NUM11'!$G$2:$S$106,6,FALSE)</f>
        <v>13</v>
      </c>
      <c r="P134" s="114">
        <f>VLOOKUP($B134,'[3]ACT NUM11'!$G$2:$S$106,7,FALSE)</f>
        <v>8</v>
      </c>
      <c r="Q134" s="114">
        <f>VLOOKUP($B134,'[3]ACT NUM11'!$G$2:$S$106,8,FALSE)</f>
        <v>1</v>
      </c>
      <c r="R134" s="122">
        <f>VLOOKUP($B134,'[3]ACT NUM11'!$G$2:$S$106,9,FALSE)</f>
        <v>0</v>
      </c>
      <c r="S134" s="122">
        <f>VLOOKUP($B134,'[3]ACT NUM11'!$G$2:$S$106,10,FALSE)</f>
        <v>0</v>
      </c>
      <c r="T134" s="120">
        <f>VLOOKUP($B134,'[3]ACT NUM11'!$G$2:$S$106,11,FALSE)</f>
        <v>32</v>
      </c>
      <c r="U134" s="122">
        <f>VLOOKUP($B134,'[3]ACT NUM11'!$G$2:$S$106,12,FALSE)</f>
        <v>0</v>
      </c>
      <c r="V134" s="122"/>
      <c r="W134" s="17">
        <f t="shared" si="26"/>
        <v>72</v>
      </c>
      <c r="X134" s="114"/>
      <c r="Y134" s="114"/>
      <c r="Z134" s="114"/>
      <c r="AA134" s="114"/>
      <c r="AB134" s="114"/>
      <c r="AC134" s="114"/>
      <c r="AD134" s="114"/>
      <c r="AE134" s="114"/>
      <c r="AF134" s="114"/>
      <c r="AG134" s="122"/>
      <c r="AH134" s="122"/>
      <c r="AI134" s="122"/>
      <c r="AJ134" s="17">
        <f t="shared" si="23"/>
        <v>0</v>
      </c>
    </row>
    <row r="135" spans="1:39" ht="15" thickBot="1" x14ac:dyDescent="0.25">
      <c r="A135" s="105" t="s">
        <v>191</v>
      </c>
      <c r="B135" s="99" t="s">
        <v>188</v>
      </c>
      <c r="C135" s="63"/>
      <c r="D135" s="63"/>
      <c r="E135" s="51">
        <v>5</v>
      </c>
      <c r="F135" s="49">
        <f>+E135+(K135+L135+M135)-(X135+Y135+Z135)</f>
        <v>5</v>
      </c>
      <c r="G135" s="17">
        <f>VLOOKUP($B135,[2]NUM11!$G$2:$I$138,3,FALSE)</f>
        <v>6</v>
      </c>
      <c r="H135" s="61">
        <f>+G135+(Q135+R135)-(AD135+AE135)</f>
        <v>6</v>
      </c>
      <c r="I135" s="50">
        <f>+G135+(Q135+R135+S135+T135)-(AD135+AE135+AF135+AG135)</f>
        <v>6</v>
      </c>
      <c r="J135" s="51">
        <f>VLOOKUP($B135,[1]NUM11!$G$2:$I$143,3,FALSE)</f>
        <v>6</v>
      </c>
      <c r="K135" s="114"/>
      <c r="L135" s="114"/>
      <c r="M135" s="114"/>
      <c r="N135" s="114"/>
      <c r="O135" s="114"/>
      <c r="P135" s="114"/>
      <c r="Q135" s="114"/>
      <c r="R135" s="114"/>
      <c r="S135" s="114"/>
      <c r="T135" s="125"/>
      <c r="U135" s="114"/>
      <c r="V135" s="114"/>
      <c r="W135" s="17">
        <f t="shared" si="26"/>
        <v>0</v>
      </c>
      <c r="X135" s="114"/>
      <c r="Y135" s="114"/>
      <c r="Z135" s="114"/>
      <c r="AA135" s="114"/>
      <c r="AB135" s="114"/>
      <c r="AC135" s="114"/>
      <c r="AD135" s="114"/>
      <c r="AE135" s="114"/>
      <c r="AF135" s="114"/>
      <c r="AG135" s="114"/>
      <c r="AH135" s="114"/>
      <c r="AI135" s="114"/>
      <c r="AJ135" s="17">
        <f t="shared" si="23"/>
        <v>0</v>
      </c>
    </row>
    <row r="136" spans="1:39" ht="15" thickBot="1" x14ac:dyDescent="0.25">
      <c r="A136" s="105" t="s">
        <v>191</v>
      </c>
      <c r="B136" s="99" t="s">
        <v>189</v>
      </c>
      <c r="C136" s="63"/>
      <c r="D136" s="63"/>
      <c r="E136" s="51"/>
      <c r="F136" s="49">
        <f>+E136+(K136+L136+M136)-(X136+Y136+Z136)</f>
        <v>0</v>
      </c>
      <c r="G136" s="17"/>
      <c r="H136" s="61">
        <f>+G136+(Q136+R136)-(AD136+AE136)</f>
        <v>0</v>
      </c>
      <c r="I136" s="50">
        <f>+G136+(Q136+R136+S136+T136)-(AD136+AE136+AF136+AG136)</f>
        <v>0</v>
      </c>
      <c r="J136" s="51"/>
      <c r="K136" s="114"/>
      <c r="L136" s="114"/>
      <c r="M136" s="114"/>
      <c r="N136" s="114"/>
      <c r="O136" s="114"/>
      <c r="P136" s="114"/>
      <c r="Q136" s="114"/>
      <c r="R136" s="114"/>
      <c r="S136" s="114"/>
      <c r="T136" s="125"/>
      <c r="U136" s="114"/>
      <c r="V136" s="114"/>
      <c r="W136" s="17">
        <f t="shared" si="26"/>
        <v>0</v>
      </c>
      <c r="X136" s="114"/>
      <c r="Y136" s="114"/>
      <c r="Z136" s="114"/>
      <c r="AA136" s="114"/>
      <c r="AB136" s="114"/>
      <c r="AC136" s="114"/>
      <c r="AD136" s="114"/>
      <c r="AE136" s="114"/>
      <c r="AF136" s="114"/>
      <c r="AG136" s="114"/>
      <c r="AH136" s="114"/>
      <c r="AI136" s="114"/>
      <c r="AJ136" s="17">
        <f t="shared" si="23"/>
        <v>0</v>
      </c>
    </row>
    <row r="137" spans="1:39" ht="15" thickBot="1" x14ac:dyDescent="0.25">
      <c r="A137" s="105" t="s">
        <v>191</v>
      </c>
      <c r="B137" s="99" t="s">
        <v>190</v>
      </c>
      <c r="C137" s="63"/>
      <c r="D137" s="63"/>
      <c r="E137" s="51">
        <v>1</v>
      </c>
      <c r="F137" s="49">
        <f>+E137+(K137+L137+M137)-(X137+Y137+Z137)</f>
        <v>1</v>
      </c>
      <c r="G137" s="17">
        <f>VLOOKUP($B137,[2]NUM11!$G$2:$I$138,3,FALSE)</f>
        <v>3</v>
      </c>
      <c r="H137" s="61">
        <f>+G137+(Q137+R137)-(AD137+AE137)</f>
        <v>3</v>
      </c>
      <c r="I137" s="50">
        <f>+G137+(Q137+R137+S137+T137)-(AD137+AE137+AF137+AG137)</f>
        <v>3</v>
      </c>
      <c r="J137" s="51">
        <f>VLOOKUP($B137,[1]NUM11!$G$2:$I$143,3,FALSE)</f>
        <v>3</v>
      </c>
      <c r="K137" s="114"/>
      <c r="L137" s="114"/>
      <c r="M137" s="114"/>
      <c r="N137" s="114"/>
      <c r="O137" s="114"/>
      <c r="P137" s="114"/>
      <c r="Q137" s="114"/>
      <c r="R137" s="114"/>
      <c r="S137" s="114"/>
      <c r="T137" s="125"/>
      <c r="U137" s="114"/>
      <c r="V137" s="114"/>
      <c r="W137" s="17">
        <f t="shared" si="26"/>
        <v>0</v>
      </c>
      <c r="X137" s="114"/>
      <c r="Y137" s="114"/>
      <c r="Z137" s="114"/>
      <c r="AA137" s="114"/>
      <c r="AB137" s="114"/>
      <c r="AC137" s="114"/>
      <c r="AD137" s="114"/>
      <c r="AE137" s="114"/>
      <c r="AF137" s="114"/>
      <c r="AG137" s="114"/>
      <c r="AH137" s="114"/>
      <c r="AI137" s="114"/>
      <c r="AJ137" s="17">
        <f t="shared" si="23"/>
        <v>0</v>
      </c>
    </row>
    <row r="138" spans="1:39" ht="15" thickBot="1" x14ac:dyDescent="0.25">
      <c r="A138" s="233" t="s">
        <v>209</v>
      </c>
      <c r="B138" s="234"/>
      <c r="C138" s="45">
        <f>+D138/Metas!Q114</f>
        <v>0.93028174806795172</v>
      </c>
      <c r="D138" s="19">
        <f>+J138/AK138</f>
        <v>0.20466198457494938</v>
      </c>
      <c r="E138" s="14">
        <f t="shared" ref="E138:K138" si="52">SUM(E134:E137)</f>
        <v>213</v>
      </c>
      <c r="F138" s="14">
        <f>SUM(F134:F137)</f>
        <v>213</v>
      </c>
      <c r="G138" s="14">
        <f t="shared" si="52"/>
        <v>254</v>
      </c>
      <c r="H138" s="14">
        <f t="shared" si="52"/>
        <v>255</v>
      </c>
      <c r="I138" s="14">
        <f>SUM(I134:I137)</f>
        <v>287</v>
      </c>
      <c r="J138" s="14">
        <f t="shared" si="52"/>
        <v>285</v>
      </c>
      <c r="K138" s="14">
        <f t="shared" si="52"/>
        <v>0</v>
      </c>
      <c r="L138" s="14">
        <f t="shared" ref="L138:V138" si="53">SUM(L134:L137)</f>
        <v>0</v>
      </c>
      <c r="M138" s="14">
        <f t="shared" si="53"/>
        <v>0</v>
      </c>
      <c r="N138" s="14">
        <f t="shared" si="53"/>
        <v>18</v>
      </c>
      <c r="O138" s="14">
        <f t="shared" si="53"/>
        <v>13</v>
      </c>
      <c r="P138" s="14">
        <f t="shared" si="53"/>
        <v>8</v>
      </c>
      <c r="Q138" s="14">
        <f t="shared" si="53"/>
        <v>1</v>
      </c>
      <c r="R138" s="14">
        <f t="shared" si="53"/>
        <v>0</v>
      </c>
      <c r="S138" s="14">
        <f t="shared" si="53"/>
        <v>0</v>
      </c>
      <c r="T138" s="14">
        <f t="shared" si="53"/>
        <v>32</v>
      </c>
      <c r="U138" s="14">
        <f t="shared" si="53"/>
        <v>0</v>
      </c>
      <c r="V138" s="14">
        <f t="shared" si="53"/>
        <v>0</v>
      </c>
      <c r="W138" s="14">
        <f t="shared" si="26"/>
        <v>72</v>
      </c>
      <c r="X138" s="14">
        <f t="shared" ref="X138:AI138" si="54">SUM(X134:X137)</f>
        <v>0</v>
      </c>
      <c r="Y138" s="14">
        <f t="shared" si="54"/>
        <v>0</v>
      </c>
      <c r="Z138" s="14">
        <f t="shared" si="54"/>
        <v>0</v>
      </c>
      <c r="AA138" s="14">
        <f t="shared" si="54"/>
        <v>0</v>
      </c>
      <c r="AB138" s="14">
        <f t="shared" si="54"/>
        <v>0</v>
      </c>
      <c r="AC138" s="14">
        <f t="shared" si="54"/>
        <v>0</v>
      </c>
      <c r="AD138" s="14">
        <f t="shared" si="54"/>
        <v>0</v>
      </c>
      <c r="AE138" s="14">
        <f t="shared" si="54"/>
        <v>0</v>
      </c>
      <c r="AF138" s="14">
        <f t="shared" si="54"/>
        <v>0</v>
      </c>
      <c r="AG138" s="14">
        <f t="shared" si="54"/>
        <v>0</v>
      </c>
      <c r="AH138" s="14">
        <f t="shared" si="54"/>
        <v>0</v>
      </c>
      <c r="AI138" s="14">
        <f t="shared" si="54"/>
        <v>0</v>
      </c>
      <c r="AJ138" s="14">
        <f t="shared" si="23"/>
        <v>0</v>
      </c>
      <c r="AK138" s="14">
        <f>+AL138+AM138</f>
        <v>1392.54</v>
      </c>
      <c r="AL138" s="14">
        <f>10323*0.1</f>
        <v>1032.3</v>
      </c>
      <c r="AM138" s="14">
        <f>4503*0.08</f>
        <v>360.24</v>
      </c>
    </row>
    <row r="139" spans="1:39" ht="15" thickBot="1" x14ac:dyDescent="0.25">
      <c r="A139" s="105" t="s">
        <v>199</v>
      </c>
      <c r="B139" s="99" t="s">
        <v>192</v>
      </c>
      <c r="C139" s="63"/>
      <c r="D139" s="63"/>
      <c r="E139" s="51">
        <v>166</v>
      </c>
      <c r="F139" s="49">
        <f t="shared" ref="F139:F145" si="55">+E139+(K139+L139+M139)-(X139+Y139+Z139)</f>
        <v>166</v>
      </c>
      <c r="G139" s="17">
        <f>VLOOKUP($B139,[2]NUM11!$G$2:$I$138,3,FALSE)</f>
        <v>146</v>
      </c>
      <c r="H139" s="61">
        <f t="shared" ref="H139:H144" si="56">+G139+(Q139+R139)-(AD139+AE139)</f>
        <v>146</v>
      </c>
      <c r="I139" s="50">
        <f t="shared" ref="I139:I145" si="57">+G139+(Q139+R139+S139+T139)-(AD139+AE139+AF139+AG139)</f>
        <v>146</v>
      </c>
      <c r="J139" s="51">
        <f>VLOOKUP($B139,[1]NUM11!$G$2:$I$143,3,FALSE)</f>
        <v>73</v>
      </c>
      <c r="K139" s="114">
        <f>VLOOKUP($B139,'[3]ACT NUM11'!$G$2:$S$106,2,FALSE)</f>
        <v>0</v>
      </c>
      <c r="L139" s="114">
        <f>VLOOKUP($B139,'[3]ACT NUM11'!$G$2:$S$106,3,FALSE)</f>
        <v>0</v>
      </c>
      <c r="M139" s="114">
        <f>VLOOKUP($B139,'[3]ACT NUM11'!$G$2:$S$106,4,FALSE)</f>
        <v>0</v>
      </c>
      <c r="N139" s="114">
        <f>VLOOKUP($B139,'[3]ACT NUM11'!$G$2:$S$106,5,FALSE)</f>
        <v>0</v>
      </c>
      <c r="O139" s="114">
        <f>VLOOKUP($B139,'[3]ACT NUM11'!$G$2:$S$106,6,FALSE)</f>
        <v>1</v>
      </c>
      <c r="P139" s="114">
        <f>VLOOKUP($B139,'[3]ACT NUM11'!$G$2:$S$106,7,FALSE)</f>
        <v>0</v>
      </c>
      <c r="Q139" s="114">
        <f>VLOOKUP($B139,'[3]ACT NUM11'!$G$2:$S$106,8,FALSE)</f>
        <v>0</v>
      </c>
      <c r="R139" s="114">
        <f>VLOOKUP($B139,'[3]ACT NUM11'!$G$2:$S$106,9,FALSE)</f>
        <v>0</v>
      </c>
      <c r="S139" s="114">
        <f>VLOOKUP($B139,'[3]ACT NUM11'!$G$2:$S$106,10,FALSE)</f>
        <v>0</v>
      </c>
      <c r="T139" s="114">
        <f>VLOOKUP($B139,'[3]ACT NUM11'!$G$2:$S$106,11,FALSE)</f>
        <v>0</v>
      </c>
      <c r="U139" s="114">
        <f>VLOOKUP($B139,'[3]ACT NUM11'!$G$2:$S$106,12,FALSE)</f>
        <v>0</v>
      </c>
      <c r="V139" s="114"/>
      <c r="W139" s="17">
        <f t="shared" si="26"/>
        <v>1</v>
      </c>
      <c r="X139" s="114">
        <f>VLOOKUP($B139,'[3]ACT NUM11'!$AB$2:$AN$40,2,FALSE)</f>
        <v>0</v>
      </c>
      <c r="Y139" s="114">
        <f>VLOOKUP($B139,'[3]ACT NUM11'!$AB$2:$AN$40,3,FALSE)</f>
        <v>0</v>
      </c>
      <c r="Z139" s="114">
        <f>VLOOKUP($B139,'[3]ACT NUM11'!$AB$2:$AN$40,4,FALSE)</f>
        <v>0</v>
      </c>
      <c r="AA139" s="114">
        <f>VLOOKUP($B139,'[3]ACT NUM11'!$AB$2:$AN$40,5,FALSE)</f>
        <v>0</v>
      </c>
      <c r="AB139" s="114">
        <f>VLOOKUP($B139,'[3]ACT NUM11'!$AB$2:$AN$40,6,FALSE)</f>
        <v>0</v>
      </c>
      <c r="AC139" s="114">
        <f>VLOOKUP($B139,'[3]ACT NUM11'!$AB$2:$AN$40,7,FALSE)</f>
        <v>0</v>
      </c>
      <c r="AD139" s="114">
        <f>VLOOKUP($B139,'[3]ACT NUM11'!$AB$2:$AN$40,8,FALSE)</f>
        <v>0</v>
      </c>
      <c r="AE139" s="114">
        <f>VLOOKUP($B139,'[3]ACT NUM11'!$AB$2:$AN$40,9,FALSE)</f>
        <v>0</v>
      </c>
      <c r="AF139" s="114">
        <f>VLOOKUP($B139,'[3]ACT NUM11'!$AB$2:$AN$40,10,FALSE)</f>
        <v>0</v>
      </c>
      <c r="AG139" s="114">
        <f>VLOOKUP($B139,'[3]ACT NUM11'!$AB$2:$AN$40,11,FALSE)</f>
        <v>0</v>
      </c>
      <c r="AH139" s="114">
        <f>VLOOKUP($B139,'[3]ACT NUM11'!$AB$2:$AN$40,12,FALSE)</f>
        <v>2</v>
      </c>
      <c r="AI139" s="114"/>
      <c r="AJ139" s="17">
        <f t="shared" si="23"/>
        <v>2</v>
      </c>
    </row>
    <row r="140" spans="1:39" ht="15" thickBot="1" x14ac:dyDescent="0.25">
      <c r="A140" s="105" t="s">
        <v>199</v>
      </c>
      <c r="B140" s="99" t="s">
        <v>193</v>
      </c>
      <c r="C140" s="63"/>
      <c r="D140" s="63"/>
      <c r="E140" s="51"/>
      <c r="F140" s="49">
        <f t="shared" si="55"/>
        <v>0</v>
      </c>
      <c r="G140" s="17"/>
      <c r="H140" s="61">
        <f t="shared" si="56"/>
        <v>0</v>
      </c>
      <c r="I140" s="50">
        <f t="shared" si="57"/>
        <v>0</v>
      </c>
      <c r="J140" s="51">
        <f>VLOOKUP($B140,[1]NUM11!$G$2:$I$143,3,FALSE)</f>
        <v>6</v>
      </c>
      <c r="K140" s="114"/>
      <c r="L140" s="114"/>
      <c r="M140" s="114"/>
      <c r="N140" s="114"/>
      <c r="O140" s="114"/>
      <c r="P140" s="114"/>
      <c r="Q140" s="114"/>
      <c r="R140" s="114"/>
      <c r="S140" s="114"/>
      <c r="T140" s="114"/>
      <c r="U140" s="114"/>
      <c r="V140" s="114"/>
      <c r="W140" s="17">
        <f t="shared" si="26"/>
        <v>0</v>
      </c>
      <c r="X140" s="114"/>
      <c r="Y140" s="114"/>
      <c r="Z140" s="114"/>
      <c r="AA140" s="114"/>
      <c r="AB140" s="114"/>
      <c r="AC140" s="114"/>
      <c r="AD140" s="114"/>
      <c r="AE140" s="114"/>
      <c r="AF140" s="114"/>
      <c r="AG140" s="114"/>
      <c r="AH140" s="114"/>
      <c r="AI140" s="114"/>
      <c r="AJ140" s="17">
        <f t="shared" ref="AJ140:AJ146" si="58">SUM(X140:AI140)</f>
        <v>0</v>
      </c>
    </row>
    <row r="141" spans="1:39" ht="15" thickBot="1" x14ac:dyDescent="0.25">
      <c r="A141" s="105" t="s">
        <v>199</v>
      </c>
      <c r="B141" s="99" t="s">
        <v>194</v>
      </c>
      <c r="C141" s="63"/>
      <c r="D141" s="63"/>
      <c r="E141" s="51"/>
      <c r="F141" s="49">
        <f t="shared" si="55"/>
        <v>0</v>
      </c>
      <c r="G141" s="17"/>
      <c r="H141" s="61">
        <f t="shared" si="56"/>
        <v>0</v>
      </c>
      <c r="I141" s="50">
        <f t="shared" si="57"/>
        <v>0</v>
      </c>
      <c r="J141" s="51">
        <f>VLOOKUP($B141,[1]NUM11!$G$2:$I$143,3,FALSE)</f>
        <v>17</v>
      </c>
      <c r="K141" s="114"/>
      <c r="L141" s="114"/>
      <c r="M141" s="114"/>
      <c r="N141" s="114"/>
      <c r="O141" s="114"/>
      <c r="P141" s="114"/>
      <c r="Q141" s="114"/>
      <c r="R141" s="114"/>
      <c r="S141" s="114"/>
      <c r="T141" s="114"/>
      <c r="U141" s="114"/>
      <c r="V141" s="114"/>
      <c r="W141" s="17">
        <f t="shared" si="26"/>
        <v>0</v>
      </c>
      <c r="X141" s="114"/>
      <c r="Y141" s="114"/>
      <c r="Z141" s="114"/>
      <c r="AA141" s="114"/>
      <c r="AB141" s="114"/>
      <c r="AC141" s="114"/>
      <c r="AD141" s="114"/>
      <c r="AE141" s="114"/>
      <c r="AF141" s="114"/>
      <c r="AG141" s="114"/>
      <c r="AH141" s="114"/>
      <c r="AI141" s="114"/>
      <c r="AJ141" s="17">
        <f t="shared" si="58"/>
        <v>0</v>
      </c>
    </row>
    <row r="142" spans="1:39" ht="15" thickBot="1" x14ac:dyDescent="0.25">
      <c r="A142" s="105" t="s">
        <v>199</v>
      </c>
      <c r="B142" s="99" t="s">
        <v>195</v>
      </c>
      <c r="C142" s="63"/>
      <c r="D142" s="63"/>
      <c r="E142" s="51"/>
      <c r="F142" s="49">
        <f t="shared" si="55"/>
        <v>0</v>
      </c>
      <c r="G142" s="17"/>
      <c r="H142" s="61">
        <f t="shared" si="56"/>
        <v>0</v>
      </c>
      <c r="I142" s="50">
        <f t="shared" si="57"/>
        <v>0</v>
      </c>
      <c r="J142" s="51">
        <f>VLOOKUP($B142,[1]NUM11!$G$2:$I$143,3,FALSE)</f>
        <v>21</v>
      </c>
      <c r="K142" s="114"/>
      <c r="L142" s="114"/>
      <c r="M142" s="114"/>
      <c r="N142" s="114"/>
      <c r="O142" s="114"/>
      <c r="P142" s="114"/>
      <c r="Q142" s="114"/>
      <c r="R142" s="114"/>
      <c r="S142" s="114"/>
      <c r="T142" s="114"/>
      <c r="U142" s="114"/>
      <c r="V142" s="114"/>
      <c r="W142" s="17">
        <f>SUM(K142:V142)</f>
        <v>0</v>
      </c>
      <c r="X142" s="114"/>
      <c r="Y142" s="114"/>
      <c r="Z142" s="114"/>
      <c r="AA142" s="114"/>
      <c r="AB142" s="114"/>
      <c r="AC142" s="114"/>
      <c r="AD142" s="114"/>
      <c r="AE142" s="114"/>
      <c r="AF142" s="114"/>
      <c r="AG142" s="114"/>
      <c r="AH142" s="114"/>
      <c r="AI142" s="114"/>
      <c r="AJ142" s="17">
        <f t="shared" si="58"/>
        <v>0</v>
      </c>
    </row>
    <row r="143" spans="1:39" ht="15" thickBot="1" x14ac:dyDescent="0.25">
      <c r="A143" s="105" t="s">
        <v>199</v>
      </c>
      <c r="B143" s="99" t="s">
        <v>196</v>
      </c>
      <c r="C143" s="63"/>
      <c r="D143" s="63"/>
      <c r="E143" s="51"/>
      <c r="F143" s="49">
        <f t="shared" si="55"/>
        <v>0</v>
      </c>
      <c r="G143" s="17"/>
      <c r="H143" s="61">
        <f t="shared" si="56"/>
        <v>0</v>
      </c>
      <c r="I143" s="50">
        <f t="shared" si="57"/>
        <v>0</v>
      </c>
      <c r="J143" s="51">
        <f>VLOOKUP($B143,[1]NUM11!$G$2:$I$143,3,FALSE)</f>
        <v>38</v>
      </c>
      <c r="K143" s="114">
        <f>VLOOKUP($B143,'[3]ACT NUM11'!$G$2:$S$106,2,FALSE)</f>
        <v>0</v>
      </c>
      <c r="L143" s="114">
        <f>VLOOKUP($B143,'[3]ACT NUM11'!$G$2:$S$106,3,FALSE)</f>
        <v>0</v>
      </c>
      <c r="M143" s="114">
        <f>VLOOKUP($B143,'[3]ACT NUM11'!$G$2:$S$106,4,FALSE)</f>
        <v>0</v>
      </c>
      <c r="N143" s="114">
        <f>VLOOKUP($B143,'[3]ACT NUM11'!$G$2:$S$106,5,FALSE)</f>
        <v>0</v>
      </c>
      <c r="O143" s="114">
        <f>VLOOKUP($B143,'[3]ACT NUM11'!$G$2:$S$106,6,FALSE)</f>
        <v>0</v>
      </c>
      <c r="P143" s="114">
        <f>VLOOKUP($B143,'[3]ACT NUM11'!$G$2:$S$106,7,FALSE)</f>
        <v>0</v>
      </c>
      <c r="Q143" s="114">
        <f>VLOOKUP($B143,'[3]ACT NUM11'!$G$2:$S$106,8,FALSE)</f>
        <v>0</v>
      </c>
      <c r="R143" s="114">
        <f>VLOOKUP($B143,'[3]ACT NUM11'!$G$2:$S$106,9,FALSE)</f>
        <v>0</v>
      </c>
      <c r="S143" s="114">
        <f>VLOOKUP($B143,'[3]ACT NUM11'!$G$2:$S$106,10,FALSE)</f>
        <v>0</v>
      </c>
      <c r="T143" s="114">
        <f>VLOOKUP($B143,'[3]ACT NUM11'!$G$2:$S$106,11,FALSE)</f>
        <v>0</v>
      </c>
      <c r="U143" s="114">
        <f>VLOOKUP($B143,'[3]ACT NUM11'!$G$2:$S$106,12,FALSE)</f>
        <v>2</v>
      </c>
      <c r="V143" s="114"/>
      <c r="W143" s="17">
        <f>SUM(K143:V143)</f>
        <v>2</v>
      </c>
      <c r="X143" s="114"/>
      <c r="Y143" s="114"/>
      <c r="Z143" s="114"/>
      <c r="AA143" s="114"/>
      <c r="AB143" s="114"/>
      <c r="AC143" s="114"/>
      <c r="AD143" s="114"/>
      <c r="AE143" s="114"/>
      <c r="AF143" s="114"/>
      <c r="AG143" s="114"/>
      <c r="AH143" s="114"/>
      <c r="AI143" s="114"/>
      <c r="AJ143" s="17">
        <f t="shared" si="58"/>
        <v>0</v>
      </c>
    </row>
    <row r="144" spans="1:39" ht="15" thickBot="1" x14ac:dyDescent="0.25">
      <c r="A144" s="105" t="s">
        <v>199</v>
      </c>
      <c r="B144" s="99" t="s">
        <v>197</v>
      </c>
      <c r="C144" s="63"/>
      <c r="D144" s="63"/>
      <c r="E144" s="51"/>
      <c r="F144" s="49">
        <f t="shared" si="55"/>
        <v>0</v>
      </c>
      <c r="G144" s="17"/>
      <c r="H144" s="61">
        <f t="shared" si="56"/>
        <v>0</v>
      </c>
      <c r="I144" s="50">
        <f t="shared" si="57"/>
        <v>0</v>
      </c>
      <c r="J144" s="51">
        <f>VLOOKUP($B144,[1]NUM11!$G$2:$I$143,3,FALSE)</f>
        <v>22</v>
      </c>
      <c r="K144" s="114">
        <f>VLOOKUP($B144,'[3]ACT NUM11'!$G$2:$S$106,2,FALSE)</f>
        <v>0</v>
      </c>
      <c r="L144" s="114">
        <f>VLOOKUP($B144,'[3]ACT NUM11'!$G$2:$S$106,3,FALSE)</f>
        <v>0</v>
      </c>
      <c r="M144" s="114">
        <f>VLOOKUP($B144,'[3]ACT NUM11'!$G$2:$S$106,4,FALSE)</f>
        <v>0</v>
      </c>
      <c r="N144" s="114">
        <f>VLOOKUP($B144,'[3]ACT NUM11'!$G$2:$S$106,5,FALSE)</f>
        <v>0</v>
      </c>
      <c r="O144" s="114">
        <f>VLOOKUP($B144,'[3]ACT NUM11'!$G$2:$S$106,6,FALSE)</f>
        <v>0</v>
      </c>
      <c r="P144" s="114">
        <f>VLOOKUP($B144,'[3]ACT NUM11'!$G$2:$S$106,7,FALSE)</f>
        <v>1</v>
      </c>
      <c r="Q144" s="114">
        <f>VLOOKUP($B144,'[3]ACT NUM11'!$G$2:$S$106,8,FALSE)</f>
        <v>0</v>
      </c>
      <c r="R144" s="114">
        <f>VLOOKUP($B144,'[3]ACT NUM11'!$G$2:$S$106,9,FALSE)</f>
        <v>0</v>
      </c>
      <c r="S144" s="114">
        <f>VLOOKUP($B144,'[3]ACT NUM11'!$G$2:$S$106,10,FALSE)</f>
        <v>0</v>
      </c>
      <c r="T144" s="114">
        <f>VLOOKUP($B144,'[3]ACT NUM11'!$G$2:$S$106,11,FALSE)</f>
        <v>0</v>
      </c>
      <c r="U144" s="114">
        <f>VLOOKUP($B144,'[3]ACT NUM11'!$G$2:$S$106,12,FALSE)</f>
        <v>0</v>
      </c>
      <c r="V144" s="114"/>
      <c r="W144" s="17">
        <f>SUM(K144:V144)</f>
        <v>1</v>
      </c>
      <c r="X144" s="114"/>
      <c r="Y144" s="114"/>
      <c r="Z144" s="114"/>
      <c r="AA144" s="114"/>
      <c r="AB144" s="114"/>
      <c r="AC144" s="114"/>
      <c r="AD144" s="114"/>
      <c r="AE144" s="114"/>
      <c r="AF144" s="114"/>
      <c r="AG144" s="114"/>
      <c r="AH144" s="114"/>
      <c r="AI144" s="114"/>
      <c r="AJ144" s="17">
        <f>SUM(X144:AI144)</f>
        <v>0</v>
      </c>
    </row>
    <row r="145" spans="1:39" ht="15" thickBot="1" x14ac:dyDescent="0.25">
      <c r="A145" s="105" t="s">
        <v>199</v>
      </c>
      <c r="B145" s="99" t="s">
        <v>198</v>
      </c>
      <c r="C145" s="63"/>
      <c r="D145" s="63"/>
      <c r="E145" s="51"/>
      <c r="F145" s="49">
        <f t="shared" si="55"/>
        <v>0</v>
      </c>
      <c r="G145" s="17"/>
      <c r="H145" s="61">
        <f>+G145+(Q145+R145)-(AD145+AE145)</f>
        <v>0</v>
      </c>
      <c r="I145" s="50">
        <f t="shared" si="57"/>
        <v>0</v>
      </c>
      <c r="J145" s="51">
        <f>VLOOKUP($B145,[1]NUM11!$G$2:$I$143,3,FALSE)</f>
        <v>13</v>
      </c>
      <c r="K145" s="114"/>
      <c r="L145" s="114"/>
      <c r="M145" s="114"/>
      <c r="N145" s="114"/>
      <c r="O145" s="114"/>
      <c r="P145" s="114"/>
      <c r="Q145" s="114"/>
      <c r="R145" s="114"/>
      <c r="S145" s="114"/>
      <c r="T145" s="114"/>
      <c r="U145" s="114"/>
      <c r="V145" s="114"/>
      <c r="W145" s="17">
        <f>SUM(K145:V145)</f>
        <v>0</v>
      </c>
      <c r="X145" s="114"/>
      <c r="Y145" s="114"/>
      <c r="Z145" s="114"/>
      <c r="AA145" s="114"/>
      <c r="AB145" s="114"/>
      <c r="AC145" s="114"/>
      <c r="AD145" s="114"/>
      <c r="AE145" s="114"/>
      <c r="AF145" s="114"/>
      <c r="AG145" s="114"/>
      <c r="AH145" s="114"/>
      <c r="AI145" s="114"/>
      <c r="AJ145" s="17">
        <f>SUM(X145:AI145)</f>
        <v>0</v>
      </c>
    </row>
    <row r="146" spans="1:39" ht="15" thickBot="1" x14ac:dyDescent="0.25">
      <c r="A146" s="233" t="s">
        <v>210</v>
      </c>
      <c r="B146" s="234"/>
      <c r="C146" s="45">
        <f>+D146/Metas!Q115</f>
        <v>0.99133882917666705</v>
      </c>
      <c r="D146" s="19">
        <f>+J146/AK146</f>
        <v>0.34696859021183346</v>
      </c>
      <c r="E146" s="14">
        <f t="shared" ref="E146:K146" si="59">SUM(E139:E145)</f>
        <v>166</v>
      </c>
      <c r="F146" s="14">
        <f>SUM(F139:F145)</f>
        <v>166</v>
      </c>
      <c r="G146" s="14">
        <f t="shared" si="59"/>
        <v>146</v>
      </c>
      <c r="H146" s="14">
        <f t="shared" si="59"/>
        <v>146</v>
      </c>
      <c r="I146" s="14">
        <f>SUM(I139:I145)</f>
        <v>146</v>
      </c>
      <c r="J146" s="14">
        <f t="shared" si="59"/>
        <v>190</v>
      </c>
      <c r="K146" s="14">
        <f t="shared" si="59"/>
        <v>0</v>
      </c>
      <c r="L146" s="14">
        <f t="shared" ref="L146:V146" si="60">SUM(L139:L145)</f>
        <v>0</v>
      </c>
      <c r="M146" s="14">
        <f t="shared" si="60"/>
        <v>0</v>
      </c>
      <c r="N146" s="14">
        <f t="shared" si="60"/>
        <v>0</v>
      </c>
      <c r="O146" s="14">
        <f t="shared" si="60"/>
        <v>1</v>
      </c>
      <c r="P146" s="14">
        <f t="shared" si="60"/>
        <v>1</v>
      </c>
      <c r="Q146" s="14">
        <f t="shared" si="60"/>
        <v>0</v>
      </c>
      <c r="R146" s="14">
        <f t="shared" si="60"/>
        <v>0</v>
      </c>
      <c r="S146" s="14">
        <f t="shared" si="60"/>
        <v>0</v>
      </c>
      <c r="T146" s="14">
        <f t="shared" si="60"/>
        <v>0</v>
      </c>
      <c r="U146" s="14">
        <f t="shared" si="60"/>
        <v>2</v>
      </c>
      <c r="V146" s="14">
        <f t="shared" si="60"/>
        <v>0</v>
      </c>
      <c r="W146" s="14">
        <f>SUM(K146:V146)</f>
        <v>4</v>
      </c>
      <c r="X146" s="14">
        <f t="shared" ref="X146:AI146" si="61">SUM(X139:X145)</f>
        <v>0</v>
      </c>
      <c r="Y146" s="14">
        <f t="shared" si="61"/>
        <v>0</v>
      </c>
      <c r="Z146" s="14">
        <f t="shared" si="61"/>
        <v>0</v>
      </c>
      <c r="AA146" s="14">
        <f t="shared" si="61"/>
        <v>0</v>
      </c>
      <c r="AB146" s="14">
        <f t="shared" si="61"/>
        <v>0</v>
      </c>
      <c r="AC146" s="14">
        <f t="shared" si="61"/>
        <v>0</v>
      </c>
      <c r="AD146" s="14">
        <f t="shared" si="61"/>
        <v>0</v>
      </c>
      <c r="AE146" s="14">
        <f t="shared" si="61"/>
        <v>0</v>
      </c>
      <c r="AF146" s="14">
        <f t="shared" si="61"/>
        <v>0</v>
      </c>
      <c r="AG146" s="14">
        <f t="shared" si="61"/>
        <v>0</v>
      </c>
      <c r="AH146" s="14">
        <f t="shared" si="61"/>
        <v>2</v>
      </c>
      <c r="AI146" s="14">
        <f t="shared" si="61"/>
        <v>0</v>
      </c>
      <c r="AJ146" s="14">
        <f t="shared" si="58"/>
        <v>2</v>
      </c>
      <c r="AK146" s="14">
        <f>+AL146+AM146</f>
        <v>547.6</v>
      </c>
      <c r="AL146" s="14">
        <f>3892*0.1</f>
        <v>389.20000000000005</v>
      </c>
      <c r="AM146" s="14">
        <f>1980*0.08</f>
        <v>158.4</v>
      </c>
    </row>
    <row r="147" spans="1:39" x14ac:dyDescent="0.2">
      <c r="B147" s="140" t="s">
        <v>215</v>
      </c>
      <c r="C147" s="72"/>
      <c r="D147" s="179">
        <f>+D25+D36+D47+D61+D72+D78+D89+D106+D119+D133+D138+D146</f>
        <v>2.3161610934491814</v>
      </c>
      <c r="E147" s="75">
        <f t="shared" ref="E147:AM147" si="62">+E25+E36+E47+E61+E72+E78+E89+E106+E119+E133+E138+E146</f>
        <v>9915</v>
      </c>
      <c r="F147" s="75">
        <f>+F25+F36+F47+F61+F72+F78+F89+F106+F119+F133+F138+F146</f>
        <v>10154</v>
      </c>
      <c r="G147" s="75">
        <f t="shared" si="62"/>
        <v>10548</v>
      </c>
      <c r="H147" s="75">
        <f t="shared" si="62"/>
        <v>10784</v>
      </c>
      <c r="I147" s="75">
        <f>+I25+I36+I47+I61+I72+I78+I89+I106+I119+I133+I138+I146</f>
        <v>11251</v>
      </c>
      <c r="J147" s="75">
        <f t="shared" si="62"/>
        <v>11617</v>
      </c>
      <c r="K147" s="75">
        <f t="shared" si="62"/>
        <v>128</v>
      </c>
      <c r="L147" s="75">
        <f t="shared" si="62"/>
        <v>98</v>
      </c>
      <c r="M147" s="75">
        <f t="shared" si="62"/>
        <v>160</v>
      </c>
      <c r="N147" s="75">
        <f t="shared" si="62"/>
        <v>154</v>
      </c>
      <c r="O147" s="75">
        <f t="shared" si="62"/>
        <v>221</v>
      </c>
      <c r="P147" s="75">
        <f t="shared" si="62"/>
        <v>210</v>
      </c>
      <c r="Q147" s="75">
        <f t="shared" si="62"/>
        <v>177</v>
      </c>
      <c r="R147" s="75">
        <f t="shared" si="62"/>
        <v>185</v>
      </c>
      <c r="S147" s="75">
        <f t="shared" si="62"/>
        <v>175</v>
      </c>
      <c r="T147" s="75">
        <f t="shared" si="62"/>
        <v>364</v>
      </c>
      <c r="U147" s="75">
        <f t="shared" si="62"/>
        <v>162</v>
      </c>
      <c r="V147" s="75">
        <f t="shared" si="62"/>
        <v>0</v>
      </c>
      <c r="W147" s="75">
        <f t="shared" si="62"/>
        <v>2034</v>
      </c>
      <c r="X147" s="75">
        <f t="shared" si="62"/>
        <v>42</v>
      </c>
      <c r="Y147" s="75">
        <f t="shared" si="62"/>
        <v>54</v>
      </c>
      <c r="Z147" s="75">
        <f t="shared" si="62"/>
        <v>51</v>
      </c>
      <c r="AA147" s="75">
        <f t="shared" si="62"/>
        <v>40</v>
      </c>
      <c r="AB147" s="75">
        <f t="shared" si="62"/>
        <v>35</v>
      </c>
      <c r="AC147" s="75">
        <f t="shared" si="62"/>
        <v>98</v>
      </c>
      <c r="AD147" s="75">
        <f t="shared" si="62"/>
        <v>33</v>
      </c>
      <c r="AE147" s="75">
        <f t="shared" si="62"/>
        <v>93</v>
      </c>
      <c r="AF147" s="75">
        <f t="shared" si="62"/>
        <v>41</v>
      </c>
      <c r="AG147" s="75">
        <f t="shared" si="62"/>
        <v>31</v>
      </c>
      <c r="AH147" s="75">
        <f t="shared" si="62"/>
        <v>18</v>
      </c>
      <c r="AI147" s="75">
        <f t="shared" si="62"/>
        <v>0</v>
      </c>
      <c r="AJ147" s="75">
        <f t="shared" si="62"/>
        <v>536</v>
      </c>
      <c r="AK147" s="75">
        <f t="shared" si="62"/>
        <v>73907.3</v>
      </c>
      <c r="AL147" s="75">
        <f t="shared" si="62"/>
        <v>54916.1</v>
      </c>
      <c r="AM147" s="75">
        <f t="shared" si="62"/>
        <v>18991.200000000004</v>
      </c>
    </row>
    <row r="148" spans="1:39" x14ac:dyDescent="0.2">
      <c r="C148" s="73"/>
      <c r="D148" s="94"/>
    </row>
  </sheetData>
  <mergeCells count="25">
    <mergeCell ref="E1:AM1"/>
    <mergeCell ref="A25:B25"/>
    <mergeCell ref="A36:B36"/>
    <mergeCell ref="A47:B47"/>
    <mergeCell ref="A1:A10"/>
    <mergeCell ref="B1:B10"/>
    <mergeCell ref="C1:C11"/>
    <mergeCell ref="D1:D10"/>
    <mergeCell ref="E2:AJ9"/>
    <mergeCell ref="E10:J10"/>
    <mergeCell ref="AK2:AM9"/>
    <mergeCell ref="K10:W10"/>
    <mergeCell ref="X10:AJ10"/>
    <mergeCell ref="AK10:AK11"/>
    <mergeCell ref="AL10:AL11"/>
    <mergeCell ref="AM10:AM11"/>
    <mergeCell ref="A133:B133"/>
    <mergeCell ref="A138:B138"/>
    <mergeCell ref="A146:B146"/>
    <mergeCell ref="A61:B61"/>
    <mergeCell ref="A72:B72"/>
    <mergeCell ref="A78:B78"/>
    <mergeCell ref="A89:B89"/>
    <mergeCell ref="A106:B106"/>
    <mergeCell ref="A119:B119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48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bestFit="1" customWidth="1"/>
    <col min="2" max="2" width="36.7109375" style="105" bestFit="1" customWidth="1"/>
    <col min="3" max="3" width="14.42578125" style="62" customWidth="1"/>
    <col min="4" max="4" width="10.140625" style="62" bestFit="1" customWidth="1"/>
    <col min="5" max="9" width="11.140625" style="75" bestFit="1" customWidth="1"/>
    <col min="10" max="10" width="11.140625" style="75" customWidth="1"/>
    <col min="11" max="11" width="9.7109375" style="75" customWidth="1"/>
    <col min="12" max="12" width="10.7109375" style="75" customWidth="1"/>
    <col min="13" max="14" width="9.7109375" style="75" customWidth="1"/>
    <col min="15" max="15" width="7.5703125" style="75" customWidth="1"/>
    <col min="16" max="16" width="9.7109375" style="75" bestFit="1" customWidth="1"/>
    <col min="17" max="17" width="7.5703125" style="75" customWidth="1"/>
    <col min="18" max="18" width="9.7109375" style="75" customWidth="1"/>
    <col min="19" max="19" width="7.140625" style="75" customWidth="1"/>
    <col min="20" max="20" width="8.85546875" style="75" customWidth="1"/>
    <col min="21" max="21" width="9" style="75" customWidth="1"/>
    <col min="22" max="22" width="7.140625" style="75" customWidth="1"/>
    <col min="23" max="23" width="9.7109375" style="75" customWidth="1"/>
    <col min="24" max="24" width="7.5703125" style="75" customWidth="1"/>
    <col min="25" max="25" width="9.42578125" style="75" customWidth="1"/>
    <col min="26" max="30" width="7.5703125" style="75" customWidth="1"/>
    <col min="31" max="31" width="8.85546875" style="75" customWidth="1"/>
    <col min="32" max="32" width="7.140625" style="75" customWidth="1"/>
    <col min="33" max="33" width="8.42578125" style="75" customWidth="1"/>
    <col min="34" max="34" width="8.140625" style="75" customWidth="1"/>
    <col min="35" max="35" width="7.140625" style="75" customWidth="1"/>
    <col min="36" max="36" width="9.7109375" style="75" customWidth="1"/>
    <col min="37" max="37" width="24.140625" style="75" bestFit="1" customWidth="1"/>
    <col min="38" max="16384" width="11.42578125" style="62"/>
  </cols>
  <sheetData>
    <row r="1" spans="1:37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94" t="s">
        <v>255</v>
      </c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B1" s="295"/>
      <c r="AC1" s="295"/>
      <c r="AD1" s="295"/>
      <c r="AE1" s="295"/>
      <c r="AF1" s="295"/>
      <c r="AG1" s="295"/>
      <c r="AH1" s="295"/>
      <c r="AI1" s="295"/>
      <c r="AJ1" s="295"/>
      <c r="AK1" s="295"/>
    </row>
    <row r="2" spans="1:37" ht="15" customHeight="1" thickTop="1" x14ac:dyDescent="0.2">
      <c r="A2" s="216"/>
      <c r="B2" s="219"/>
      <c r="C2" s="236"/>
      <c r="D2" s="242"/>
      <c r="E2" s="275" t="s">
        <v>3</v>
      </c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76"/>
      <c r="AE2" s="276"/>
      <c r="AF2" s="276"/>
      <c r="AG2" s="276"/>
      <c r="AH2" s="276"/>
      <c r="AI2" s="276"/>
      <c r="AJ2" s="277"/>
      <c r="AK2" s="259" t="s">
        <v>4</v>
      </c>
    </row>
    <row r="3" spans="1:37" ht="15" customHeight="1" x14ac:dyDescent="0.2">
      <c r="A3" s="216"/>
      <c r="B3" s="219"/>
      <c r="C3" s="236"/>
      <c r="D3" s="242"/>
      <c r="E3" s="278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  <c r="Z3" s="261"/>
      <c r="AA3" s="261"/>
      <c r="AB3" s="261"/>
      <c r="AC3" s="261"/>
      <c r="AD3" s="261"/>
      <c r="AE3" s="261"/>
      <c r="AF3" s="261"/>
      <c r="AG3" s="261"/>
      <c r="AH3" s="261"/>
      <c r="AI3" s="261"/>
      <c r="AJ3" s="279"/>
      <c r="AK3" s="261"/>
    </row>
    <row r="4" spans="1:37" ht="15" customHeight="1" x14ac:dyDescent="0.2">
      <c r="A4" s="216"/>
      <c r="B4" s="219"/>
      <c r="C4" s="236"/>
      <c r="D4" s="242"/>
      <c r="E4" s="278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  <c r="W4" s="261"/>
      <c r="X4" s="261"/>
      <c r="Y4" s="261"/>
      <c r="Z4" s="261"/>
      <c r="AA4" s="261"/>
      <c r="AB4" s="261"/>
      <c r="AC4" s="261"/>
      <c r="AD4" s="261"/>
      <c r="AE4" s="261"/>
      <c r="AF4" s="261"/>
      <c r="AG4" s="261"/>
      <c r="AH4" s="261"/>
      <c r="AI4" s="261"/>
      <c r="AJ4" s="279"/>
      <c r="AK4" s="261"/>
    </row>
    <row r="5" spans="1:37" ht="15" customHeight="1" x14ac:dyDescent="0.2">
      <c r="A5" s="216"/>
      <c r="B5" s="219"/>
      <c r="C5" s="236"/>
      <c r="D5" s="242"/>
      <c r="E5" s="278"/>
      <c r="F5" s="261"/>
      <c r="G5" s="261"/>
      <c r="H5" s="261"/>
      <c r="I5" s="261"/>
      <c r="J5" s="261"/>
      <c r="K5" s="261"/>
      <c r="L5" s="261"/>
      <c r="M5" s="261"/>
      <c r="N5" s="261"/>
      <c r="O5" s="261"/>
      <c r="P5" s="261"/>
      <c r="Q5" s="261"/>
      <c r="R5" s="261"/>
      <c r="S5" s="261"/>
      <c r="T5" s="261"/>
      <c r="U5" s="261"/>
      <c r="V5" s="261"/>
      <c r="W5" s="261"/>
      <c r="X5" s="261"/>
      <c r="Y5" s="261"/>
      <c r="Z5" s="261"/>
      <c r="AA5" s="261"/>
      <c r="AB5" s="261"/>
      <c r="AC5" s="261"/>
      <c r="AD5" s="261"/>
      <c r="AE5" s="261"/>
      <c r="AF5" s="261"/>
      <c r="AG5" s="261"/>
      <c r="AH5" s="261"/>
      <c r="AI5" s="261"/>
      <c r="AJ5" s="279"/>
      <c r="AK5" s="261"/>
    </row>
    <row r="6" spans="1:37" ht="15" customHeight="1" x14ac:dyDescent="0.2">
      <c r="A6" s="216"/>
      <c r="B6" s="219"/>
      <c r="C6" s="236"/>
      <c r="D6" s="242"/>
      <c r="E6" s="278"/>
      <c r="F6" s="261"/>
      <c r="G6" s="261"/>
      <c r="H6" s="261"/>
      <c r="I6" s="261"/>
      <c r="J6" s="261"/>
      <c r="K6" s="261"/>
      <c r="L6" s="261"/>
      <c r="M6" s="261"/>
      <c r="N6" s="261"/>
      <c r="O6" s="261"/>
      <c r="P6" s="261"/>
      <c r="Q6" s="261"/>
      <c r="R6" s="261"/>
      <c r="S6" s="261"/>
      <c r="T6" s="261"/>
      <c r="U6" s="261"/>
      <c r="V6" s="261"/>
      <c r="W6" s="261"/>
      <c r="X6" s="261"/>
      <c r="Y6" s="261"/>
      <c r="Z6" s="261"/>
      <c r="AA6" s="261"/>
      <c r="AB6" s="261"/>
      <c r="AC6" s="261"/>
      <c r="AD6" s="261"/>
      <c r="AE6" s="261"/>
      <c r="AF6" s="261"/>
      <c r="AG6" s="261"/>
      <c r="AH6" s="261"/>
      <c r="AI6" s="261"/>
      <c r="AJ6" s="279"/>
      <c r="AK6" s="261"/>
    </row>
    <row r="7" spans="1:37" ht="15" customHeight="1" x14ac:dyDescent="0.2">
      <c r="A7" s="216"/>
      <c r="B7" s="219"/>
      <c r="C7" s="236"/>
      <c r="D7" s="242"/>
      <c r="E7" s="278"/>
      <c r="F7" s="261"/>
      <c r="G7" s="261"/>
      <c r="H7" s="261"/>
      <c r="I7" s="261"/>
      <c r="J7" s="261"/>
      <c r="K7" s="261"/>
      <c r="L7" s="261"/>
      <c r="M7" s="261"/>
      <c r="N7" s="261"/>
      <c r="O7" s="261"/>
      <c r="P7" s="261"/>
      <c r="Q7" s="261"/>
      <c r="R7" s="261"/>
      <c r="S7" s="261"/>
      <c r="T7" s="261"/>
      <c r="U7" s="261"/>
      <c r="V7" s="261"/>
      <c r="W7" s="261"/>
      <c r="X7" s="261"/>
      <c r="Y7" s="261"/>
      <c r="Z7" s="261"/>
      <c r="AA7" s="261"/>
      <c r="AB7" s="261"/>
      <c r="AC7" s="261"/>
      <c r="AD7" s="261"/>
      <c r="AE7" s="261"/>
      <c r="AF7" s="261"/>
      <c r="AG7" s="261"/>
      <c r="AH7" s="261"/>
      <c r="AI7" s="261"/>
      <c r="AJ7" s="279"/>
      <c r="AK7" s="261"/>
    </row>
    <row r="8" spans="1:37" ht="15" customHeight="1" x14ac:dyDescent="0.2">
      <c r="A8" s="216"/>
      <c r="B8" s="219"/>
      <c r="C8" s="236"/>
      <c r="D8" s="242"/>
      <c r="E8" s="278"/>
      <c r="F8" s="261"/>
      <c r="G8" s="261"/>
      <c r="H8" s="261"/>
      <c r="I8" s="261"/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1"/>
      <c r="AA8" s="261"/>
      <c r="AB8" s="261"/>
      <c r="AC8" s="261"/>
      <c r="AD8" s="261"/>
      <c r="AE8" s="261"/>
      <c r="AF8" s="261"/>
      <c r="AG8" s="261"/>
      <c r="AH8" s="261"/>
      <c r="AI8" s="261"/>
      <c r="AJ8" s="279"/>
      <c r="AK8" s="261"/>
    </row>
    <row r="9" spans="1:37" ht="15.75" customHeight="1" thickBot="1" x14ac:dyDescent="0.25">
      <c r="A9" s="216"/>
      <c r="B9" s="219"/>
      <c r="C9" s="236"/>
      <c r="D9" s="242"/>
      <c r="E9" s="280"/>
      <c r="F9" s="281"/>
      <c r="G9" s="281"/>
      <c r="H9" s="281"/>
      <c r="I9" s="281"/>
      <c r="J9" s="281"/>
      <c r="K9" s="281"/>
      <c r="L9" s="281"/>
      <c r="M9" s="281"/>
      <c r="N9" s="281"/>
      <c r="O9" s="281"/>
      <c r="P9" s="281"/>
      <c r="Q9" s="281"/>
      <c r="R9" s="281"/>
      <c r="S9" s="281"/>
      <c r="T9" s="281"/>
      <c r="U9" s="281"/>
      <c r="V9" s="281"/>
      <c r="W9" s="281"/>
      <c r="X9" s="281"/>
      <c r="Y9" s="281"/>
      <c r="Z9" s="281"/>
      <c r="AA9" s="281"/>
      <c r="AB9" s="281"/>
      <c r="AC9" s="281"/>
      <c r="AD9" s="281"/>
      <c r="AE9" s="281"/>
      <c r="AF9" s="281"/>
      <c r="AG9" s="281"/>
      <c r="AH9" s="281"/>
      <c r="AI9" s="281"/>
      <c r="AJ9" s="282"/>
      <c r="AK9" s="263"/>
    </row>
    <row r="10" spans="1:37" ht="64.5" customHeight="1" thickTop="1" thickBot="1" x14ac:dyDescent="0.25">
      <c r="A10" s="217"/>
      <c r="B10" s="237"/>
      <c r="C10" s="236"/>
      <c r="D10" s="243"/>
      <c r="E10" s="270" t="s">
        <v>256</v>
      </c>
      <c r="F10" s="271"/>
      <c r="G10" s="271"/>
      <c r="H10" s="271"/>
      <c r="I10" s="271"/>
      <c r="J10" s="285"/>
      <c r="K10" s="270" t="s">
        <v>257</v>
      </c>
      <c r="L10" s="271"/>
      <c r="M10" s="271"/>
      <c r="N10" s="271"/>
      <c r="O10" s="271"/>
      <c r="P10" s="271"/>
      <c r="Q10" s="271"/>
      <c r="R10" s="271"/>
      <c r="S10" s="271"/>
      <c r="T10" s="271"/>
      <c r="U10" s="271"/>
      <c r="V10" s="271"/>
      <c r="W10" s="271"/>
      <c r="X10" s="270" t="s">
        <v>258</v>
      </c>
      <c r="Y10" s="271"/>
      <c r="Z10" s="271"/>
      <c r="AA10" s="271"/>
      <c r="AB10" s="271"/>
      <c r="AC10" s="271"/>
      <c r="AD10" s="271"/>
      <c r="AE10" s="271"/>
      <c r="AF10" s="271"/>
      <c r="AG10" s="271"/>
      <c r="AH10" s="271"/>
      <c r="AI10" s="271"/>
      <c r="AJ10" s="285"/>
      <c r="AK10" s="306" t="s">
        <v>275</v>
      </c>
    </row>
    <row r="11" spans="1:37" ht="29.25" customHeight="1" thickBot="1" x14ac:dyDescent="0.25">
      <c r="A11" s="141"/>
      <c r="B11" s="141"/>
      <c r="C11" s="237"/>
      <c r="D11" s="132" t="s">
        <v>214</v>
      </c>
      <c r="E11" s="136" t="s">
        <v>292</v>
      </c>
      <c r="F11" s="137" t="s">
        <v>274</v>
      </c>
      <c r="G11" s="136" t="s">
        <v>22</v>
      </c>
      <c r="H11" s="137" t="s">
        <v>26</v>
      </c>
      <c r="I11" s="137" t="s">
        <v>28</v>
      </c>
      <c r="J11" s="137" t="s">
        <v>27</v>
      </c>
      <c r="K11" s="136" t="s">
        <v>9</v>
      </c>
      <c r="L11" s="136" t="s">
        <v>10</v>
      </c>
      <c r="M11" s="136" t="s">
        <v>11</v>
      </c>
      <c r="N11" s="136" t="s">
        <v>12</v>
      </c>
      <c r="O11" s="136" t="s">
        <v>13</v>
      </c>
      <c r="P11" s="136" t="s">
        <v>14</v>
      </c>
      <c r="Q11" s="136" t="s">
        <v>15</v>
      </c>
      <c r="R11" s="136" t="s">
        <v>16</v>
      </c>
      <c r="S11" s="136" t="s">
        <v>17</v>
      </c>
      <c r="T11" s="136" t="s">
        <v>18</v>
      </c>
      <c r="U11" s="136" t="s">
        <v>19</v>
      </c>
      <c r="V11" s="136" t="s">
        <v>20</v>
      </c>
      <c r="W11" s="136" t="s">
        <v>21</v>
      </c>
      <c r="X11" s="136" t="s">
        <v>9</v>
      </c>
      <c r="Y11" s="136" t="s">
        <v>10</v>
      </c>
      <c r="Z11" s="136" t="s">
        <v>11</v>
      </c>
      <c r="AA11" s="136" t="s">
        <v>12</v>
      </c>
      <c r="AB11" s="136" t="s">
        <v>13</v>
      </c>
      <c r="AC11" s="136" t="s">
        <v>14</v>
      </c>
      <c r="AD11" s="136" t="s">
        <v>15</v>
      </c>
      <c r="AE11" s="136" t="s">
        <v>16</v>
      </c>
      <c r="AF11" s="136" t="s">
        <v>17</v>
      </c>
      <c r="AG11" s="136" t="s">
        <v>18</v>
      </c>
      <c r="AH11" s="136" t="s">
        <v>19</v>
      </c>
      <c r="AI11" s="136" t="s">
        <v>20</v>
      </c>
      <c r="AJ11" s="137" t="s">
        <v>21</v>
      </c>
      <c r="AK11" s="289"/>
    </row>
    <row r="12" spans="1:37" ht="15" thickBot="1" x14ac:dyDescent="0.25">
      <c r="A12" s="105" t="s">
        <v>78</v>
      </c>
      <c r="B12" s="99" t="s">
        <v>65</v>
      </c>
      <c r="C12" s="63"/>
      <c r="D12" s="63"/>
      <c r="E12" s="17">
        <v>1114</v>
      </c>
      <c r="F12" s="49">
        <f>+E12+(K12+L12+M12)-(X12+Y12+Z12)</f>
        <v>1239</v>
      </c>
      <c r="G12" s="17">
        <f>VLOOKUP($B12,[2]NUM12!$G$2:$I$152,3,FALSE)</f>
        <v>1264</v>
      </c>
      <c r="H12" s="61">
        <f>+G12+(Q12+R12)-(AD12+AE12)</f>
        <v>1374</v>
      </c>
      <c r="I12" s="50">
        <f>+G12+(Q12+R12+S12+T12)-(AD12+AE12+AF12+AG12)</f>
        <v>1467</v>
      </c>
      <c r="J12" s="17">
        <f>VLOOKUP($B12,[1]NUM12!$G$2:$I$157,3,FALSE)</f>
        <v>1457</v>
      </c>
      <c r="K12" s="97">
        <f>VLOOKUP($B12,'[3]ACT NUM12'!$G$2:$S$139,2,FALSE)</f>
        <v>27</v>
      </c>
      <c r="L12" s="97">
        <f>VLOOKUP($B12,'[3]ACT NUM12'!$G$2:$S$139,3,FALSE)</f>
        <v>41</v>
      </c>
      <c r="M12" s="97">
        <f>VLOOKUP($B12,'[3]ACT NUM12'!$G$2:$S$139,4,FALSE)</f>
        <v>64</v>
      </c>
      <c r="N12" s="97">
        <f>VLOOKUP($B12,'[3]ACT NUM12'!$G$2:$S$139,5,FALSE)</f>
        <v>48</v>
      </c>
      <c r="O12" s="97">
        <f>VLOOKUP($B12,'[3]ACT NUM12'!$G$2:$S$139,6,FALSE)</f>
        <v>31</v>
      </c>
      <c r="P12" s="97">
        <f>VLOOKUP($B12,'[3]ACT NUM12'!$G$2:$S$139,7,FALSE)</f>
        <v>60</v>
      </c>
      <c r="Q12" s="97">
        <f>VLOOKUP($B12,'[3]ACT NUM12'!$G$2:$S$139,8,FALSE)</f>
        <v>52</v>
      </c>
      <c r="R12" s="97">
        <f>VLOOKUP($B12,'[3]ACT NUM12'!$G$2:$S$139,9,FALSE)</f>
        <v>58</v>
      </c>
      <c r="S12" s="97">
        <f>VLOOKUP($B12,'[3]ACT NUM12'!$G$2:$S$139,10,FALSE)</f>
        <v>48</v>
      </c>
      <c r="T12" s="97">
        <f>VLOOKUP($B12,'[3]ACT NUM12'!$G$2:$S$139,11,FALSE)</f>
        <v>45</v>
      </c>
      <c r="U12" s="97">
        <f>VLOOKUP($B12,'[3]ACT NUM12'!$G$2:$S$139,12,FALSE)</f>
        <v>13</v>
      </c>
      <c r="V12" s="52"/>
      <c r="W12" s="17">
        <f>SUM(K12:V12)</f>
        <v>487</v>
      </c>
      <c r="X12" s="97">
        <f>VLOOKUP($B12,'[3]ACT NUM12_ERROR'!$AB$2:$AN$97,2,FALSE)</f>
        <v>0</v>
      </c>
      <c r="Y12" s="97">
        <f>VLOOKUP($B12,'[3]ACT NUM12_ERROR'!$AB$2:$AN$97,3,FALSE)</f>
        <v>5</v>
      </c>
      <c r="Z12" s="97">
        <f>VLOOKUP($B12,'[3]ACT NUM12_ERROR'!$AB$2:$AN$97,4,FALSE)</f>
        <v>2</v>
      </c>
      <c r="AA12" s="97">
        <f>VLOOKUP($B12,'[3]ACT NUM12_ERROR'!$AB$2:$AN$97,5,FALSE)</f>
        <v>1</v>
      </c>
      <c r="AB12" s="97">
        <f>VLOOKUP($B12,'[3]ACT NUM12_ERROR'!$AB$2:$AN$97,6,FALSE)</f>
        <v>2</v>
      </c>
      <c r="AC12" s="97">
        <f>VLOOKUP($B12,'[3]ACT NUM12_ERROR'!$AB$2:$AN$97,7,FALSE)</f>
        <v>3</v>
      </c>
      <c r="AD12" s="97">
        <f>VLOOKUP($B12,'[3]ACT NUM12_ERROR'!$AB$2:$AN$97,8,FALSE)</f>
        <v>0</v>
      </c>
      <c r="AE12" s="97">
        <f>VLOOKUP($B12,'[3]ACT NUM12_ERROR'!$AB$2:$AN$97,9,FALSE)</f>
        <v>0</v>
      </c>
      <c r="AF12" s="97">
        <f>VLOOKUP($B12,'[3]ACT NUM12_ERROR'!$AB$2:$AN$97,10,FALSE)</f>
        <v>0</v>
      </c>
      <c r="AG12" s="97">
        <f>VLOOKUP($B12,'[3]ACT NUM12_ERROR'!$AB$2:$AN$97,11,FALSE)</f>
        <v>0</v>
      </c>
      <c r="AH12" s="97">
        <f>VLOOKUP($B12,'[3]ACT NUM12_ERROR'!$AB$2:$AN$97,12,FALSE)</f>
        <v>0</v>
      </c>
      <c r="AI12" s="119"/>
      <c r="AJ12" s="17">
        <f>SUM(X12:AI12)</f>
        <v>13</v>
      </c>
    </row>
    <row r="13" spans="1:37" ht="15" thickBot="1" x14ac:dyDescent="0.25">
      <c r="A13" s="105" t="s">
        <v>78</v>
      </c>
      <c r="B13" s="99" t="s">
        <v>66</v>
      </c>
      <c r="C13" s="63"/>
      <c r="D13" s="63"/>
      <c r="E13" s="17">
        <v>923</v>
      </c>
      <c r="F13" s="49">
        <f t="shared" ref="F13:F24" si="0">+E13+(K13+L13+M13)-(X13+Y13+Z13)</f>
        <v>1058</v>
      </c>
      <c r="G13" s="17">
        <f>VLOOKUP($B13,[2]NUM12!$G$2:$I$152,3,FALSE)</f>
        <v>1122</v>
      </c>
      <c r="H13" s="61">
        <f t="shared" ref="H13:H76" si="1">+G13+(Q13+R13)-(AD13+AE13)</f>
        <v>1202</v>
      </c>
      <c r="I13" s="50">
        <f t="shared" ref="I13:I76" si="2">+G13+(Q13+R13+S13+T13)-(AD13+AE13+AF13+AG13)</f>
        <v>1282</v>
      </c>
      <c r="J13" s="180">
        <f>VLOOKUP($B13,[1]NUM12!$G$2:$I$157,3,FALSE)</f>
        <v>1283</v>
      </c>
      <c r="K13" s="97">
        <f>VLOOKUP($B13,'[3]ACT NUM12'!$G$2:$S$139,2,FALSE)</f>
        <v>55</v>
      </c>
      <c r="L13" s="97">
        <f>VLOOKUP($B13,'[3]ACT NUM12'!$G$2:$S$139,3,FALSE)</f>
        <v>44</v>
      </c>
      <c r="M13" s="97">
        <f>VLOOKUP($B13,'[3]ACT NUM12'!$G$2:$S$139,4,FALSE)</f>
        <v>56</v>
      </c>
      <c r="N13" s="97">
        <f>VLOOKUP($B13,'[3]ACT NUM12'!$G$2:$S$139,5,FALSE)</f>
        <v>54</v>
      </c>
      <c r="O13" s="97">
        <f>VLOOKUP($B13,'[3]ACT NUM12'!$G$2:$S$139,6,FALSE)</f>
        <v>77</v>
      </c>
      <c r="P13" s="97">
        <f>VLOOKUP($B13,'[3]ACT NUM12'!$G$2:$S$139,7,FALSE)</f>
        <v>65</v>
      </c>
      <c r="Q13" s="97">
        <f>VLOOKUP($B13,'[3]ACT NUM12'!$G$2:$S$139,8,FALSE)</f>
        <v>37</v>
      </c>
      <c r="R13" s="97">
        <f>VLOOKUP($B13,'[3]ACT NUM12'!$G$2:$S$139,9,FALSE)</f>
        <v>49</v>
      </c>
      <c r="S13" s="119">
        <f>VLOOKUP($B13,'[3]ACT NUM12'!$G$2:$S$139,10,FALSE)</f>
        <v>44</v>
      </c>
      <c r="T13" s="120">
        <f>VLOOKUP($B13,'[3]ACT NUM12'!$G$2:$S$139,11,FALSE)</f>
        <v>44</v>
      </c>
      <c r="U13" s="119">
        <f>VLOOKUP($B13,'[3]ACT NUM12'!$G$2:$S$139,12,FALSE)</f>
        <v>11</v>
      </c>
      <c r="V13" s="52"/>
      <c r="W13" s="17">
        <f t="shared" ref="W13:W75" si="3">SUM(K13:V13)</f>
        <v>536</v>
      </c>
      <c r="X13" s="97">
        <f>VLOOKUP($B13,'[3]ACT NUM12_ERROR'!$AB$2:$AN$97,2,FALSE)</f>
        <v>8</v>
      </c>
      <c r="Y13" s="97">
        <f>VLOOKUP($B13,'[3]ACT NUM12_ERROR'!$AB$2:$AN$97,3,FALSE)</f>
        <v>10</v>
      </c>
      <c r="Z13" s="97">
        <f>VLOOKUP($B13,'[3]ACT NUM12_ERROR'!$AB$2:$AN$97,4,FALSE)</f>
        <v>2</v>
      </c>
      <c r="AA13" s="97">
        <f>VLOOKUP($B13,'[3]ACT NUM12_ERROR'!$AB$2:$AN$97,5,FALSE)</f>
        <v>5</v>
      </c>
      <c r="AB13" s="97">
        <f>VLOOKUP($B13,'[3]ACT NUM12_ERROR'!$AB$2:$AN$97,6,FALSE)</f>
        <v>1</v>
      </c>
      <c r="AC13" s="97">
        <f>VLOOKUP($B13,'[3]ACT NUM12_ERROR'!$AB$2:$AN$97,7,FALSE)</f>
        <v>7</v>
      </c>
      <c r="AD13" s="97">
        <f>VLOOKUP($B13,'[3]ACT NUM12_ERROR'!$AB$2:$AN$97,8,FALSE)</f>
        <v>3</v>
      </c>
      <c r="AE13" s="97">
        <f>VLOOKUP($B13,'[3]ACT NUM12_ERROR'!$AB$2:$AN$97,9,FALSE)</f>
        <v>3</v>
      </c>
      <c r="AF13" s="97">
        <f>VLOOKUP($B13,'[3]ACT NUM12_ERROR'!$AB$2:$AN$97,10,FALSE)</f>
        <v>1</v>
      </c>
      <c r="AG13" s="119">
        <f>VLOOKUP($B13,'[3]ACT NUM12_ERROR'!$AB$2:$AN$97,11,FALSE)</f>
        <v>7</v>
      </c>
      <c r="AH13" s="119">
        <f>VLOOKUP($B13,'[3]ACT NUM12_ERROR'!$AB$2:$AN$97,12,FALSE)</f>
        <v>3</v>
      </c>
      <c r="AI13" s="119"/>
      <c r="AJ13" s="17">
        <f t="shared" ref="AJ13:AJ75" si="4">SUM(X13:AI13)</f>
        <v>50</v>
      </c>
    </row>
    <row r="14" spans="1:37" ht="15" thickBot="1" x14ac:dyDescent="0.25">
      <c r="A14" s="105" t="s">
        <v>78</v>
      </c>
      <c r="B14" s="99" t="s">
        <v>67</v>
      </c>
      <c r="C14" s="63"/>
      <c r="D14" s="63"/>
      <c r="E14" s="17">
        <v>535</v>
      </c>
      <c r="F14" s="49">
        <f t="shared" si="0"/>
        <v>593</v>
      </c>
      <c r="G14" s="17">
        <f>VLOOKUP($B14,[2]NUM12!$G$2:$I$152,3,FALSE)</f>
        <v>621</v>
      </c>
      <c r="H14" s="61">
        <f t="shared" si="1"/>
        <v>659</v>
      </c>
      <c r="I14" s="50">
        <f t="shared" si="2"/>
        <v>708</v>
      </c>
      <c r="J14" s="180">
        <f>VLOOKUP($B14,[1]NUM12!$G$2:$I$157,3,FALSE)</f>
        <v>696</v>
      </c>
      <c r="K14" s="97">
        <f>VLOOKUP($B14,'[3]ACT NUM12'!$G$2:$S$139,2,FALSE)</f>
        <v>25</v>
      </c>
      <c r="L14" s="97">
        <f>VLOOKUP($B14,'[3]ACT NUM12'!$G$2:$S$139,3,FALSE)</f>
        <v>24</v>
      </c>
      <c r="M14" s="97">
        <f>VLOOKUP($B14,'[3]ACT NUM12'!$G$2:$S$139,4,FALSE)</f>
        <v>24</v>
      </c>
      <c r="N14" s="97">
        <f>VLOOKUP($B14,'[3]ACT NUM12'!$G$2:$S$139,5,FALSE)</f>
        <v>25</v>
      </c>
      <c r="O14" s="97">
        <f>VLOOKUP($B14,'[3]ACT NUM12'!$G$2:$S$139,6,FALSE)</f>
        <v>25</v>
      </c>
      <c r="P14" s="97">
        <f>VLOOKUP($B14,'[3]ACT NUM12'!$G$2:$S$139,7,FALSE)</f>
        <v>15</v>
      </c>
      <c r="Q14" s="97">
        <f>VLOOKUP($B14,'[3]ACT NUM12'!$G$2:$S$139,8,FALSE)</f>
        <v>16</v>
      </c>
      <c r="R14" s="97">
        <f>VLOOKUP($B14,'[3]ACT NUM12'!$G$2:$S$139,9,FALSE)</f>
        <v>31</v>
      </c>
      <c r="S14" s="119">
        <f>VLOOKUP($B14,'[3]ACT NUM12'!$G$2:$S$139,10,FALSE)</f>
        <v>27</v>
      </c>
      <c r="T14" s="120">
        <f>VLOOKUP($B14,'[3]ACT NUM12'!$G$2:$S$139,11,FALSE)</f>
        <v>26</v>
      </c>
      <c r="U14" s="119">
        <f>VLOOKUP($B14,'[3]ACT NUM12'!$G$2:$S$139,12,FALSE)</f>
        <v>18</v>
      </c>
      <c r="V14" s="52"/>
      <c r="W14" s="17">
        <f t="shared" si="3"/>
        <v>256</v>
      </c>
      <c r="X14" s="97">
        <f>VLOOKUP($B14,'[3]ACT NUM12_ERROR'!$AB$2:$AN$97,2,FALSE)</f>
        <v>5</v>
      </c>
      <c r="Y14" s="97">
        <f>VLOOKUP($B14,'[3]ACT NUM12_ERROR'!$AB$2:$AN$97,3,FALSE)</f>
        <v>5</v>
      </c>
      <c r="Z14" s="97">
        <f>VLOOKUP($B14,'[3]ACT NUM12_ERROR'!$AB$2:$AN$97,4,FALSE)</f>
        <v>5</v>
      </c>
      <c r="AA14" s="97">
        <f>VLOOKUP($B14,'[3]ACT NUM12_ERROR'!$AB$2:$AN$97,5,FALSE)</f>
        <v>4</v>
      </c>
      <c r="AB14" s="97">
        <f>VLOOKUP($B14,'[3]ACT NUM12_ERROR'!$AB$2:$AN$97,6,FALSE)</f>
        <v>6</v>
      </c>
      <c r="AC14" s="97">
        <f>VLOOKUP($B14,'[3]ACT NUM12_ERROR'!$AB$2:$AN$97,7,FALSE)</f>
        <v>7</v>
      </c>
      <c r="AD14" s="97">
        <f>VLOOKUP($B14,'[3]ACT NUM12_ERROR'!$AB$2:$AN$97,8,FALSE)</f>
        <v>7</v>
      </c>
      <c r="AE14" s="97">
        <f>VLOOKUP($B14,'[3]ACT NUM12_ERROR'!$AB$2:$AN$97,9,FALSE)</f>
        <v>2</v>
      </c>
      <c r="AF14" s="97">
        <f>VLOOKUP($B14,'[3]ACT NUM12_ERROR'!$AB$2:$AN$97,10,FALSE)</f>
        <v>2</v>
      </c>
      <c r="AG14" s="119">
        <f>VLOOKUP($B14,'[3]ACT NUM12_ERROR'!$AB$2:$AN$97,11,FALSE)</f>
        <v>2</v>
      </c>
      <c r="AH14" s="119">
        <f>VLOOKUP($B14,'[3]ACT NUM12_ERROR'!$AB$2:$AN$97,12,FALSE)</f>
        <v>3</v>
      </c>
      <c r="AI14" s="119"/>
      <c r="AJ14" s="17">
        <f t="shared" si="4"/>
        <v>48</v>
      </c>
    </row>
    <row r="15" spans="1:37" ht="15" thickBot="1" x14ac:dyDescent="0.25">
      <c r="A15" s="105" t="s">
        <v>78</v>
      </c>
      <c r="B15" s="99" t="s">
        <v>68</v>
      </c>
      <c r="C15" s="63"/>
      <c r="D15" s="63"/>
      <c r="E15" s="17">
        <v>999</v>
      </c>
      <c r="F15" s="49">
        <f t="shared" si="0"/>
        <v>1080</v>
      </c>
      <c r="G15" s="17">
        <f>VLOOKUP($B15,[2]NUM12!$G$2:$I$152,3,FALSE)</f>
        <v>1060</v>
      </c>
      <c r="H15" s="61">
        <f t="shared" si="1"/>
        <v>1121</v>
      </c>
      <c r="I15" s="50">
        <f t="shared" si="2"/>
        <v>1186</v>
      </c>
      <c r="J15" s="180">
        <f>VLOOKUP($B15,[1]NUM12!$G$2:$I$157,3,FALSE)</f>
        <v>1348</v>
      </c>
      <c r="K15" s="97">
        <f>VLOOKUP($B15,'[3]ACT NUM12'!$G$2:$S$139,2,FALSE)</f>
        <v>60</v>
      </c>
      <c r="L15" s="97">
        <f>VLOOKUP($B15,'[3]ACT NUM12'!$G$2:$S$139,3,FALSE)</f>
        <v>15</v>
      </c>
      <c r="M15" s="97">
        <f>VLOOKUP($B15,'[3]ACT NUM12'!$G$2:$S$139,4,FALSE)</f>
        <v>35</v>
      </c>
      <c r="N15" s="97">
        <f>VLOOKUP($B15,'[3]ACT NUM12'!$G$2:$S$139,5,FALSE)</f>
        <v>58</v>
      </c>
      <c r="O15" s="97">
        <f>VLOOKUP($B15,'[3]ACT NUM12'!$G$2:$S$139,6,FALSE)</f>
        <v>75</v>
      </c>
      <c r="P15" s="97">
        <f>VLOOKUP($B15,'[3]ACT NUM12'!$G$2:$S$139,7,FALSE)</f>
        <v>41</v>
      </c>
      <c r="Q15" s="97">
        <f>VLOOKUP($B15,'[3]ACT NUM12'!$G$2:$S$139,8,FALSE)</f>
        <v>23</v>
      </c>
      <c r="R15" s="97">
        <f>VLOOKUP($B15,'[3]ACT NUM12'!$G$2:$S$139,9,FALSE)</f>
        <v>39</v>
      </c>
      <c r="S15" s="119">
        <f>VLOOKUP($B15,'[3]ACT NUM12'!$G$2:$S$139,10,FALSE)</f>
        <v>29</v>
      </c>
      <c r="T15" s="120">
        <f>VLOOKUP($B15,'[3]ACT NUM12'!$G$2:$S$139,11,FALSE)</f>
        <v>38</v>
      </c>
      <c r="U15" s="119">
        <f>VLOOKUP($B15,'[3]ACT NUM12'!$G$2:$S$139,12,FALSE)</f>
        <v>83</v>
      </c>
      <c r="V15" s="52"/>
      <c r="W15" s="17">
        <f t="shared" si="3"/>
        <v>496</v>
      </c>
      <c r="X15" s="97">
        <f>VLOOKUP($B15,'[3]ACT NUM12_ERROR'!$AB$2:$AN$97,2,FALSE)</f>
        <v>7</v>
      </c>
      <c r="Y15" s="97">
        <f>VLOOKUP($B15,'[3]ACT NUM12_ERROR'!$AB$2:$AN$97,3,FALSE)</f>
        <v>12</v>
      </c>
      <c r="Z15" s="97">
        <f>VLOOKUP($B15,'[3]ACT NUM12_ERROR'!$AB$2:$AN$97,4,FALSE)</f>
        <v>10</v>
      </c>
      <c r="AA15" s="97">
        <f>VLOOKUP($B15,'[3]ACT NUM12_ERROR'!$AB$2:$AN$97,5,FALSE)</f>
        <v>0</v>
      </c>
      <c r="AB15" s="97">
        <f>VLOOKUP($B15,'[3]ACT NUM12_ERROR'!$AB$2:$AN$97,6,FALSE)</f>
        <v>4</v>
      </c>
      <c r="AC15" s="97">
        <f>VLOOKUP($B15,'[3]ACT NUM12_ERROR'!$AB$2:$AN$97,7,FALSE)</f>
        <v>10</v>
      </c>
      <c r="AD15" s="97">
        <f>VLOOKUP($B15,'[3]ACT NUM12_ERROR'!$AB$2:$AN$97,8,FALSE)</f>
        <v>0</v>
      </c>
      <c r="AE15" s="97">
        <f>VLOOKUP($B15,'[3]ACT NUM12_ERROR'!$AB$2:$AN$97,9,FALSE)</f>
        <v>1</v>
      </c>
      <c r="AF15" s="97">
        <f>VLOOKUP($B15,'[3]ACT NUM12_ERROR'!$AB$2:$AN$97,10,FALSE)</f>
        <v>2</v>
      </c>
      <c r="AG15" s="119">
        <f>VLOOKUP($B15,'[3]ACT NUM12_ERROR'!$AB$2:$AN$97,11,FALSE)</f>
        <v>0</v>
      </c>
      <c r="AH15" s="119">
        <f>VLOOKUP($B15,'[3]ACT NUM12_ERROR'!$AB$2:$AN$97,12,FALSE)</f>
        <v>4</v>
      </c>
      <c r="AI15" s="119"/>
      <c r="AJ15" s="17">
        <f t="shared" si="4"/>
        <v>50</v>
      </c>
    </row>
    <row r="16" spans="1:37" ht="15" thickBot="1" x14ac:dyDescent="0.25">
      <c r="A16" s="105" t="s">
        <v>78</v>
      </c>
      <c r="B16" s="99" t="s">
        <v>69</v>
      </c>
      <c r="C16" s="66"/>
      <c r="D16" s="63"/>
      <c r="E16" s="17">
        <v>610</v>
      </c>
      <c r="F16" s="49">
        <f t="shared" si="0"/>
        <v>676</v>
      </c>
      <c r="G16" s="17">
        <f>VLOOKUP($B16,[2]NUM12!$G$2:$I$152,3,FALSE)</f>
        <v>626</v>
      </c>
      <c r="H16" s="61">
        <f t="shared" si="1"/>
        <v>695</v>
      </c>
      <c r="I16" s="50">
        <f t="shared" si="2"/>
        <v>734</v>
      </c>
      <c r="J16" s="180">
        <f>VLOOKUP($B16,[1]NUM12!$G$2:$I$157,3,FALSE)</f>
        <v>724</v>
      </c>
      <c r="K16" s="97">
        <f>VLOOKUP($B16,'[3]ACT NUM12'!$G$2:$S$139,2,FALSE)</f>
        <v>25</v>
      </c>
      <c r="L16" s="97">
        <f>VLOOKUP($B16,'[3]ACT NUM12'!$G$2:$S$139,3,FALSE)</f>
        <v>16</v>
      </c>
      <c r="M16" s="97">
        <f>VLOOKUP($B16,'[3]ACT NUM12'!$G$2:$S$139,4,FALSE)</f>
        <v>26</v>
      </c>
      <c r="N16" s="97">
        <f>VLOOKUP($B16,'[3]ACT NUM12'!$G$2:$S$139,5,FALSE)</f>
        <v>30</v>
      </c>
      <c r="O16" s="97">
        <f>VLOOKUP($B16,'[3]ACT NUM12'!$G$2:$S$139,6,FALSE)</f>
        <v>35</v>
      </c>
      <c r="P16" s="97">
        <f>VLOOKUP($B16,'[3]ACT NUM12'!$G$2:$S$139,7,FALSE)</f>
        <v>35</v>
      </c>
      <c r="Q16" s="97">
        <f>VLOOKUP($B16,'[3]ACT NUM12'!$G$2:$S$139,8,FALSE)</f>
        <v>25</v>
      </c>
      <c r="R16" s="97">
        <f>VLOOKUP($B16,'[3]ACT NUM12'!$G$2:$S$139,9,FALSE)</f>
        <v>45</v>
      </c>
      <c r="S16" s="119">
        <f>VLOOKUP($B16,'[3]ACT NUM12'!$G$2:$S$139,10,FALSE)</f>
        <v>20</v>
      </c>
      <c r="T16" s="120">
        <f>VLOOKUP($B16,'[3]ACT NUM12'!$G$2:$S$139,11,FALSE)</f>
        <v>19</v>
      </c>
      <c r="U16" s="119">
        <f>VLOOKUP($B16,'[3]ACT NUM12'!$G$2:$S$139,12,FALSE)</f>
        <v>7</v>
      </c>
      <c r="V16" s="52"/>
      <c r="W16" s="17">
        <f t="shared" si="3"/>
        <v>283</v>
      </c>
      <c r="X16" s="97">
        <f>VLOOKUP($B16,'[3]ACT NUM12_ERROR'!$AB$2:$AN$97,2,FALSE)</f>
        <v>0</v>
      </c>
      <c r="Y16" s="97">
        <f>VLOOKUP($B16,'[3]ACT NUM12_ERROR'!$AB$2:$AN$97,3,FALSE)</f>
        <v>1</v>
      </c>
      <c r="Z16" s="97">
        <f>VLOOKUP($B16,'[3]ACT NUM12_ERROR'!$AB$2:$AN$97,4,FALSE)</f>
        <v>0</v>
      </c>
      <c r="AA16" s="97">
        <f>VLOOKUP($B16,'[3]ACT NUM12_ERROR'!$AB$2:$AN$97,5,FALSE)</f>
        <v>0</v>
      </c>
      <c r="AB16" s="97">
        <f>VLOOKUP($B16,'[3]ACT NUM12_ERROR'!$AB$2:$AN$97,6,FALSE)</f>
        <v>2</v>
      </c>
      <c r="AC16" s="97">
        <f>VLOOKUP($B16,'[3]ACT NUM12_ERROR'!$AB$2:$AN$97,7,FALSE)</f>
        <v>4</v>
      </c>
      <c r="AD16" s="97">
        <f>VLOOKUP($B16,'[3]ACT NUM12_ERROR'!$AB$2:$AN$97,8,FALSE)</f>
        <v>0</v>
      </c>
      <c r="AE16" s="97">
        <f>VLOOKUP($B16,'[3]ACT NUM12_ERROR'!$AB$2:$AN$97,9,FALSE)</f>
        <v>1</v>
      </c>
      <c r="AF16" s="97">
        <f>VLOOKUP($B16,'[3]ACT NUM12_ERROR'!$AB$2:$AN$97,10,FALSE)</f>
        <v>0</v>
      </c>
      <c r="AG16" s="119">
        <f>VLOOKUP($B16,'[3]ACT NUM12_ERROR'!$AB$2:$AN$97,11,FALSE)</f>
        <v>0</v>
      </c>
      <c r="AH16" s="119">
        <f>VLOOKUP($B16,'[3]ACT NUM12_ERROR'!$AB$2:$AN$97,12,FALSE)</f>
        <v>1</v>
      </c>
      <c r="AI16" s="119"/>
      <c r="AJ16" s="17">
        <f t="shared" si="4"/>
        <v>9</v>
      </c>
    </row>
    <row r="17" spans="1:37" ht="15" thickBot="1" x14ac:dyDescent="0.25">
      <c r="A17" s="105" t="s">
        <v>78</v>
      </c>
      <c r="B17" s="99" t="s">
        <v>70</v>
      </c>
      <c r="C17" s="63"/>
      <c r="D17" s="63"/>
      <c r="E17" s="17">
        <v>581</v>
      </c>
      <c r="F17" s="49">
        <f t="shared" si="0"/>
        <v>726</v>
      </c>
      <c r="G17" s="17">
        <f>VLOOKUP($B17,[2]NUM12!$G$2:$I$152,3,FALSE)</f>
        <v>505</v>
      </c>
      <c r="H17" s="61">
        <f t="shared" si="1"/>
        <v>634</v>
      </c>
      <c r="I17" s="50">
        <f t="shared" si="2"/>
        <v>715</v>
      </c>
      <c r="J17" s="180">
        <f>VLOOKUP($B17,[1]NUM12!$G$2:$I$157,3,FALSE)</f>
        <v>722</v>
      </c>
      <c r="K17" s="97">
        <f>VLOOKUP($B17,'[3]ACT NUM12'!$G$2:$S$139,2,FALSE)</f>
        <v>97</v>
      </c>
      <c r="L17" s="97">
        <f>VLOOKUP($B17,'[3]ACT NUM12'!$G$2:$S$139,3,FALSE)</f>
        <v>33</v>
      </c>
      <c r="M17" s="97">
        <f>VLOOKUP($B17,'[3]ACT NUM12'!$G$2:$S$139,4,FALSE)</f>
        <v>38</v>
      </c>
      <c r="N17" s="97">
        <f>VLOOKUP($B17,'[3]ACT NUM12'!$G$2:$S$139,5,FALSE)</f>
        <v>43</v>
      </c>
      <c r="O17" s="97">
        <f>VLOOKUP($B17,'[3]ACT NUM12'!$G$2:$S$139,6,FALSE)</f>
        <v>17</v>
      </c>
      <c r="P17" s="97">
        <f>VLOOKUP($B17,'[3]ACT NUM12'!$G$2:$S$139,7,FALSE)</f>
        <v>30</v>
      </c>
      <c r="Q17" s="97">
        <f>VLOOKUP($B17,'[3]ACT NUM12'!$G$2:$S$139,8,FALSE)</f>
        <v>58</v>
      </c>
      <c r="R17" s="97">
        <f>VLOOKUP($B17,'[3]ACT NUM12'!$G$2:$S$139,9,FALSE)</f>
        <v>71</v>
      </c>
      <c r="S17" s="119">
        <f>VLOOKUP($B17,'[3]ACT NUM12'!$G$2:$S$139,10,FALSE)</f>
        <v>47</v>
      </c>
      <c r="T17" s="120">
        <f>VLOOKUP($B17,'[3]ACT NUM12'!$G$2:$S$139,11,FALSE)</f>
        <v>36</v>
      </c>
      <c r="U17" s="119">
        <f>VLOOKUP($B17,'[3]ACT NUM12'!$G$2:$S$139,12,FALSE)</f>
        <v>28</v>
      </c>
      <c r="V17" s="52"/>
      <c r="W17" s="17">
        <f t="shared" si="3"/>
        <v>498</v>
      </c>
      <c r="X17" s="97">
        <f>VLOOKUP($B17,'[3]ACT NUM12_ERROR'!$AB$2:$AN$97,2,FALSE)</f>
        <v>15</v>
      </c>
      <c r="Y17" s="97">
        <f>VLOOKUP($B17,'[3]ACT NUM12_ERROR'!$AB$2:$AN$97,3,FALSE)</f>
        <v>0</v>
      </c>
      <c r="Z17" s="97">
        <f>VLOOKUP($B17,'[3]ACT NUM12_ERROR'!$AB$2:$AN$97,4,FALSE)</f>
        <v>8</v>
      </c>
      <c r="AA17" s="97">
        <f>VLOOKUP($B17,'[3]ACT NUM12_ERROR'!$AB$2:$AN$97,5,FALSE)</f>
        <v>12</v>
      </c>
      <c r="AB17" s="97">
        <f>VLOOKUP($B17,'[3]ACT NUM12_ERROR'!$AB$2:$AN$97,6,FALSE)</f>
        <v>2</v>
      </c>
      <c r="AC17" s="97">
        <f>VLOOKUP($B17,'[3]ACT NUM12_ERROR'!$AB$2:$AN$97,7,FALSE)</f>
        <v>1</v>
      </c>
      <c r="AD17" s="97">
        <f>VLOOKUP($B17,'[3]ACT NUM12_ERROR'!$AB$2:$AN$97,8,FALSE)</f>
        <v>0</v>
      </c>
      <c r="AE17" s="97">
        <f>VLOOKUP($B17,'[3]ACT NUM12_ERROR'!$AB$2:$AN$97,9,FALSE)</f>
        <v>0</v>
      </c>
      <c r="AF17" s="97">
        <f>VLOOKUP($B17,'[3]ACT NUM12_ERROR'!$AB$2:$AN$97,10,FALSE)</f>
        <v>0</v>
      </c>
      <c r="AG17" s="119">
        <f>VLOOKUP($B17,'[3]ACT NUM12_ERROR'!$AB$2:$AN$97,11,FALSE)</f>
        <v>2</v>
      </c>
      <c r="AH17" s="119">
        <f>VLOOKUP($B17,'[3]ACT NUM12_ERROR'!$AB$2:$AN$97,12,FALSE)</f>
        <v>0</v>
      </c>
      <c r="AI17" s="119"/>
      <c r="AJ17" s="17">
        <f t="shared" si="4"/>
        <v>40</v>
      </c>
    </row>
    <row r="18" spans="1:37" ht="15" thickBot="1" x14ac:dyDescent="0.25">
      <c r="A18" s="105" t="s">
        <v>78</v>
      </c>
      <c r="B18" s="99" t="s">
        <v>71</v>
      </c>
      <c r="C18" s="63"/>
      <c r="D18" s="63"/>
      <c r="E18" s="17">
        <v>166</v>
      </c>
      <c r="F18" s="49">
        <f t="shared" si="0"/>
        <v>182</v>
      </c>
      <c r="G18" s="17">
        <f>VLOOKUP($B18,[2]NUM12!$G$2:$I$152,3,FALSE)</f>
        <v>176</v>
      </c>
      <c r="H18" s="61">
        <f t="shared" si="1"/>
        <v>183</v>
      </c>
      <c r="I18" s="50">
        <f t="shared" si="2"/>
        <v>202</v>
      </c>
      <c r="J18" s="180">
        <f>VLOOKUP($B18,[1]NUM12!$G$2:$I$157,3,FALSE)</f>
        <v>198</v>
      </c>
      <c r="K18" s="97">
        <f>VLOOKUP($B18,'[3]ACT NUM12'!$G$2:$S$139,2,FALSE)</f>
        <v>0</v>
      </c>
      <c r="L18" s="97">
        <f>VLOOKUP($B18,'[3]ACT NUM12'!$G$2:$S$139,3,FALSE)</f>
        <v>11</v>
      </c>
      <c r="M18" s="97">
        <f>VLOOKUP($B18,'[3]ACT NUM12'!$G$2:$S$139,4,FALSE)</f>
        <v>5</v>
      </c>
      <c r="N18" s="97">
        <f>VLOOKUP($B18,'[3]ACT NUM12'!$G$2:$S$139,5,FALSE)</f>
        <v>1</v>
      </c>
      <c r="O18" s="97">
        <f>VLOOKUP($B18,'[3]ACT NUM12'!$G$2:$S$139,6,FALSE)</f>
        <v>3</v>
      </c>
      <c r="P18" s="97">
        <f>VLOOKUP($B18,'[3]ACT NUM12'!$G$2:$S$139,7,FALSE)</f>
        <v>3</v>
      </c>
      <c r="Q18" s="97">
        <f>VLOOKUP($B18,'[3]ACT NUM12'!$G$2:$S$139,8,FALSE)</f>
        <v>3</v>
      </c>
      <c r="R18" s="97">
        <f>VLOOKUP($B18,'[3]ACT NUM12'!$G$2:$S$139,9,FALSE)</f>
        <v>4</v>
      </c>
      <c r="S18" s="119">
        <f>VLOOKUP($B18,'[3]ACT NUM12'!$G$2:$S$139,10,FALSE)</f>
        <v>7</v>
      </c>
      <c r="T18" s="120">
        <f>VLOOKUP($B18,'[3]ACT NUM12'!$G$2:$S$139,11,FALSE)</f>
        <v>12</v>
      </c>
      <c r="U18" s="119">
        <f>VLOOKUP($B18,'[3]ACT NUM12'!$G$2:$S$139,12,FALSE)</f>
        <v>0</v>
      </c>
      <c r="V18" s="52"/>
      <c r="W18" s="17">
        <f t="shared" si="3"/>
        <v>49</v>
      </c>
      <c r="X18" s="97">
        <f>VLOOKUP($B18,'[3]ACT NUM12_ERROR'!$AB$2:$AN$97,2,FALSE)</f>
        <v>0</v>
      </c>
      <c r="Y18" s="97">
        <f>VLOOKUP($B18,'[3]ACT NUM12_ERROR'!$AB$2:$AN$97,3,FALSE)</f>
        <v>0</v>
      </c>
      <c r="Z18" s="97">
        <f>VLOOKUP($B18,'[3]ACT NUM12_ERROR'!$AB$2:$AN$97,4,FALSE)</f>
        <v>0</v>
      </c>
      <c r="AA18" s="97">
        <f>VLOOKUP($B18,'[3]ACT NUM12_ERROR'!$AB$2:$AN$97,5,FALSE)</f>
        <v>0</v>
      </c>
      <c r="AB18" s="97">
        <f>VLOOKUP($B18,'[3]ACT NUM12_ERROR'!$AB$2:$AN$97,6,FALSE)</f>
        <v>0</v>
      </c>
      <c r="AC18" s="97">
        <f>VLOOKUP($B18,'[3]ACT NUM12_ERROR'!$AB$2:$AN$97,7,FALSE)</f>
        <v>5</v>
      </c>
      <c r="AD18" s="97">
        <f>VLOOKUP($B18,'[3]ACT NUM12_ERROR'!$AB$2:$AN$97,8,FALSE)</f>
        <v>0</v>
      </c>
      <c r="AE18" s="97">
        <f>VLOOKUP($B18,'[3]ACT NUM12_ERROR'!$AB$2:$AN$97,9,FALSE)</f>
        <v>0</v>
      </c>
      <c r="AF18" s="97">
        <f>VLOOKUP($B18,'[3]ACT NUM12_ERROR'!$AB$2:$AN$97,10,FALSE)</f>
        <v>0</v>
      </c>
      <c r="AG18" s="119">
        <f>VLOOKUP($B18,'[3]ACT NUM12_ERROR'!$AB$2:$AN$97,11,FALSE)</f>
        <v>0</v>
      </c>
      <c r="AH18" s="119">
        <f>VLOOKUP($B18,'[3]ACT NUM12_ERROR'!$AB$2:$AN$97,12,FALSE)</f>
        <v>0</v>
      </c>
      <c r="AI18" s="119"/>
      <c r="AJ18" s="17">
        <f t="shared" si="4"/>
        <v>5</v>
      </c>
    </row>
    <row r="19" spans="1:37" ht="15" thickBot="1" x14ac:dyDescent="0.25">
      <c r="A19" s="105" t="s">
        <v>78</v>
      </c>
      <c r="B19" s="99" t="s">
        <v>72</v>
      </c>
      <c r="C19" s="63"/>
      <c r="D19" s="63"/>
      <c r="E19" s="17">
        <v>33</v>
      </c>
      <c r="F19" s="49">
        <f t="shared" si="0"/>
        <v>36</v>
      </c>
      <c r="G19" s="17">
        <f>VLOOKUP($B19,[2]NUM12!$G$2:$I$152,3,FALSE)</f>
        <v>34</v>
      </c>
      <c r="H19" s="61">
        <f t="shared" si="1"/>
        <v>36</v>
      </c>
      <c r="I19" s="50">
        <f t="shared" si="2"/>
        <v>39</v>
      </c>
      <c r="J19" s="180">
        <f>VLOOKUP($B19,[1]NUM12!$G$2:$I$157,3,FALSE)</f>
        <v>39</v>
      </c>
      <c r="K19" s="97">
        <f>VLOOKUP($B19,'[3]ACT NUM12'!$G$2:$S$139,2,FALSE)</f>
        <v>1</v>
      </c>
      <c r="L19" s="97">
        <f>VLOOKUP($B19,'[3]ACT NUM12'!$G$2:$S$139,3,FALSE)</f>
        <v>0</v>
      </c>
      <c r="M19" s="97">
        <f>VLOOKUP($B19,'[3]ACT NUM12'!$G$2:$S$139,4,FALSE)</f>
        <v>2</v>
      </c>
      <c r="N19" s="97">
        <f>VLOOKUP($B19,'[3]ACT NUM12'!$G$2:$S$139,5,FALSE)</f>
        <v>0</v>
      </c>
      <c r="O19" s="97">
        <f>VLOOKUP($B19,'[3]ACT NUM12'!$G$2:$S$139,6,FALSE)</f>
        <v>2</v>
      </c>
      <c r="P19" s="97">
        <f>VLOOKUP($B19,'[3]ACT NUM12'!$G$2:$S$139,7,FALSE)</f>
        <v>1</v>
      </c>
      <c r="Q19" s="97">
        <f>VLOOKUP($B19,'[3]ACT NUM12'!$G$2:$S$139,8,FALSE)</f>
        <v>0</v>
      </c>
      <c r="R19" s="97">
        <f>VLOOKUP($B19,'[3]ACT NUM12'!$G$2:$S$139,9,FALSE)</f>
        <v>2</v>
      </c>
      <c r="S19" s="119">
        <f>VLOOKUP($B19,'[3]ACT NUM12'!$G$2:$S$139,10,FALSE)</f>
        <v>0</v>
      </c>
      <c r="T19" s="120">
        <f>VLOOKUP($B19,'[3]ACT NUM12'!$G$2:$S$139,11,FALSE)</f>
        <v>3</v>
      </c>
      <c r="U19" s="119">
        <f>VLOOKUP($B19,'[3]ACT NUM12'!$G$2:$S$139,12,FALSE)</f>
        <v>0</v>
      </c>
      <c r="V19" s="52"/>
      <c r="W19" s="17">
        <f t="shared" si="3"/>
        <v>11</v>
      </c>
      <c r="X19" s="97">
        <f>VLOOKUP($B19,'[3]ACT NUM12_ERROR'!$AB$2:$AN$97,2,FALSE)</f>
        <v>0</v>
      </c>
      <c r="Y19" s="97">
        <f>VLOOKUP($B19,'[3]ACT NUM12_ERROR'!$AB$2:$AN$97,3,FALSE)</f>
        <v>0</v>
      </c>
      <c r="Z19" s="97">
        <f>VLOOKUP($B19,'[3]ACT NUM12_ERROR'!$AB$2:$AN$97,4,FALSE)</f>
        <v>0</v>
      </c>
      <c r="AA19" s="97">
        <f>VLOOKUP($B19,'[3]ACT NUM12_ERROR'!$AB$2:$AN$97,5,FALSE)</f>
        <v>0</v>
      </c>
      <c r="AB19" s="97">
        <f>VLOOKUP($B19,'[3]ACT NUM12_ERROR'!$AB$2:$AN$97,6,FALSE)</f>
        <v>0</v>
      </c>
      <c r="AC19" s="97">
        <f>VLOOKUP($B19,'[3]ACT NUM12_ERROR'!$AB$2:$AN$97,7,FALSE)</f>
        <v>0</v>
      </c>
      <c r="AD19" s="97">
        <f>VLOOKUP($B19,'[3]ACT NUM12_ERROR'!$AB$2:$AN$97,8,FALSE)</f>
        <v>0</v>
      </c>
      <c r="AE19" s="97">
        <f>VLOOKUP($B19,'[3]ACT NUM12_ERROR'!$AB$2:$AN$97,9,FALSE)</f>
        <v>0</v>
      </c>
      <c r="AF19" s="97">
        <f>VLOOKUP($B19,'[3]ACT NUM12_ERROR'!$AB$2:$AN$97,10,FALSE)</f>
        <v>0</v>
      </c>
      <c r="AG19" s="119">
        <f>VLOOKUP($B19,'[3]ACT NUM12_ERROR'!$AB$2:$AN$97,11,FALSE)</f>
        <v>0</v>
      </c>
      <c r="AH19" s="119">
        <f>VLOOKUP($B19,'[3]ACT NUM12_ERROR'!$AB$2:$AN$97,12,FALSE)</f>
        <v>0</v>
      </c>
      <c r="AI19" s="119"/>
      <c r="AJ19" s="17">
        <f t="shared" si="4"/>
        <v>0</v>
      </c>
    </row>
    <row r="20" spans="1:37" ht="15" thickBot="1" x14ac:dyDescent="0.25">
      <c r="A20" s="105" t="s">
        <v>78</v>
      </c>
      <c r="B20" s="99" t="s">
        <v>73</v>
      </c>
      <c r="C20" s="63"/>
      <c r="D20" s="63"/>
      <c r="E20" s="17">
        <v>31</v>
      </c>
      <c r="F20" s="49">
        <f t="shared" si="0"/>
        <v>33</v>
      </c>
      <c r="G20" s="17">
        <f>VLOOKUP($B20,[2]NUM12!$G$2:$I$152,3,FALSE)</f>
        <v>30</v>
      </c>
      <c r="H20" s="61">
        <f t="shared" si="1"/>
        <v>32</v>
      </c>
      <c r="I20" s="50">
        <f t="shared" si="2"/>
        <v>34</v>
      </c>
      <c r="J20" s="180">
        <f>VLOOKUP($B20,[1]NUM12!$G$2:$I$157,3,FALSE)</f>
        <v>35</v>
      </c>
      <c r="K20" s="97">
        <f>VLOOKUP($B20,'[3]ACT NUM12'!$G$2:$S$139,2,FALSE)</f>
        <v>0</v>
      </c>
      <c r="L20" s="97">
        <f>VLOOKUP($B20,'[3]ACT NUM12'!$G$2:$S$139,3,FALSE)</f>
        <v>0</v>
      </c>
      <c r="M20" s="97">
        <f>VLOOKUP($B20,'[3]ACT NUM12'!$G$2:$S$139,4,FALSE)</f>
        <v>2</v>
      </c>
      <c r="N20" s="97">
        <f>VLOOKUP($B20,'[3]ACT NUM12'!$G$2:$S$139,5,FALSE)</f>
        <v>1</v>
      </c>
      <c r="O20" s="97">
        <f>VLOOKUP($B20,'[3]ACT NUM12'!$G$2:$S$139,6,FALSE)</f>
        <v>1</v>
      </c>
      <c r="P20" s="97">
        <f>VLOOKUP($B20,'[3]ACT NUM12'!$G$2:$S$139,7,FALSE)</f>
        <v>0</v>
      </c>
      <c r="Q20" s="97">
        <f>VLOOKUP($B20,'[3]ACT NUM12'!$G$2:$S$139,8,FALSE)</f>
        <v>0</v>
      </c>
      <c r="R20" s="97">
        <f>VLOOKUP($B20,'[3]ACT NUM12'!$G$2:$S$139,9,FALSE)</f>
        <v>2</v>
      </c>
      <c r="S20" s="119">
        <f>VLOOKUP($B20,'[3]ACT NUM12'!$G$2:$S$139,10,FALSE)</f>
        <v>0</v>
      </c>
      <c r="T20" s="120">
        <f>VLOOKUP($B20,'[3]ACT NUM12'!$G$2:$S$139,11,FALSE)</f>
        <v>2</v>
      </c>
      <c r="U20" s="119">
        <f>VLOOKUP($B20,'[3]ACT NUM12'!$G$2:$S$139,12,FALSE)</f>
        <v>0</v>
      </c>
      <c r="V20" s="52"/>
      <c r="W20" s="17">
        <f t="shared" si="3"/>
        <v>8</v>
      </c>
      <c r="X20" s="97">
        <f>VLOOKUP($B20,'[3]ACT NUM12_ERROR'!$AB$2:$AN$97,2,FALSE)</f>
        <v>0</v>
      </c>
      <c r="Y20" s="97">
        <f>VLOOKUP($B20,'[3]ACT NUM12_ERROR'!$AB$2:$AN$97,3,FALSE)</f>
        <v>0</v>
      </c>
      <c r="Z20" s="97">
        <f>VLOOKUP($B20,'[3]ACT NUM12_ERROR'!$AB$2:$AN$97,4,FALSE)</f>
        <v>0</v>
      </c>
      <c r="AA20" s="97">
        <f>VLOOKUP($B20,'[3]ACT NUM12_ERROR'!$AB$2:$AN$97,5,FALSE)</f>
        <v>0</v>
      </c>
      <c r="AB20" s="97">
        <f>VLOOKUP($B20,'[3]ACT NUM12_ERROR'!$AB$2:$AN$97,6,FALSE)</f>
        <v>0</v>
      </c>
      <c r="AC20" s="97">
        <f>VLOOKUP($B20,'[3]ACT NUM12_ERROR'!$AB$2:$AN$97,7,FALSE)</f>
        <v>0</v>
      </c>
      <c r="AD20" s="97">
        <f>VLOOKUP($B20,'[3]ACT NUM12_ERROR'!$AB$2:$AN$97,8,FALSE)</f>
        <v>0</v>
      </c>
      <c r="AE20" s="97">
        <f>VLOOKUP($B20,'[3]ACT NUM12_ERROR'!$AB$2:$AN$97,9,FALSE)</f>
        <v>0</v>
      </c>
      <c r="AF20" s="97">
        <f>VLOOKUP($B20,'[3]ACT NUM12_ERROR'!$AB$2:$AN$97,10,FALSE)</f>
        <v>0</v>
      </c>
      <c r="AG20" s="119">
        <f>VLOOKUP($B20,'[3]ACT NUM12_ERROR'!$AB$2:$AN$97,11,FALSE)</f>
        <v>0</v>
      </c>
      <c r="AH20" s="119">
        <f>VLOOKUP($B20,'[3]ACT NUM12_ERROR'!$AB$2:$AN$97,12,FALSE)</f>
        <v>0</v>
      </c>
      <c r="AI20" s="119"/>
      <c r="AJ20" s="17">
        <f t="shared" si="4"/>
        <v>0</v>
      </c>
    </row>
    <row r="21" spans="1:37" ht="15" thickBot="1" x14ac:dyDescent="0.25">
      <c r="A21" s="105" t="s">
        <v>78</v>
      </c>
      <c r="B21" s="99" t="s">
        <v>74</v>
      </c>
      <c r="C21" s="67"/>
      <c r="D21" s="63"/>
      <c r="E21" s="17">
        <v>28</v>
      </c>
      <c r="F21" s="49">
        <f t="shared" si="0"/>
        <v>29</v>
      </c>
      <c r="G21" s="17">
        <f>VLOOKUP($B21,[2]NUM12!$G$2:$I$152,3,FALSE)</f>
        <v>24</v>
      </c>
      <c r="H21" s="61">
        <f t="shared" si="1"/>
        <v>28</v>
      </c>
      <c r="I21" s="50">
        <f t="shared" si="2"/>
        <v>31</v>
      </c>
      <c r="J21" s="180">
        <f>VLOOKUP($B21,[1]NUM12!$G$2:$I$157,3,FALSE)</f>
        <v>31</v>
      </c>
      <c r="K21" s="97">
        <f>VLOOKUP($B21,'[3]ACT NUM12'!$G$2:$S$139,2,FALSE)</f>
        <v>0</v>
      </c>
      <c r="L21" s="97">
        <f>VLOOKUP($B21,'[3]ACT NUM12'!$G$2:$S$139,3,FALSE)</f>
        <v>0</v>
      </c>
      <c r="M21" s="97">
        <f>VLOOKUP($B21,'[3]ACT NUM12'!$G$2:$S$139,4,FALSE)</f>
        <v>1</v>
      </c>
      <c r="N21" s="97">
        <f>VLOOKUP($B21,'[3]ACT NUM12'!$G$2:$S$139,5,FALSE)</f>
        <v>2</v>
      </c>
      <c r="O21" s="97">
        <f>VLOOKUP($B21,'[3]ACT NUM12'!$G$2:$S$139,6,FALSE)</f>
        <v>2</v>
      </c>
      <c r="P21" s="97">
        <f>VLOOKUP($B21,'[3]ACT NUM12'!$G$2:$S$139,7,FALSE)</f>
        <v>0</v>
      </c>
      <c r="Q21" s="97">
        <f>VLOOKUP($B21,'[3]ACT NUM12'!$G$2:$S$139,8,FALSE)</f>
        <v>1</v>
      </c>
      <c r="R21" s="97">
        <f>VLOOKUP($B21,'[3]ACT NUM12'!$G$2:$S$139,9,FALSE)</f>
        <v>3</v>
      </c>
      <c r="S21" s="119">
        <f>VLOOKUP($B21,'[3]ACT NUM12'!$G$2:$S$139,10,FALSE)</f>
        <v>0</v>
      </c>
      <c r="T21" s="120">
        <f>VLOOKUP($B21,'[3]ACT NUM12'!$G$2:$S$139,11,FALSE)</f>
        <v>3</v>
      </c>
      <c r="U21" s="119">
        <f>VLOOKUP($B21,'[3]ACT NUM12'!$G$2:$S$139,12,FALSE)</f>
        <v>0</v>
      </c>
      <c r="V21" s="52"/>
      <c r="W21" s="17">
        <f t="shared" si="3"/>
        <v>12</v>
      </c>
      <c r="X21" s="97">
        <f>VLOOKUP($B21,'[3]ACT NUM12_ERROR'!$AB$2:$AN$97,2,FALSE)</f>
        <v>0</v>
      </c>
      <c r="Y21" s="97">
        <f>VLOOKUP($B21,'[3]ACT NUM12_ERROR'!$AB$2:$AN$97,3,FALSE)</f>
        <v>0</v>
      </c>
      <c r="Z21" s="97">
        <f>VLOOKUP($B21,'[3]ACT NUM12_ERROR'!$AB$2:$AN$97,4,FALSE)</f>
        <v>0</v>
      </c>
      <c r="AA21" s="97">
        <f>VLOOKUP($B21,'[3]ACT NUM12_ERROR'!$AB$2:$AN$97,5,FALSE)</f>
        <v>0</v>
      </c>
      <c r="AB21" s="97">
        <f>VLOOKUP($B21,'[3]ACT NUM12_ERROR'!$AB$2:$AN$97,6,FALSE)</f>
        <v>0</v>
      </c>
      <c r="AC21" s="97">
        <f>VLOOKUP($B21,'[3]ACT NUM12_ERROR'!$AB$2:$AN$97,7,FALSE)</f>
        <v>1</v>
      </c>
      <c r="AD21" s="97">
        <f>VLOOKUP($B21,'[3]ACT NUM12_ERROR'!$AB$2:$AN$97,8,FALSE)</f>
        <v>0</v>
      </c>
      <c r="AE21" s="97">
        <f>VLOOKUP($B21,'[3]ACT NUM12_ERROR'!$AB$2:$AN$97,9,FALSE)</f>
        <v>0</v>
      </c>
      <c r="AF21" s="97">
        <f>VLOOKUP($B21,'[3]ACT NUM12_ERROR'!$AB$2:$AN$97,10,FALSE)</f>
        <v>0</v>
      </c>
      <c r="AG21" s="119">
        <f>VLOOKUP($B21,'[3]ACT NUM12_ERROR'!$AB$2:$AN$97,11,FALSE)</f>
        <v>0</v>
      </c>
      <c r="AH21" s="119">
        <f>VLOOKUP($B21,'[3]ACT NUM12_ERROR'!$AB$2:$AN$97,12,FALSE)</f>
        <v>0</v>
      </c>
      <c r="AI21" s="119"/>
      <c r="AJ21" s="17">
        <f t="shared" si="4"/>
        <v>1</v>
      </c>
    </row>
    <row r="22" spans="1:37" ht="15" thickBot="1" x14ac:dyDescent="0.25">
      <c r="A22" s="105" t="s">
        <v>78</v>
      </c>
      <c r="B22" s="99" t="s">
        <v>75</v>
      </c>
      <c r="C22" s="63"/>
      <c r="D22" s="63"/>
      <c r="E22" s="17">
        <v>144</v>
      </c>
      <c r="F22" s="49">
        <f t="shared" si="0"/>
        <v>159</v>
      </c>
      <c r="G22" s="17">
        <f>VLOOKUP($B22,[2]NUM12!$G$2:$I$152,3,FALSE)</f>
        <v>199</v>
      </c>
      <c r="H22" s="61">
        <f t="shared" si="1"/>
        <v>212</v>
      </c>
      <c r="I22" s="50">
        <f t="shared" si="2"/>
        <v>226</v>
      </c>
      <c r="J22" s="180">
        <f>VLOOKUP($B22,[1]NUM12!$G$2:$I$157,3,FALSE)</f>
        <v>223</v>
      </c>
      <c r="K22" s="97">
        <f>VLOOKUP($B22,'[3]ACT NUM12'!$G$2:$S$139,2,FALSE)</f>
        <v>3</v>
      </c>
      <c r="L22" s="97">
        <f>VLOOKUP($B22,'[3]ACT NUM12'!$G$2:$S$139,3,FALSE)</f>
        <v>8</v>
      </c>
      <c r="M22" s="97">
        <f>VLOOKUP($B22,'[3]ACT NUM12'!$G$2:$S$139,4,FALSE)</f>
        <v>4</v>
      </c>
      <c r="N22" s="97">
        <f>VLOOKUP($B22,'[3]ACT NUM12'!$G$2:$S$139,5,FALSE)</f>
        <v>5</v>
      </c>
      <c r="O22" s="97">
        <f>VLOOKUP($B22,'[3]ACT NUM12'!$G$2:$S$139,6,FALSE)</f>
        <v>2</v>
      </c>
      <c r="P22" s="97">
        <f>VLOOKUP($B22,'[3]ACT NUM12'!$G$2:$S$139,7,FALSE)</f>
        <v>8</v>
      </c>
      <c r="Q22" s="97">
        <f>VLOOKUP($B22,'[3]ACT NUM12'!$G$2:$S$139,8,FALSE)</f>
        <v>9</v>
      </c>
      <c r="R22" s="97">
        <f>VLOOKUP($B22,'[3]ACT NUM12'!$G$2:$S$139,9,FALSE)</f>
        <v>4</v>
      </c>
      <c r="S22" s="119">
        <f>VLOOKUP($B22,'[3]ACT NUM12'!$G$2:$S$139,10,FALSE)</f>
        <v>8</v>
      </c>
      <c r="T22" s="120">
        <f>VLOOKUP($B22,'[3]ACT NUM12'!$G$2:$S$139,11,FALSE)</f>
        <v>6</v>
      </c>
      <c r="U22" s="119">
        <f>VLOOKUP($B22,'[3]ACT NUM12'!$G$2:$S$139,12,FALSE)</f>
        <v>0</v>
      </c>
      <c r="V22" s="52"/>
      <c r="W22" s="17">
        <f t="shared" si="3"/>
        <v>57</v>
      </c>
      <c r="X22" s="97">
        <f>VLOOKUP($B22,'[3]ACT NUM12_ERROR'!$AB$2:$AN$97,2,FALSE)</f>
        <v>0</v>
      </c>
      <c r="Y22" s="97">
        <f>VLOOKUP($B22,'[3]ACT NUM12_ERROR'!$AB$2:$AN$97,3,FALSE)</f>
        <v>0</v>
      </c>
      <c r="Z22" s="97">
        <f>VLOOKUP($B22,'[3]ACT NUM12_ERROR'!$AB$2:$AN$97,4,FALSE)</f>
        <v>0</v>
      </c>
      <c r="AA22" s="97">
        <f>VLOOKUP($B22,'[3]ACT NUM12_ERROR'!$AB$2:$AN$97,5,FALSE)</f>
        <v>0</v>
      </c>
      <c r="AB22" s="97">
        <f>VLOOKUP($B22,'[3]ACT NUM12_ERROR'!$AB$2:$AN$97,6,FALSE)</f>
        <v>0</v>
      </c>
      <c r="AC22" s="97">
        <f>VLOOKUP($B22,'[3]ACT NUM12_ERROR'!$AB$2:$AN$97,7,FALSE)</f>
        <v>0</v>
      </c>
      <c r="AD22" s="97">
        <f>VLOOKUP($B22,'[3]ACT NUM12_ERROR'!$AB$2:$AN$97,8,FALSE)</f>
        <v>0</v>
      </c>
      <c r="AE22" s="97">
        <f>VLOOKUP($B22,'[3]ACT NUM12_ERROR'!$AB$2:$AN$97,9,FALSE)</f>
        <v>0</v>
      </c>
      <c r="AF22" s="97">
        <f>VLOOKUP($B22,'[3]ACT NUM12_ERROR'!$AB$2:$AN$97,10,FALSE)</f>
        <v>0</v>
      </c>
      <c r="AG22" s="119">
        <f>VLOOKUP($B22,'[3]ACT NUM12_ERROR'!$AB$2:$AN$97,11,FALSE)</f>
        <v>0</v>
      </c>
      <c r="AH22" s="119">
        <f>VLOOKUP($B22,'[3]ACT NUM12_ERROR'!$AB$2:$AN$97,12,FALSE)</f>
        <v>0</v>
      </c>
      <c r="AI22" s="119"/>
      <c r="AJ22" s="17">
        <f>SUM(X22:AI22)</f>
        <v>0</v>
      </c>
    </row>
    <row r="23" spans="1:37" ht="15" thickBot="1" x14ac:dyDescent="0.25">
      <c r="A23" s="105" t="s">
        <v>78</v>
      </c>
      <c r="B23" s="99" t="s">
        <v>76</v>
      </c>
      <c r="C23" s="63"/>
      <c r="D23" s="63"/>
      <c r="E23" s="17">
        <v>75</v>
      </c>
      <c r="F23" s="49">
        <f t="shared" si="0"/>
        <v>78</v>
      </c>
      <c r="G23" s="17">
        <f>VLOOKUP($B23,[2]NUM12!$G$2:$I$152,3,FALSE)</f>
        <v>91</v>
      </c>
      <c r="H23" s="61">
        <f t="shared" si="1"/>
        <v>93</v>
      </c>
      <c r="I23" s="50">
        <f t="shared" si="2"/>
        <v>95</v>
      </c>
      <c r="J23" s="180">
        <f>VLOOKUP($B23,[1]NUM12!$G$2:$I$157,3,FALSE)</f>
        <v>87</v>
      </c>
      <c r="K23" s="97">
        <f>VLOOKUP($B23,'[3]ACT NUM12'!$G$2:$S$139,2,FALSE)</f>
        <v>2</v>
      </c>
      <c r="L23" s="97">
        <f>VLOOKUP($B23,'[3]ACT NUM12'!$G$2:$S$139,3,FALSE)</f>
        <v>3</v>
      </c>
      <c r="M23" s="97">
        <f>VLOOKUP($B23,'[3]ACT NUM12'!$G$2:$S$139,4,FALSE)</f>
        <v>0</v>
      </c>
      <c r="N23" s="97">
        <f>VLOOKUP($B23,'[3]ACT NUM12'!$G$2:$S$139,5,FALSE)</f>
        <v>2</v>
      </c>
      <c r="O23" s="97">
        <f>VLOOKUP($B23,'[3]ACT NUM12'!$G$2:$S$139,6,FALSE)</f>
        <v>4</v>
      </c>
      <c r="P23" s="97">
        <f>VLOOKUP($B23,'[3]ACT NUM12'!$G$2:$S$139,7,FALSE)</f>
        <v>2</v>
      </c>
      <c r="Q23" s="97">
        <f>VLOOKUP($B23,'[3]ACT NUM12'!$G$2:$S$139,8,FALSE)</f>
        <v>3</v>
      </c>
      <c r="R23" s="97">
        <f>VLOOKUP($B23,'[3]ACT NUM12'!$G$2:$S$139,9,FALSE)</f>
        <v>0</v>
      </c>
      <c r="S23" s="119">
        <f>VLOOKUP($B23,'[3]ACT NUM12'!$G$2:$S$139,10,FALSE)</f>
        <v>1</v>
      </c>
      <c r="T23" s="120">
        <f>VLOOKUP($B23,'[3]ACT NUM12'!$G$2:$S$139,11,FALSE)</f>
        <v>2</v>
      </c>
      <c r="U23" s="119">
        <f>VLOOKUP($B23,'[3]ACT NUM12'!$G$2:$S$139,12,FALSE)</f>
        <v>1</v>
      </c>
      <c r="V23" s="52"/>
      <c r="W23" s="17">
        <f t="shared" si="3"/>
        <v>20</v>
      </c>
      <c r="X23" s="97">
        <f>VLOOKUP($B23,'[3]ACT NUM12_ERROR'!$AB$2:$AN$97,2,FALSE)</f>
        <v>1</v>
      </c>
      <c r="Y23" s="97">
        <f>VLOOKUP($B23,'[3]ACT NUM12_ERROR'!$AB$2:$AN$97,3,FALSE)</f>
        <v>1</v>
      </c>
      <c r="Z23" s="97">
        <f>VLOOKUP($B23,'[3]ACT NUM12_ERROR'!$AB$2:$AN$97,4,FALSE)</f>
        <v>0</v>
      </c>
      <c r="AA23" s="97">
        <f>VLOOKUP($B23,'[3]ACT NUM12_ERROR'!$AB$2:$AN$97,5,FALSE)</f>
        <v>2</v>
      </c>
      <c r="AB23" s="97">
        <f>VLOOKUP($B23,'[3]ACT NUM12_ERROR'!$AB$2:$AN$97,6,FALSE)</f>
        <v>0</v>
      </c>
      <c r="AC23" s="97">
        <f>VLOOKUP($B23,'[3]ACT NUM12_ERROR'!$AB$2:$AN$97,7,FALSE)</f>
        <v>1</v>
      </c>
      <c r="AD23" s="97">
        <f>VLOOKUP($B23,'[3]ACT NUM12_ERROR'!$AB$2:$AN$97,8,FALSE)</f>
        <v>1</v>
      </c>
      <c r="AE23" s="97">
        <f>VLOOKUP($B23,'[3]ACT NUM12_ERROR'!$AB$2:$AN$97,9,FALSE)</f>
        <v>0</v>
      </c>
      <c r="AF23" s="97">
        <f>VLOOKUP($B23,'[3]ACT NUM12_ERROR'!$AB$2:$AN$97,10,FALSE)</f>
        <v>1</v>
      </c>
      <c r="AG23" s="119">
        <f>VLOOKUP($B23,'[3]ACT NUM12_ERROR'!$AB$2:$AN$97,11,FALSE)</f>
        <v>0</v>
      </c>
      <c r="AH23" s="119">
        <f>VLOOKUP($B23,'[3]ACT NUM12_ERROR'!$AB$2:$AN$97,12,FALSE)</f>
        <v>1</v>
      </c>
      <c r="AI23" s="119"/>
      <c r="AJ23" s="17">
        <f t="shared" si="4"/>
        <v>8</v>
      </c>
    </row>
    <row r="24" spans="1:37" ht="15" thickBot="1" x14ac:dyDescent="0.25">
      <c r="A24" s="105" t="s">
        <v>78</v>
      </c>
      <c r="B24" s="99" t="s">
        <v>77</v>
      </c>
      <c r="C24" s="63"/>
      <c r="D24" s="63"/>
      <c r="E24" s="17">
        <v>148</v>
      </c>
      <c r="F24" s="49">
        <f t="shared" si="0"/>
        <v>155</v>
      </c>
      <c r="G24" s="17">
        <f>VLOOKUP($B24,[2]NUM12!$G$2:$I$152,3,FALSE)</f>
        <v>141</v>
      </c>
      <c r="H24" s="61">
        <f t="shared" si="1"/>
        <v>144</v>
      </c>
      <c r="I24" s="50">
        <f t="shared" si="2"/>
        <v>144</v>
      </c>
      <c r="J24" s="180">
        <f>VLOOKUP($B24,[1]NUM12!$G$2:$I$157,3,FALSE)</f>
        <v>167</v>
      </c>
      <c r="K24" s="97">
        <f>VLOOKUP($B24,'[3]ACT NUM12'!$G$2:$S$139,2,FALSE)</f>
        <v>7</v>
      </c>
      <c r="L24" s="97">
        <f>VLOOKUP($B24,'[3]ACT NUM12'!$G$2:$S$139,3,FALSE)</f>
        <v>0</v>
      </c>
      <c r="M24" s="97">
        <f>VLOOKUP($B24,'[3]ACT NUM12'!$G$2:$S$139,4,FALSE)</f>
        <v>0</v>
      </c>
      <c r="N24" s="97">
        <f>VLOOKUP($B24,'[3]ACT NUM12'!$G$2:$S$139,5,FALSE)</f>
        <v>0</v>
      </c>
      <c r="O24" s="97">
        <f>VLOOKUP($B24,'[3]ACT NUM12'!$G$2:$S$139,6,FALSE)</f>
        <v>0</v>
      </c>
      <c r="P24" s="97">
        <f>VLOOKUP($B24,'[3]ACT NUM12'!$G$2:$S$139,7,FALSE)</f>
        <v>0</v>
      </c>
      <c r="Q24" s="97">
        <f>VLOOKUP($B24,'[3]ACT NUM12'!$G$2:$S$139,8,FALSE)</f>
        <v>0</v>
      </c>
      <c r="R24" s="97">
        <f>VLOOKUP($B24,'[3]ACT NUM12'!$G$2:$S$139,9,FALSE)</f>
        <v>3</v>
      </c>
      <c r="S24" s="119">
        <f>VLOOKUP($B24,'[3]ACT NUM12'!$G$2:$S$139,10,FALSE)</f>
        <v>0</v>
      </c>
      <c r="T24" s="120">
        <f>VLOOKUP($B24,'[3]ACT NUM12'!$G$2:$S$139,11,FALSE)</f>
        <v>0</v>
      </c>
      <c r="U24" s="119">
        <f>VLOOKUP($B24,'[3]ACT NUM12'!$G$2:$S$139,12,FALSE)</f>
        <v>0</v>
      </c>
      <c r="V24" s="52"/>
      <c r="W24" s="17">
        <f t="shared" si="3"/>
        <v>10</v>
      </c>
      <c r="X24" s="97"/>
      <c r="Y24" s="97"/>
      <c r="Z24" s="97"/>
      <c r="AA24" s="97"/>
      <c r="AB24" s="97"/>
      <c r="AC24" s="97"/>
      <c r="AD24" s="97"/>
      <c r="AE24" s="97"/>
      <c r="AF24" s="97"/>
      <c r="AG24" s="119"/>
      <c r="AH24" s="119"/>
      <c r="AI24" s="119"/>
      <c r="AJ24" s="17">
        <f t="shared" si="4"/>
        <v>0</v>
      </c>
    </row>
    <row r="25" spans="1:37" ht="15" thickBot="1" x14ac:dyDescent="0.25">
      <c r="A25" s="233" t="s">
        <v>200</v>
      </c>
      <c r="B25" s="234"/>
      <c r="C25" s="45">
        <f>+D25/Metas!R110</f>
        <v>1.0256709190017286</v>
      </c>
      <c r="D25" s="19">
        <f>+J25/AK25</f>
        <v>0.17436405623029388</v>
      </c>
      <c r="E25" s="14">
        <f t="shared" ref="E25:K25" si="5">SUM(E12:E24)</f>
        <v>5387</v>
      </c>
      <c r="F25" s="14">
        <f t="shared" si="5"/>
        <v>6044</v>
      </c>
      <c r="G25" s="14">
        <f t="shared" si="5"/>
        <v>5893</v>
      </c>
      <c r="H25" s="14">
        <f t="shared" si="5"/>
        <v>6413</v>
      </c>
      <c r="I25" s="14">
        <f>SUM(I12:I24)</f>
        <v>6863</v>
      </c>
      <c r="J25" s="14">
        <f t="shared" si="5"/>
        <v>7010</v>
      </c>
      <c r="K25" s="14">
        <f t="shared" si="5"/>
        <v>302</v>
      </c>
      <c r="L25" s="14">
        <f t="shared" ref="L25:V25" si="6">SUM(L12:L24)</f>
        <v>195</v>
      </c>
      <c r="M25" s="14">
        <f t="shared" si="6"/>
        <v>257</v>
      </c>
      <c r="N25" s="14">
        <f t="shared" si="6"/>
        <v>269</v>
      </c>
      <c r="O25" s="14">
        <f t="shared" si="6"/>
        <v>274</v>
      </c>
      <c r="P25" s="14">
        <f t="shared" si="6"/>
        <v>260</v>
      </c>
      <c r="Q25" s="14">
        <f t="shared" si="6"/>
        <v>227</v>
      </c>
      <c r="R25" s="14">
        <f t="shared" si="6"/>
        <v>311</v>
      </c>
      <c r="S25" s="14">
        <f t="shared" si="6"/>
        <v>231</v>
      </c>
      <c r="T25" s="14">
        <f t="shared" si="6"/>
        <v>236</v>
      </c>
      <c r="U25" s="14">
        <f t="shared" si="6"/>
        <v>161</v>
      </c>
      <c r="V25" s="14">
        <f t="shared" si="6"/>
        <v>0</v>
      </c>
      <c r="W25" s="14">
        <f t="shared" si="3"/>
        <v>2723</v>
      </c>
      <c r="X25" s="14">
        <f t="shared" ref="X25:AI25" si="7">SUM(X12:X24)</f>
        <v>36</v>
      </c>
      <c r="Y25" s="14">
        <f t="shared" si="7"/>
        <v>34</v>
      </c>
      <c r="Z25" s="14">
        <f t="shared" si="7"/>
        <v>27</v>
      </c>
      <c r="AA25" s="14">
        <f t="shared" si="7"/>
        <v>24</v>
      </c>
      <c r="AB25" s="14">
        <f t="shared" si="7"/>
        <v>17</v>
      </c>
      <c r="AC25" s="14">
        <f t="shared" si="7"/>
        <v>39</v>
      </c>
      <c r="AD25" s="14">
        <f t="shared" si="7"/>
        <v>11</v>
      </c>
      <c r="AE25" s="14">
        <f t="shared" si="7"/>
        <v>7</v>
      </c>
      <c r="AF25" s="14">
        <f t="shared" si="7"/>
        <v>6</v>
      </c>
      <c r="AG25" s="14">
        <f t="shared" si="7"/>
        <v>11</v>
      </c>
      <c r="AH25" s="14">
        <f t="shared" si="7"/>
        <v>12</v>
      </c>
      <c r="AI25" s="14">
        <f t="shared" si="7"/>
        <v>0</v>
      </c>
      <c r="AJ25" s="14">
        <f t="shared" si="4"/>
        <v>224</v>
      </c>
      <c r="AK25" s="14">
        <f>182742*0.22</f>
        <v>40203.24</v>
      </c>
    </row>
    <row r="26" spans="1:37" ht="15" thickBot="1" x14ac:dyDescent="0.25">
      <c r="A26" s="105" t="s">
        <v>79</v>
      </c>
      <c r="B26" s="99" t="s">
        <v>80</v>
      </c>
      <c r="C26" s="63"/>
      <c r="D26" s="63"/>
      <c r="E26" s="17">
        <v>909</v>
      </c>
      <c r="F26" s="49">
        <f t="shared" ref="F26:F35" si="8">+E26+(K26+L26+M26)-(X26+Y26+Z26)</f>
        <v>1070</v>
      </c>
      <c r="G26" s="17">
        <f>VLOOKUP($B26,[2]NUM12!$G$2:$I$152,3,FALSE)</f>
        <v>906</v>
      </c>
      <c r="H26" s="61">
        <f t="shared" si="1"/>
        <v>958</v>
      </c>
      <c r="I26" s="50">
        <f t="shared" si="2"/>
        <v>1041</v>
      </c>
      <c r="J26" s="51">
        <f>VLOOKUP($B26,[1]NUM12!$G$2:$I$157,3,FALSE)</f>
        <v>984</v>
      </c>
      <c r="K26" s="119">
        <f>VLOOKUP($B26,'[3]ACT NUM12'!$G$2:$S$139,2,FALSE)</f>
        <v>62</v>
      </c>
      <c r="L26" s="119">
        <f>VLOOKUP($B26,'[3]ACT NUM12'!$G$2:$S$139,3,FALSE)</f>
        <v>59</v>
      </c>
      <c r="M26" s="119">
        <f>VLOOKUP($B26,'[3]ACT NUM12'!$G$2:$S$139,4,FALSE)</f>
        <v>44</v>
      </c>
      <c r="N26" s="119">
        <f>VLOOKUP($B26,'[3]ACT NUM12'!$G$2:$S$139,5,FALSE)</f>
        <v>65</v>
      </c>
      <c r="O26" s="119">
        <f>VLOOKUP($B26,'[3]ACT NUM12'!$G$2:$S$139,6,FALSE)</f>
        <v>99</v>
      </c>
      <c r="P26" s="119">
        <f>VLOOKUP($B26,'[3]ACT NUM12'!$G$2:$S$139,7,FALSE)</f>
        <v>48</v>
      </c>
      <c r="Q26" s="119">
        <f>VLOOKUP($B26,'[3]ACT NUM12'!$G$2:$S$139,8,FALSE)</f>
        <v>56</v>
      </c>
      <c r="R26" s="119">
        <f>VLOOKUP($B26,'[3]ACT NUM12'!$G$2:$S$139,9,FALSE)</f>
        <v>0</v>
      </c>
      <c r="S26" s="119">
        <f>VLOOKUP($B26,'[3]ACT NUM12'!$G$2:$S$139,10,FALSE)</f>
        <v>47</v>
      </c>
      <c r="T26" s="120">
        <f>VLOOKUP($B26,'[3]ACT NUM12'!$G$2:$S$139,11,FALSE)</f>
        <v>38</v>
      </c>
      <c r="U26" s="119">
        <f>VLOOKUP($B26,'[3]ACT NUM12'!$G$2:$S$139,12,FALSE)</f>
        <v>19</v>
      </c>
      <c r="V26" s="52"/>
      <c r="W26" s="17">
        <f>SUM(K26:V26)</f>
        <v>537</v>
      </c>
      <c r="X26" s="119">
        <f>VLOOKUP($B26,'[3]ACT NUM12_ERROR'!$AB$2:$AN$97,2,FALSE)</f>
        <v>3</v>
      </c>
      <c r="Y26" s="119">
        <f>VLOOKUP($B26,'[3]ACT NUM12_ERROR'!$AB$2:$AN$97,3,FALSE)</f>
        <v>1</v>
      </c>
      <c r="Z26" s="119">
        <f>VLOOKUP($B26,'[3]ACT NUM12_ERROR'!$AB$2:$AN$97,4,FALSE)</f>
        <v>0</v>
      </c>
      <c r="AA26" s="119">
        <f>VLOOKUP($B26,'[3]ACT NUM12_ERROR'!$AB$2:$AN$97,5,FALSE)</f>
        <v>8</v>
      </c>
      <c r="AB26" s="119">
        <f>VLOOKUP($B26,'[3]ACT NUM12_ERROR'!$AB$2:$AN$97,6,FALSE)</f>
        <v>9</v>
      </c>
      <c r="AC26" s="119">
        <f>VLOOKUP($B26,'[3]ACT NUM12_ERROR'!$AB$2:$AN$97,7,FALSE)</f>
        <v>2</v>
      </c>
      <c r="AD26" s="119">
        <f>VLOOKUP($B26,'[3]ACT NUM12_ERROR'!$AB$2:$AN$97,8,FALSE)</f>
        <v>2</v>
      </c>
      <c r="AE26" s="119">
        <f>VLOOKUP($B26,'[3]ACT NUM12_ERROR'!$AB$2:$AN$97,9,FALSE)</f>
        <v>2</v>
      </c>
      <c r="AF26" s="119">
        <f>VLOOKUP($B26,'[3]ACT NUM12_ERROR'!$AB$2:$AN$97,10,FALSE)</f>
        <v>1</v>
      </c>
      <c r="AG26" s="119">
        <f>VLOOKUP($B26,'[3]ACT NUM12_ERROR'!$AB$2:$AN$97,11,FALSE)</f>
        <v>1</v>
      </c>
      <c r="AH26" s="119">
        <f>VLOOKUP($B26,'[3]ACT NUM12_ERROR'!$AB$2:$AN$97,12,FALSE)</f>
        <v>0</v>
      </c>
      <c r="AI26" s="119"/>
      <c r="AJ26" s="17">
        <f t="shared" si="4"/>
        <v>29</v>
      </c>
    </row>
    <row r="27" spans="1:37" ht="15" thickBot="1" x14ac:dyDescent="0.25">
      <c r="A27" s="105" t="s">
        <v>79</v>
      </c>
      <c r="B27" s="99" t="s">
        <v>81</v>
      </c>
      <c r="C27" s="63"/>
      <c r="D27" s="63"/>
      <c r="E27" s="17">
        <v>668</v>
      </c>
      <c r="F27" s="49">
        <f t="shared" si="8"/>
        <v>813</v>
      </c>
      <c r="G27" s="17">
        <f>VLOOKUP($B27,[2]NUM12!$G$2:$I$152,3,FALSE)</f>
        <v>644</v>
      </c>
      <c r="H27" s="61">
        <f t="shared" si="1"/>
        <v>770</v>
      </c>
      <c r="I27" s="50">
        <f t="shared" si="2"/>
        <v>935</v>
      </c>
      <c r="J27" s="51">
        <f>VLOOKUP($B27,[1]NUM12!$G$2:$I$157,3,FALSE)</f>
        <v>630</v>
      </c>
      <c r="K27" s="119">
        <f>VLOOKUP($B27,'[3]ACT NUM12'!$G$2:$S$139,2,FALSE)</f>
        <v>34</v>
      </c>
      <c r="L27" s="119">
        <f>VLOOKUP($B27,'[3]ACT NUM12'!$G$2:$S$139,3,FALSE)</f>
        <v>76</v>
      </c>
      <c r="M27" s="119">
        <f>VLOOKUP($B27,'[3]ACT NUM12'!$G$2:$S$139,4,FALSE)</f>
        <v>44</v>
      </c>
      <c r="N27" s="119">
        <f>VLOOKUP($B27,'[3]ACT NUM12'!$G$2:$S$139,5,FALSE)</f>
        <v>25</v>
      </c>
      <c r="O27" s="119">
        <f>VLOOKUP($B27,'[3]ACT NUM12'!$G$2:$S$139,6,FALSE)</f>
        <v>27</v>
      </c>
      <c r="P27" s="119">
        <f>VLOOKUP($B27,'[3]ACT NUM12'!$G$2:$S$139,7,FALSE)</f>
        <v>48</v>
      </c>
      <c r="Q27" s="119">
        <f>VLOOKUP($B27,'[3]ACT NUM12'!$G$2:$S$139,8,FALSE)</f>
        <v>24</v>
      </c>
      <c r="R27" s="119">
        <f>VLOOKUP($B27,'[3]ACT NUM12'!$G$2:$S$139,9,FALSE)</f>
        <v>103</v>
      </c>
      <c r="S27" s="119">
        <f>VLOOKUP($B27,'[3]ACT NUM12'!$G$2:$S$139,10,FALSE)</f>
        <v>103</v>
      </c>
      <c r="T27" s="120">
        <f>VLOOKUP($B27,'[3]ACT NUM12'!$G$2:$S$139,11,FALSE)</f>
        <v>67</v>
      </c>
      <c r="U27" s="119">
        <f>VLOOKUP($B27,'[3]ACT NUM12'!$G$2:$S$139,12,FALSE)</f>
        <v>36</v>
      </c>
      <c r="V27" s="52"/>
      <c r="W27" s="17">
        <f t="shared" ref="W27:W35" si="9">SUM(K27:V27)</f>
        <v>587</v>
      </c>
      <c r="X27" s="119">
        <f>VLOOKUP($B27,'[3]ACT NUM12_ERROR'!$AB$2:$AN$97,2,FALSE)</f>
        <v>5</v>
      </c>
      <c r="Y27" s="119">
        <f>VLOOKUP($B27,'[3]ACT NUM12_ERROR'!$AB$2:$AN$97,3,FALSE)</f>
        <v>1</v>
      </c>
      <c r="Z27" s="119">
        <f>VLOOKUP($B27,'[3]ACT NUM12_ERROR'!$AB$2:$AN$97,4,FALSE)</f>
        <v>3</v>
      </c>
      <c r="AA27" s="119">
        <f>VLOOKUP($B27,'[3]ACT NUM12_ERROR'!$AB$2:$AN$97,5,FALSE)</f>
        <v>1</v>
      </c>
      <c r="AB27" s="119">
        <f>VLOOKUP($B27,'[3]ACT NUM12_ERROR'!$AB$2:$AN$97,6,FALSE)</f>
        <v>0</v>
      </c>
      <c r="AC27" s="119">
        <f>VLOOKUP($B27,'[3]ACT NUM12_ERROR'!$AB$2:$AN$97,7,FALSE)</f>
        <v>7</v>
      </c>
      <c r="AD27" s="119">
        <f>VLOOKUP($B27,'[3]ACT NUM12_ERROR'!$AB$2:$AN$97,8,FALSE)</f>
        <v>0</v>
      </c>
      <c r="AE27" s="119">
        <f>VLOOKUP($B27,'[3]ACT NUM12_ERROR'!$AB$2:$AN$97,9,FALSE)</f>
        <v>1</v>
      </c>
      <c r="AF27" s="119">
        <f>VLOOKUP($B27,'[3]ACT NUM12_ERROR'!$AB$2:$AN$97,10,FALSE)</f>
        <v>2</v>
      </c>
      <c r="AG27" s="119">
        <f>VLOOKUP($B27,'[3]ACT NUM12_ERROR'!$AB$2:$AN$97,11,FALSE)</f>
        <v>3</v>
      </c>
      <c r="AH27" s="119">
        <f>VLOOKUP($B27,'[3]ACT NUM12_ERROR'!$AB$2:$AN$97,12,FALSE)</f>
        <v>0</v>
      </c>
      <c r="AI27" s="119"/>
      <c r="AJ27" s="17">
        <f t="shared" si="4"/>
        <v>23</v>
      </c>
    </row>
    <row r="28" spans="1:37" ht="15" thickBot="1" x14ac:dyDescent="0.25">
      <c r="A28" s="105" t="s">
        <v>79</v>
      </c>
      <c r="B28" s="99" t="s">
        <v>82</v>
      </c>
      <c r="C28" s="63"/>
      <c r="D28" s="63"/>
      <c r="E28" s="17">
        <v>1535</v>
      </c>
      <c r="F28" s="49">
        <f t="shared" si="8"/>
        <v>1644</v>
      </c>
      <c r="G28" s="17">
        <f>VLOOKUP($B28,[2]NUM12!$G$2:$I$152,3,FALSE)</f>
        <v>1808</v>
      </c>
      <c r="H28" s="61">
        <f t="shared" si="1"/>
        <v>1872</v>
      </c>
      <c r="I28" s="50">
        <f t="shared" si="2"/>
        <v>1916</v>
      </c>
      <c r="J28" s="51">
        <f>VLOOKUP($B28,[1]NUM12!$G$2:$I$157,3,FALSE)</f>
        <v>1655</v>
      </c>
      <c r="K28" s="119">
        <f>VLOOKUP($B28,'[3]ACT NUM12'!$G$2:$S$139,2,FALSE)</f>
        <v>54</v>
      </c>
      <c r="L28" s="119">
        <f>VLOOKUP($B28,'[3]ACT NUM12'!$G$2:$S$139,3,FALSE)</f>
        <v>76</v>
      </c>
      <c r="M28" s="119">
        <f>VLOOKUP($B28,'[3]ACT NUM12'!$G$2:$S$139,4,FALSE)</f>
        <v>61</v>
      </c>
      <c r="N28" s="119">
        <f>VLOOKUP($B28,'[3]ACT NUM12'!$G$2:$S$139,5,FALSE)</f>
        <v>73</v>
      </c>
      <c r="O28" s="119">
        <f>VLOOKUP($B28,'[3]ACT NUM12'!$G$2:$S$139,6,FALSE)</f>
        <v>65</v>
      </c>
      <c r="P28" s="119">
        <f>VLOOKUP($B28,'[3]ACT NUM12'!$G$2:$S$139,7,FALSE)</f>
        <v>149</v>
      </c>
      <c r="Q28" s="119">
        <f>VLOOKUP($B28,'[3]ACT NUM12'!$G$2:$S$139,8,FALSE)</f>
        <v>56</v>
      </c>
      <c r="R28" s="119">
        <f>VLOOKUP($B28,'[3]ACT NUM12'!$G$2:$S$139,9,FALSE)</f>
        <v>67</v>
      </c>
      <c r="S28" s="119">
        <f>VLOOKUP($B28,'[3]ACT NUM12'!$G$2:$S$139,10,FALSE)</f>
        <v>54</v>
      </c>
      <c r="T28" s="120">
        <f>VLOOKUP($B28,'[3]ACT NUM12'!$G$2:$S$139,11,FALSE)</f>
        <v>40</v>
      </c>
      <c r="U28" s="119">
        <f>VLOOKUP($B28,'[3]ACT NUM12'!$G$2:$S$139,12,FALSE)</f>
        <v>35</v>
      </c>
      <c r="V28" s="52"/>
      <c r="W28" s="17">
        <f t="shared" si="9"/>
        <v>730</v>
      </c>
      <c r="X28" s="119">
        <f>VLOOKUP($B28,'[3]ACT NUM12_ERROR'!$AB$2:$AN$97,2,FALSE)</f>
        <v>26</v>
      </c>
      <c r="Y28" s="119">
        <f>VLOOKUP($B28,'[3]ACT NUM12_ERROR'!$AB$2:$AN$97,3,FALSE)</f>
        <v>36</v>
      </c>
      <c r="Z28" s="119">
        <f>VLOOKUP($B28,'[3]ACT NUM12_ERROR'!$AB$2:$AN$97,4,FALSE)</f>
        <v>20</v>
      </c>
      <c r="AA28" s="119">
        <f>VLOOKUP($B28,'[3]ACT NUM12_ERROR'!$AB$2:$AN$97,5,FALSE)</f>
        <v>29</v>
      </c>
      <c r="AB28" s="119">
        <f>VLOOKUP($B28,'[3]ACT NUM12_ERROR'!$AB$2:$AN$97,6,FALSE)</f>
        <v>44</v>
      </c>
      <c r="AC28" s="119">
        <f>VLOOKUP($B28,'[3]ACT NUM12_ERROR'!$AB$2:$AN$97,7,FALSE)</f>
        <v>56</v>
      </c>
      <c r="AD28" s="119">
        <f>VLOOKUP($B28,'[3]ACT NUM12_ERROR'!$AB$2:$AN$97,8,FALSE)</f>
        <v>24</v>
      </c>
      <c r="AE28" s="119">
        <f>VLOOKUP($B28,'[3]ACT NUM12_ERROR'!$AB$2:$AN$97,9,FALSE)</f>
        <v>35</v>
      </c>
      <c r="AF28" s="119">
        <f>VLOOKUP($B28,'[3]ACT NUM12_ERROR'!$AB$2:$AN$97,10,FALSE)</f>
        <v>30</v>
      </c>
      <c r="AG28" s="119">
        <f>VLOOKUP($B28,'[3]ACT NUM12_ERROR'!$AB$2:$AN$97,11,FALSE)</f>
        <v>20</v>
      </c>
      <c r="AH28" s="119">
        <f>VLOOKUP($B28,'[3]ACT NUM12_ERROR'!$AB$2:$AN$97,12,FALSE)</f>
        <v>4</v>
      </c>
      <c r="AI28" s="119"/>
      <c r="AJ28" s="17">
        <f t="shared" si="4"/>
        <v>324</v>
      </c>
    </row>
    <row r="29" spans="1:37" ht="15" thickBot="1" x14ac:dyDescent="0.25">
      <c r="A29" s="105" t="s">
        <v>79</v>
      </c>
      <c r="B29" s="99" t="s">
        <v>83</v>
      </c>
      <c r="C29" s="63"/>
      <c r="D29" s="63"/>
      <c r="E29" s="17">
        <v>211</v>
      </c>
      <c r="F29" s="49">
        <f t="shared" si="8"/>
        <v>280</v>
      </c>
      <c r="G29" s="17">
        <f>VLOOKUP($B29,[2]NUM12!$G$2:$I$152,3,FALSE)</f>
        <v>345</v>
      </c>
      <c r="H29" s="61">
        <f t="shared" si="1"/>
        <v>394</v>
      </c>
      <c r="I29" s="50">
        <f t="shared" si="2"/>
        <v>426</v>
      </c>
      <c r="J29" s="51">
        <f>VLOOKUP($B29,[1]NUM12!$G$2:$I$157,3,FALSE)</f>
        <v>260</v>
      </c>
      <c r="K29" s="119">
        <f>VLOOKUP($B29,'[3]ACT NUM12'!$G$2:$S$139,2,FALSE)</f>
        <v>33</v>
      </c>
      <c r="L29" s="119">
        <f>VLOOKUP($B29,'[3]ACT NUM12'!$G$2:$S$139,3,FALSE)</f>
        <v>18</v>
      </c>
      <c r="M29" s="119">
        <f>VLOOKUP($B29,'[3]ACT NUM12'!$G$2:$S$139,4,FALSE)</f>
        <v>19</v>
      </c>
      <c r="N29" s="119">
        <f>VLOOKUP($B29,'[3]ACT NUM12'!$G$2:$S$139,5,FALSE)</f>
        <v>19</v>
      </c>
      <c r="O29" s="119">
        <f>VLOOKUP($B29,'[3]ACT NUM12'!$G$2:$S$139,6,FALSE)</f>
        <v>22</v>
      </c>
      <c r="P29" s="119">
        <f>VLOOKUP($B29,'[3]ACT NUM12'!$G$2:$S$139,7,FALSE)</f>
        <v>24</v>
      </c>
      <c r="Q29" s="119">
        <f>VLOOKUP($B29,'[3]ACT NUM12'!$G$2:$S$139,8,FALSE)</f>
        <v>22</v>
      </c>
      <c r="R29" s="119">
        <f>VLOOKUP($B29,'[3]ACT NUM12'!$G$2:$S$139,9,FALSE)</f>
        <v>30</v>
      </c>
      <c r="S29" s="119">
        <f>VLOOKUP($B29,'[3]ACT NUM12'!$G$2:$S$139,10,FALSE)</f>
        <v>19</v>
      </c>
      <c r="T29" s="120">
        <f>VLOOKUP($B29,'[3]ACT NUM12'!$G$2:$S$139,11,FALSE)</f>
        <v>13</v>
      </c>
      <c r="U29" s="119">
        <f>VLOOKUP($B29,'[3]ACT NUM12'!$G$2:$S$139,12,FALSE)</f>
        <v>2</v>
      </c>
      <c r="V29" s="52"/>
      <c r="W29" s="17">
        <f t="shared" si="9"/>
        <v>221</v>
      </c>
      <c r="X29" s="119">
        <f>VLOOKUP($B29,'[3]ACT NUM12_ERROR'!$AB$2:$AN$97,2,FALSE)</f>
        <v>0</v>
      </c>
      <c r="Y29" s="119">
        <f>VLOOKUP($B29,'[3]ACT NUM12_ERROR'!$AB$2:$AN$97,3,FALSE)</f>
        <v>0</v>
      </c>
      <c r="Z29" s="119">
        <f>VLOOKUP($B29,'[3]ACT NUM12_ERROR'!$AB$2:$AN$97,4,FALSE)</f>
        <v>1</v>
      </c>
      <c r="AA29" s="119">
        <f>VLOOKUP($B29,'[3]ACT NUM12_ERROR'!$AB$2:$AN$97,5,FALSE)</f>
        <v>4</v>
      </c>
      <c r="AB29" s="119">
        <f>VLOOKUP($B29,'[3]ACT NUM12_ERROR'!$AB$2:$AN$97,6,FALSE)</f>
        <v>1</v>
      </c>
      <c r="AC29" s="119">
        <f>VLOOKUP($B29,'[3]ACT NUM12_ERROR'!$AB$2:$AN$97,7,FALSE)</f>
        <v>0</v>
      </c>
      <c r="AD29" s="119">
        <f>VLOOKUP($B29,'[3]ACT NUM12_ERROR'!$AB$2:$AN$97,8,FALSE)</f>
        <v>0</v>
      </c>
      <c r="AE29" s="119">
        <f>VLOOKUP($B29,'[3]ACT NUM12_ERROR'!$AB$2:$AN$97,9,FALSE)</f>
        <v>3</v>
      </c>
      <c r="AF29" s="119">
        <f>VLOOKUP($B29,'[3]ACT NUM12_ERROR'!$AB$2:$AN$97,10,FALSE)</f>
        <v>0</v>
      </c>
      <c r="AG29" s="119">
        <f>VLOOKUP($B29,'[3]ACT NUM12_ERROR'!$AB$2:$AN$97,11,FALSE)</f>
        <v>0</v>
      </c>
      <c r="AH29" s="119">
        <f>VLOOKUP($B29,'[3]ACT NUM12_ERROR'!$AB$2:$AN$97,12,FALSE)</f>
        <v>0</v>
      </c>
      <c r="AI29" s="119"/>
      <c r="AJ29" s="17">
        <f t="shared" si="4"/>
        <v>9</v>
      </c>
    </row>
    <row r="30" spans="1:37" ht="15" thickBot="1" x14ac:dyDescent="0.25">
      <c r="A30" s="105" t="s">
        <v>79</v>
      </c>
      <c r="B30" s="99" t="s">
        <v>84</v>
      </c>
      <c r="C30" s="63"/>
      <c r="D30" s="63"/>
      <c r="E30" s="17">
        <v>1167</v>
      </c>
      <c r="F30" s="49">
        <f t="shared" si="8"/>
        <v>1272</v>
      </c>
      <c r="G30" s="17">
        <f>VLOOKUP($B30,[2]NUM12!$G$2:$I$152,3,FALSE)</f>
        <v>970</v>
      </c>
      <c r="H30" s="61">
        <f t="shared" si="1"/>
        <v>1024</v>
      </c>
      <c r="I30" s="50">
        <f t="shared" si="2"/>
        <v>1073</v>
      </c>
      <c r="J30" s="51">
        <f>VLOOKUP($B30,[1]NUM12!$G$2:$I$157,3,FALSE)</f>
        <v>1278</v>
      </c>
      <c r="K30" s="119">
        <f>VLOOKUP($B30,'[3]ACT NUM12'!$G$2:$S$139,2,FALSE)</f>
        <v>33</v>
      </c>
      <c r="L30" s="119">
        <f>VLOOKUP($B30,'[3]ACT NUM12'!$G$2:$S$139,3,FALSE)</f>
        <v>39</v>
      </c>
      <c r="M30" s="119">
        <f>VLOOKUP($B30,'[3]ACT NUM12'!$G$2:$S$139,4,FALSE)</f>
        <v>35</v>
      </c>
      <c r="N30" s="119">
        <f>VLOOKUP($B30,'[3]ACT NUM12'!$G$2:$S$139,5,FALSE)</f>
        <v>26</v>
      </c>
      <c r="O30" s="119">
        <f>VLOOKUP($B30,'[3]ACT NUM12'!$G$2:$S$139,6,FALSE)</f>
        <v>0</v>
      </c>
      <c r="P30" s="119">
        <f>VLOOKUP($B30,'[3]ACT NUM12'!$G$2:$S$139,7,FALSE)</f>
        <v>30</v>
      </c>
      <c r="Q30" s="119">
        <f>VLOOKUP($B30,'[3]ACT NUM12'!$G$2:$S$139,8,FALSE)</f>
        <v>36</v>
      </c>
      <c r="R30" s="119">
        <f>VLOOKUP($B30,'[3]ACT NUM12'!$G$2:$S$139,9,FALSE)</f>
        <v>24</v>
      </c>
      <c r="S30" s="119">
        <f>VLOOKUP($B30,'[3]ACT NUM12'!$G$2:$S$139,10,FALSE)</f>
        <v>35</v>
      </c>
      <c r="T30" s="120">
        <f>VLOOKUP($B30,'[3]ACT NUM12'!$G$2:$S$139,11,FALSE)</f>
        <v>18</v>
      </c>
      <c r="U30" s="119">
        <f>VLOOKUP($B30,'[3]ACT NUM12'!$G$2:$S$139,12,FALSE)</f>
        <v>63</v>
      </c>
      <c r="V30" s="52"/>
      <c r="W30" s="17">
        <f t="shared" si="9"/>
        <v>339</v>
      </c>
      <c r="X30" s="119">
        <f>VLOOKUP($B30,'[3]ACT NUM12_ERROR'!$AB$2:$AN$97,2,FALSE)</f>
        <v>0</v>
      </c>
      <c r="Y30" s="119">
        <f>VLOOKUP($B30,'[3]ACT NUM12_ERROR'!$AB$2:$AN$97,3,FALSE)</f>
        <v>0</v>
      </c>
      <c r="Z30" s="119">
        <f>VLOOKUP($B30,'[3]ACT NUM12_ERROR'!$AB$2:$AN$97,4,FALSE)</f>
        <v>2</v>
      </c>
      <c r="AA30" s="119">
        <f>VLOOKUP($B30,'[3]ACT NUM12_ERROR'!$AB$2:$AN$97,5,FALSE)</f>
        <v>1</v>
      </c>
      <c r="AB30" s="119">
        <f>VLOOKUP($B30,'[3]ACT NUM12_ERROR'!$AB$2:$AN$97,6,FALSE)</f>
        <v>0</v>
      </c>
      <c r="AC30" s="119">
        <f>VLOOKUP($B30,'[3]ACT NUM12_ERROR'!$AB$2:$AN$97,7,FALSE)</f>
        <v>3</v>
      </c>
      <c r="AD30" s="119">
        <f>VLOOKUP($B30,'[3]ACT NUM12_ERROR'!$AB$2:$AN$97,8,FALSE)</f>
        <v>0</v>
      </c>
      <c r="AE30" s="119">
        <f>VLOOKUP($B30,'[3]ACT NUM12_ERROR'!$AB$2:$AN$97,9,FALSE)</f>
        <v>6</v>
      </c>
      <c r="AF30" s="119">
        <f>VLOOKUP($B30,'[3]ACT NUM12_ERROR'!$AB$2:$AN$97,10,FALSE)</f>
        <v>4</v>
      </c>
      <c r="AG30" s="119">
        <f>VLOOKUP($B30,'[3]ACT NUM12_ERROR'!$AB$2:$AN$97,11,FALSE)</f>
        <v>0</v>
      </c>
      <c r="AH30" s="119">
        <f>VLOOKUP($B30,'[3]ACT NUM12_ERROR'!$AB$2:$AN$97,12,FALSE)</f>
        <v>5</v>
      </c>
      <c r="AI30" s="119"/>
      <c r="AJ30" s="17">
        <f t="shared" si="4"/>
        <v>21</v>
      </c>
    </row>
    <row r="31" spans="1:37" ht="15" thickBot="1" x14ac:dyDescent="0.25">
      <c r="A31" s="105" t="s">
        <v>79</v>
      </c>
      <c r="B31" s="99" t="s">
        <v>85</v>
      </c>
      <c r="C31" s="63"/>
      <c r="D31" s="63"/>
      <c r="E31" s="17">
        <v>25</v>
      </c>
      <c r="F31" s="49">
        <f t="shared" si="8"/>
        <v>42</v>
      </c>
      <c r="G31" s="17">
        <f>VLOOKUP($B31,[2]NUM12!$G$2:$I$152,3,FALSE)</f>
        <v>46</v>
      </c>
      <c r="H31" s="61">
        <f t="shared" si="1"/>
        <v>55</v>
      </c>
      <c r="I31" s="50">
        <f t="shared" si="2"/>
        <v>59</v>
      </c>
      <c r="J31" s="51">
        <f>VLOOKUP($B31,[1]NUM12!$G$2:$I$157,3,FALSE)</f>
        <v>30</v>
      </c>
      <c r="K31" s="119">
        <f>VLOOKUP($B31,'[3]ACT NUM12'!$G$2:$S$139,2,FALSE)</f>
        <v>8</v>
      </c>
      <c r="L31" s="119">
        <f>VLOOKUP($B31,'[3]ACT NUM12'!$G$2:$S$139,3,FALSE)</f>
        <v>0</v>
      </c>
      <c r="M31" s="119">
        <f>VLOOKUP($B31,'[3]ACT NUM12'!$G$2:$S$139,4,FALSE)</f>
        <v>9</v>
      </c>
      <c r="N31" s="119">
        <f>VLOOKUP($B31,'[3]ACT NUM12'!$G$2:$S$139,5,FALSE)</f>
        <v>4</v>
      </c>
      <c r="O31" s="119">
        <f>VLOOKUP($B31,'[3]ACT NUM12'!$G$2:$S$139,6,FALSE)</f>
        <v>6</v>
      </c>
      <c r="P31" s="119">
        <f>VLOOKUP($B31,'[3]ACT NUM12'!$G$2:$S$139,7,FALSE)</f>
        <v>6</v>
      </c>
      <c r="Q31" s="119">
        <f>VLOOKUP($B31,'[3]ACT NUM12'!$G$2:$S$139,8,FALSE)</f>
        <v>8</v>
      </c>
      <c r="R31" s="119">
        <f>VLOOKUP($B31,'[3]ACT NUM12'!$G$2:$S$139,9,FALSE)</f>
        <v>4</v>
      </c>
      <c r="S31" s="119">
        <f>VLOOKUP($B31,'[3]ACT NUM12'!$G$2:$S$139,10,FALSE)</f>
        <v>2</v>
      </c>
      <c r="T31" s="120">
        <f>VLOOKUP($B31,'[3]ACT NUM12'!$G$2:$S$139,11,FALSE)</f>
        <v>3</v>
      </c>
      <c r="U31" s="119">
        <f>VLOOKUP($B31,'[3]ACT NUM12'!$G$2:$S$139,12,FALSE)</f>
        <v>9</v>
      </c>
      <c r="V31" s="52"/>
      <c r="W31" s="17">
        <f t="shared" si="9"/>
        <v>59</v>
      </c>
      <c r="X31" s="119">
        <f>VLOOKUP($B31,'[3]ACT NUM12_ERROR'!$AB$2:$AN$97,2,FALSE)</f>
        <v>0</v>
      </c>
      <c r="Y31" s="119">
        <f>VLOOKUP($B31,'[3]ACT NUM12_ERROR'!$AB$2:$AN$97,3,FALSE)</f>
        <v>0</v>
      </c>
      <c r="Z31" s="119">
        <f>VLOOKUP($B31,'[3]ACT NUM12_ERROR'!$AB$2:$AN$97,4,FALSE)</f>
        <v>0</v>
      </c>
      <c r="AA31" s="119">
        <f>VLOOKUP($B31,'[3]ACT NUM12_ERROR'!$AB$2:$AN$97,5,FALSE)</f>
        <v>0</v>
      </c>
      <c r="AB31" s="119">
        <f>VLOOKUP($B31,'[3]ACT NUM12_ERROR'!$AB$2:$AN$97,6,FALSE)</f>
        <v>0</v>
      </c>
      <c r="AC31" s="119">
        <f>VLOOKUP($B31,'[3]ACT NUM12_ERROR'!$AB$2:$AN$97,7,FALSE)</f>
        <v>0</v>
      </c>
      <c r="AD31" s="119">
        <f>VLOOKUP($B31,'[3]ACT NUM12_ERROR'!$AB$2:$AN$97,8,FALSE)</f>
        <v>3</v>
      </c>
      <c r="AE31" s="119">
        <f>VLOOKUP($B31,'[3]ACT NUM12_ERROR'!$AB$2:$AN$97,9,FALSE)</f>
        <v>0</v>
      </c>
      <c r="AF31" s="119">
        <f>VLOOKUP($B31,'[3]ACT NUM12_ERROR'!$AB$2:$AN$97,10,FALSE)</f>
        <v>1</v>
      </c>
      <c r="AG31" s="119">
        <f>VLOOKUP($B31,'[3]ACT NUM12_ERROR'!$AB$2:$AN$97,11,FALSE)</f>
        <v>0</v>
      </c>
      <c r="AH31" s="119">
        <f>VLOOKUP($B31,'[3]ACT NUM12_ERROR'!$AB$2:$AN$97,12,FALSE)</f>
        <v>0</v>
      </c>
      <c r="AI31" s="119"/>
      <c r="AJ31" s="17">
        <f t="shared" si="4"/>
        <v>4</v>
      </c>
    </row>
    <row r="32" spans="1:37" ht="15" thickBot="1" x14ac:dyDescent="0.25">
      <c r="A32" s="105" t="s">
        <v>79</v>
      </c>
      <c r="B32" s="99" t="s">
        <v>86</v>
      </c>
      <c r="C32" s="63"/>
      <c r="D32" s="63"/>
      <c r="E32" s="17">
        <v>66</v>
      </c>
      <c r="F32" s="49">
        <f t="shared" si="8"/>
        <v>81</v>
      </c>
      <c r="G32" s="17">
        <f>VLOOKUP($B32,[2]NUM12!$G$2:$I$152,3,FALSE)</f>
        <v>122</v>
      </c>
      <c r="H32" s="61">
        <f t="shared" si="1"/>
        <v>130</v>
      </c>
      <c r="I32" s="50">
        <f t="shared" si="2"/>
        <v>134</v>
      </c>
      <c r="J32" s="51">
        <f>VLOOKUP($B32,[1]NUM12!$G$2:$I$157,3,FALSE)</f>
        <v>57</v>
      </c>
      <c r="K32" s="119">
        <f>VLOOKUP($B32,'[3]ACT NUM12'!$G$2:$S$139,2,FALSE)</f>
        <v>5</v>
      </c>
      <c r="L32" s="119">
        <f>VLOOKUP($B32,'[3]ACT NUM12'!$G$2:$S$139,3,FALSE)</f>
        <v>5</v>
      </c>
      <c r="M32" s="119">
        <f>VLOOKUP($B32,'[3]ACT NUM12'!$G$2:$S$139,4,FALSE)</f>
        <v>5</v>
      </c>
      <c r="N32" s="119">
        <f>VLOOKUP($B32,'[3]ACT NUM12'!$G$2:$S$139,5,FALSE)</f>
        <v>4</v>
      </c>
      <c r="O32" s="119">
        <f>VLOOKUP($B32,'[3]ACT NUM12'!$G$2:$S$139,6,FALSE)</f>
        <v>7</v>
      </c>
      <c r="P32" s="119">
        <f>VLOOKUP($B32,'[3]ACT NUM12'!$G$2:$S$139,7,FALSE)</f>
        <v>5</v>
      </c>
      <c r="Q32" s="119">
        <f>VLOOKUP($B32,'[3]ACT NUM12'!$G$2:$S$139,8,FALSE)</f>
        <v>4</v>
      </c>
      <c r="R32" s="119">
        <f>VLOOKUP($B32,'[3]ACT NUM12'!$G$2:$S$139,9,FALSE)</f>
        <v>4</v>
      </c>
      <c r="S32" s="119">
        <f>VLOOKUP($B32,'[3]ACT NUM12'!$G$2:$S$139,10,FALSE)</f>
        <v>1</v>
      </c>
      <c r="T32" s="120">
        <f>VLOOKUP($B32,'[3]ACT NUM12'!$G$2:$S$139,11,FALSE)</f>
        <v>3</v>
      </c>
      <c r="U32" s="119">
        <f>VLOOKUP($B32,'[3]ACT NUM12'!$G$2:$S$139,12,FALSE)</f>
        <v>2</v>
      </c>
      <c r="V32" s="52"/>
      <c r="W32" s="17">
        <f t="shared" si="9"/>
        <v>45</v>
      </c>
      <c r="X32" s="119"/>
      <c r="Y32" s="119"/>
      <c r="Z32" s="119"/>
      <c r="AA32" s="119"/>
      <c r="AB32" s="119"/>
      <c r="AC32" s="119"/>
      <c r="AD32" s="119"/>
      <c r="AE32" s="119"/>
      <c r="AF32" s="119"/>
      <c r="AG32" s="119"/>
      <c r="AH32" s="119"/>
      <c r="AI32" s="119"/>
      <c r="AJ32" s="17">
        <f t="shared" si="4"/>
        <v>0</v>
      </c>
    </row>
    <row r="33" spans="1:37" ht="15" thickBot="1" x14ac:dyDescent="0.25">
      <c r="A33" s="105" t="s">
        <v>79</v>
      </c>
      <c r="B33" s="99" t="s">
        <v>87</v>
      </c>
      <c r="C33" s="63"/>
      <c r="D33" s="63"/>
      <c r="E33" s="17">
        <v>163</v>
      </c>
      <c r="F33" s="49">
        <f t="shared" si="8"/>
        <v>282</v>
      </c>
      <c r="G33" s="17">
        <f>VLOOKUP($B33,[2]NUM12!$G$2:$I$152,3,FALSE)</f>
        <v>270</v>
      </c>
      <c r="H33" s="61">
        <f t="shared" si="1"/>
        <v>312</v>
      </c>
      <c r="I33" s="50">
        <f t="shared" si="2"/>
        <v>338</v>
      </c>
      <c r="J33" s="51">
        <f>VLOOKUP($B33,[1]NUM12!$G$2:$I$157,3,FALSE)</f>
        <v>216</v>
      </c>
      <c r="K33" s="119">
        <f>VLOOKUP($B33,'[3]ACT NUM12'!$G$2:$S$139,2,FALSE)</f>
        <v>28</v>
      </c>
      <c r="L33" s="119">
        <f>VLOOKUP($B33,'[3]ACT NUM12'!$G$2:$S$139,3,FALSE)</f>
        <v>39</v>
      </c>
      <c r="M33" s="119">
        <f>VLOOKUP($B33,'[3]ACT NUM12'!$G$2:$S$139,4,FALSE)</f>
        <v>52</v>
      </c>
      <c r="N33" s="119">
        <f>VLOOKUP($B33,'[3]ACT NUM12'!$G$2:$S$139,5,FALSE)</f>
        <v>39</v>
      </c>
      <c r="O33" s="119">
        <f>VLOOKUP($B33,'[3]ACT NUM12'!$G$2:$S$139,6,FALSE)</f>
        <v>34</v>
      </c>
      <c r="P33" s="119">
        <f>VLOOKUP($B33,'[3]ACT NUM12'!$G$2:$S$139,7,FALSE)</f>
        <v>28</v>
      </c>
      <c r="Q33" s="119">
        <f>VLOOKUP($B33,'[3]ACT NUM12'!$G$2:$S$139,8,FALSE)</f>
        <v>25</v>
      </c>
      <c r="R33" s="119">
        <f>VLOOKUP($B33,'[3]ACT NUM12'!$G$2:$S$139,9,FALSE)</f>
        <v>17</v>
      </c>
      <c r="S33" s="119">
        <f>VLOOKUP($B33,'[3]ACT NUM12'!$G$2:$S$139,10,FALSE)</f>
        <v>9</v>
      </c>
      <c r="T33" s="120">
        <f>VLOOKUP($B33,'[3]ACT NUM12'!$G$2:$S$139,11,FALSE)</f>
        <v>17</v>
      </c>
      <c r="U33" s="119">
        <f>VLOOKUP($B33,'[3]ACT NUM12'!$G$2:$S$139,12,FALSE)</f>
        <v>10</v>
      </c>
      <c r="V33" s="52"/>
      <c r="W33" s="17">
        <f t="shared" si="9"/>
        <v>298</v>
      </c>
      <c r="X33" s="119"/>
      <c r="Y33" s="119"/>
      <c r="Z33" s="119"/>
      <c r="AA33" s="119"/>
      <c r="AB33" s="119"/>
      <c r="AC33" s="119"/>
      <c r="AD33" s="119"/>
      <c r="AE33" s="119"/>
      <c r="AF33" s="119"/>
      <c r="AG33" s="119"/>
      <c r="AH33" s="119"/>
      <c r="AI33" s="119"/>
      <c r="AJ33" s="17">
        <f t="shared" si="4"/>
        <v>0</v>
      </c>
    </row>
    <row r="34" spans="1:37" ht="15" thickBot="1" x14ac:dyDescent="0.25">
      <c r="A34" s="105" t="s">
        <v>79</v>
      </c>
      <c r="B34" s="99" t="s">
        <v>88</v>
      </c>
      <c r="C34" s="63"/>
      <c r="D34" s="63"/>
      <c r="E34" s="17">
        <v>18</v>
      </c>
      <c r="F34" s="49">
        <f t="shared" si="8"/>
        <v>21</v>
      </c>
      <c r="G34" s="17">
        <f>VLOOKUP($B34,[2]NUM12!$G$2:$I$152,3,FALSE)</f>
        <v>26</v>
      </c>
      <c r="H34" s="61">
        <f t="shared" si="1"/>
        <v>32</v>
      </c>
      <c r="I34" s="50">
        <f t="shared" si="2"/>
        <v>32</v>
      </c>
      <c r="J34" s="51">
        <f>VLOOKUP($B34,[1]NUM12!$G$2:$I$157,3,FALSE)</f>
        <v>20</v>
      </c>
      <c r="K34" s="119">
        <f>VLOOKUP($B34,'[3]ACT NUM12'!$G$2:$S$139,2,FALSE)</f>
        <v>3</v>
      </c>
      <c r="L34" s="119">
        <f>VLOOKUP($B34,'[3]ACT NUM12'!$G$2:$S$139,3,FALSE)</f>
        <v>0</v>
      </c>
      <c r="M34" s="119">
        <f>VLOOKUP($B34,'[3]ACT NUM12'!$G$2:$S$139,4,FALSE)</f>
        <v>0</v>
      </c>
      <c r="N34" s="119">
        <f>VLOOKUP($B34,'[3]ACT NUM12'!$G$2:$S$139,5,FALSE)</f>
        <v>4</v>
      </c>
      <c r="O34" s="119">
        <f>VLOOKUP($B34,'[3]ACT NUM12'!$G$2:$S$139,6,FALSE)</f>
        <v>1</v>
      </c>
      <c r="P34" s="119">
        <f>VLOOKUP($B34,'[3]ACT NUM12'!$G$2:$S$139,7,FALSE)</f>
        <v>1</v>
      </c>
      <c r="Q34" s="119">
        <f>VLOOKUP($B34,'[3]ACT NUM12'!$G$2:$S$139,8,FALSE)</f>
        <v>4</v>
      </c>
      <c r="R34" s="119">
        <f>VLOOKUP($B34,'[3]ACT NUM12'!$G$2:$S$139,9,FALSE)</f>
        <v>2</v>
      </c>
      <c r="S34" s="119">
        <f>VLOOKUP($B34,'[3]ACT NUM12'!$G$2:$S$139,10,FALSE)</f>
        <v>0</v>
      </c>
      <c r="T34" s="120">
        <f>VLOOKUP($B34,'[3]ACT NUM12'!$G$2:$S$139,11,FALSE)</f>
        <v>0</v>
      </c>
      <c r="U34" s="119">
        <f>VLOOKUP($B34,'[3]ACT NUM12'!$G$2:$S$139,12,FALSE)</f>
        <v>0</v>
      </c>
      <c r="V34" s="52"/>
      <c r="W34" s="17">
        <f t="shared" si="9"/>
        <v>15</v>
      </c>
      <c r="X34" s="119"/>
      <c r="Y34" s="119"/>
      <c r="Z34" s="119"/>
      <c r="AA34" s="119"/>
      <c r="AB34" s="119"/>
      <c r="AC34" s="119"/>
      <c r="AD34" s="119"/>
      <c r="AE34" s="119"/>
      <c r="AF34" s="119"/>
      <c r="AG34" s="119"/>
      <c r="AH34" s="119"/>
      <c r="AI34" s="119"/>
      <c r="AJ34" s="17">
        <f t="shared" si="4"/>
        <v>0</v>
      </c>
    </row>
    <row r="35" spans="1:37" ht="15" thickBot="1" x14ac:dyDescent="0.25">
      <c r="A35" s="105" t="s">
        <v>79</v>
      </c>
      <c r="B35" s="99" t="s">
        <v>89</v>
      </c>
      <c r="C35" s="63"/>
      <c r="D35" s="63"/>
      <c r="E35" s="17">
        <v>169</v>
      </c>
      <c r="F35" s="49">
        <f t="shared" si="8"/>
        <v>154</v>
      </c>
      <c r="G35" s="17">
        <f>VLOOKUP($B35,[2]NUM12!$G$2:$I$152,3,FALSE)</f>
        <v>152</v>
      </c>
      <c r="H35" s="61">
        <f t="shared" si="1"/>
        <v>170</v>
      </c>
      <c r="I35" s="50">
        <f t="shared" si="2"/>
        <v>187</v>
      </c>
      <c r="J35" s="51">
        <f>VLOOKUP($B35,[1]NUM12!$G$2:$I$157,3,FALSE)</f>
        <v>177</v>
      </c>
      <c r="K35" s="119">
        <f>VLOOKUP($B35,'[3]ACT NUM12'!$G$2:$S$139,2,FALSE)</f>
        <v>2</v>
      </c>
      <c r="L35" s="119">
        <f>VLOOKUP($B35,'[3]ACT NUM12'!$G$2:$S$139,3,FALSE)</f>
        <v>4</v>
      </c>
      <c r="M35" s="119">
        <f>VLOOKUP($B35,'[3]ACT NUM12'!$G$2:$S$139,4,FALSE)</f>
        <v>14</v>
      </c>
      <c r="N35" s="119">
        <f>VLOOKUP($B35,'[3]ACT NUM12'!$G$2:$S$139,5,FALSE)</f>
        <v>7</v>
      </c>
      <c r="O35" s="119">
        <f>VLOOKUP($B35,'[3]ACT NUM12'!$G$2:$S$139,6,FALSE)</f>
        <v>4</v>
      </c>
      <c r="P35" s="119">
        <f>VLOOKUP($B35,'[3]ACT NUM12'!$G$2:$S$139,7,FALSE)</f>
        <v>4</v>
      </c>
      <c r="Q35" s="119">
        <f>VLOOKUP($B35,'[3]ACT NUM12'!$G$2:$S$139,8,FALSE)</f>
        <v>8</v>
      </c>
      <c r="R35" s="119">
        <f>VLOOKUP($B35,'[3]ACT NUM12'!$G$2:$S$139,9,FALSE)</f>
        <v>10</v>
      </c>
      <c r="S35" s="119">
        <f>VLOOKUP($B35,'[3]ACT NUM12'!$G$2:$S$139,10,FALSE)</f>
        <v>9</v>
      </c>
      <c r="T35" s="120">
        <f>VLOOKUP($B35,'[3]ACT NUM12'!$G$2:$S$139,11,FALSE)</f>
        <v>8</v>
      </c>
      <c r="U35" s="119">
        <f>VLOOKUP($B35,'[3]ACT NUM12'!$G$2:$S$139,12,FALSE)</f>
        <v>1</v>
      </c>
      <c r="V35" s="52"/>
      <c r="W35" s="17">
        <f t="shared" si="9"/>
        <v>71</v>
      </c>
      <c r="X35" s="119">
        <f>VLOOKUP($B35,'[3]ACT NUM12_ERROR'!$AB$2:$AN$97,2,FALSE)</f>
        <v>2</v>
      </c>
      <c r="Y35" s="119">
        <f>VLOOKUP($B35,'[3]ACT NUM12_ERROR'!$AB$2:$AN$97,3,FALSE)</f>
        <v>33</v>
      </c>
      <c r="Z35" s="119">
        <f>VLOOKUP($B35,'[3]ACT NUM12_ERROR'!$AB$2:$AN$97,4,FALSE)</f>
        <v>0</v>
      </c>
      <c r="AA35" s="119">
        <f>VLOOKUP($B35,'[3]ACT NUM12_ERROR'!$AB$2:$AN$97,5,FALSE)</f>
        <v>0</v>
      </c>
      <c r="AB35" s="119">
        <f>VLOOKUP($B35,'[3]ACT NUM12_ERROR'!$AB$2:$AN$97,6,FALSE)</f>
        <v>0</v>
      </c>
      <c r="AC35" s="119">
        <f>VLOOKUP($B35,'[3]ACT NUM12_ERROR'!$AB$2:$AN$97,7,FALSE)</f>
        <v>3</v>
      </c>
      <c r="AD35" s="119">
        <f>VLOOKUP($B35,'[3]ACT NUM12_ERROR'!$AB$2:$AN$97,8,FALSE)</f>
        <v>0</v>
      </c>
      <c r="AE35" s="119">
        <f>VLOOKUP($B35,'[3]ACT NUM12_ERROR'!$AB$2:$AN$97,9,FALSE)</f>
        <v>0</v>
      </c>
      <c r="AF35" s="119">
        <f>VLOOKUP($B35,'[3]ACT NUM12_ERROR'!$AB$2:$AN$97,10,FALSE)</f>
        <v>0</v>
      </c>
      <c r="AG35" s="119">
        <f>VLOOKUP($B35,'[3]ACT NUM12_ERROR'!$AB$2:$AN$97,11,FALSE)</f>
        <v>0</v>
      </c>
      <c r="AH35" s="119">
        <f>VLOOKUP($B35,'[3]ACT NUM12_ERROR'!$AB$2:$AN$97,12,FALSE)</f>
        <v>0</v>
      </c>
      <c r="AI35" s="119"/>
      <c r="AJ35" s="17">
        <f t="shared" si="4"/>
        <v>38</v>
      </c>
    </row>
    <row r="36" spans="1:37" ht="15" thickBot="1" x14ac:dyDescent="0.25">
      <c r="A36" s="233" t="s">
        <v>201</v>
      </c>
      <c r="B36" s="234"/>
      <c r="C36" s="45">
        <f>+D36/Metas!R108</f>
        <v>0.8465531695209082</v>
      </c>
      <c r="D36" s="19">
        <f>+J36/AK36</f>
        <v>0.14391403881855441</v>
      </c>
      <c r="E36" s="14">
        <f t="shared" ref="E36:V36" si="10">SUM(E26:E35)</f>
        <v>4931</v>
      </c>
      <c r="F36" s="14">
        <f t="shared" si="10"/>
        <v>5659</v>
      </c>
      <c r="G36" s="14">
        <f t="shared" si="10"/>
        <v>5289</v>
      </c>
      <c r="H36" s="14">
        <f t="shared" si="10"/>
        <v>5717</v>
      </c>
      <c r="I36" s="14">
        <f>SUM(I26:I35)</f>
        <v>6141</v>
      </c>
      <c r="J36" s="14">
        <f t="shared" si="10"/>
        <v>5307</v>
      </c>
      <c r="K36" s="14">
        <f t="shared" si="10"/>
        <v>262</v>
      </c>
      <c r="L36" s="14">
        <f t="shared" si="10"/>
        <v>316</v>
      </c>
      <c r="M36" s="14">
        <f t="shared" si="10"/>
        <v>283</v>
      </c>
      <c r="N36" s="14">
        <f t="shared" si="10"/>
        <v>266</v>
      </c>
      <c r="O36" s="14">
        <f t="shared" si="10"/>
        <v>265</v>
      </c>
      <c r="P36" s="14">
        <f t="shared" si="10"/>
        <v>343</v>
      </c>
      <c r="Q36" s="14">
        <f t="shared" si="10"/>
        <v>243</v>
      </c>
      <c r="R36" s="14">
        <f t="shared" si="10"/>
        <v>261</v>
      </c>
      <c r="S36" s="14">
        <f t="shared" si="10"/>
        <v>279</v>
      </c>
      <c r="T36" s="14">
        <f t="shared" si="10"/>
        <v>207</v>
      </c>
      <c r="U36" s="14">
        <f t="shared" si="10"/>
        <v>177</v>
      </c>
      <c r="V36" s="14">
        <f t="shared" si="10"/>
        <v>0</v>
      </c>
      <c r="W36" s="14">
        <f>SUM(K36:V36)</f>
        <v>2902</v>
      </c>
      <c r="X36" s="14">
        <f t="shared" ref="X36:AI36" si="11">SUM(X26:X35)</f>
        <v>36</v>
      </c>
      <c r="Y36" s="14">
        <f t="shared" si="11"/>
        <v>71</v>
      </c>
      <c r="Z36" s="14">
        <f t="shared" si="11"/>
        <v>26</v>
      </c>
      <c r="AA36" s="14">
        <f t="shared" si="11"/>
        <v>43</v>
      </c>
      <c r="AB36" s="14">
        <f t="shared" si="11"/>
        <v>54</v>
      </c>
      <c r="AC36" s="14">
        <f t="shared" si="11"/>
        <v>71</v>
      </c>
      <c r="AD36" s="14">
        <f t="shared" si="11"/>
        <v>29</v>
      </c>
      <c r="AE36" s="14">
        <f t="shared" si="11"/>
        <v>47</v>
      </c>
      <c r="AF36" s="14">
        <f t="shared" si="11"/>
        <v>38</v>
      </c>
      <c r="AG36" s="14">
        <f t="shared" si="11"/>
        <v>24</v>
      </c>
      <c r="AH36" s="14">
        <f t="shared" si="11"/>
        <v>9</v>
      </c>
      <c r="AI36" s="14">
        <f t="shared" si="11"/>
        <v>0</v>
      </c>
      <c r="AJ36" s="14">
        <f t="shared" si="4"/>
        <v>448</v>
      </c>
      <c r="AK36" s="14">
        <f>167619*0.22</f>
        <v>36876.18</v>
      </c>
    </row>
    <row r="37" spans="1:37" ht="15" thickBot="1" x14ac:dyDescent="0.25">
      <c r="A37" s="105" t="s">
        <v>100</v>
      </c>
      <c r="B37" s="99" t="s">
        <v>90</v>
      </c>
      <c r="C37" s="63"/>
      <c r="D37" s="63"/>
      <c r="E37" s="17">
        <v>79</v>
      </c>
      <c r="F37" s="49">
        <f t="shared" ref="F37:F46" si="12">+E37+(K37+L37+M37)-(X37+Y37+Z37)</f>
        <v>79</v>
      </c>
      <c r="G37" s="17">
        <f>VLOOKUP($B37,[2]NUM12!$G$2:$I$152,3,FALSE)</f>
        <v>101</v>
      </c>
      <c r="H37" s="61">
        <f t="shared" si="1"/>
        <v>102</v>
      </c>
      <c r="I37" s="50">
        <f t="shared" si="2"/>
        <v>103</v>
      </c>
      <c r="J37" s="51">
        <f>VLOOKUP($B37,[1]NUM12!$G$2:$I$157,3,FALSE)</f>
        <v>103</v>
      </c>
      <c r="K37" s="119">
        <f>VLOOKUP($B37,'[3]ACT NUM12'!$G$2:$S$139,2,FALSE)</f>
        <v>0</v>
      </c>
      <c r="L37" s="119">
        <f>VLOOKUP($B37,'[3]ACT NUM12'!$G$2:$S$139,3,FALSE)</f>
        <v>0</v>
      </c>
      <c r="M37" s="119">
        <f>VLOOKUP($B37,'[3]ACT NUM12'!$G$2:$S$139,4,FALSE)</f>
        <v>0</v>
      </c>
      <c r="N37" s="119">
        <f>VLOOKUP($B37,'[3]ACT NUM12'!$G$2:$S$139,5,FALSE)</f>
        <v>1</v>
      </c>
      <c r="O37" s="119">
        <f>VLOOKUP($B37,'[3]ACT NUM12'!$G$2:$S$139,6,FALSE)</f>
        <v>1</v>
      </c>
      <c r="P37" s="119">
        <f>VLOOKUP($B37,'[3]ACT NUM12'!$G$2:$S$139,7,FALSE)</f>
        <v>7</v>
      </c>
      <c r="Q37" s="119">
        <f>VLOOKUP($B37,'[3]ACT NUM12'!$G$2:$S$139,8,FALSE)</f>
        <v>0</v>
      </c>
      <c r="R37" s="119">
        <f>VLOOKUP($B37,'[3]ACT NUM12'!$G$2:$S$139,9,FALSE)</f>
        <v>1</v>
      </c>
      <c r="S37" s="119">
        <f>VLOOKUP($B37,'[3]ACT NUM12'!$G$2:$S$139,10,FALSE)</f>
        <v>0</v>
      </c>
      <c r="T37" s="120">
        <f>VLOOKUP($B37,'[3]ACT NUM12'!$G$2:$S$139,11,FALSE)</f>
        <v>2</v>
      </c>
      <c r="U37" s="119">
        <f>VLOOKUP($B37,'[3]ACT NUM12'!$G$2:$S$139,12,FALSE)</f>
        <v>0</v>
      </c>
      <c r="V37" s="52"/>
      <c r="W37" s="17">
        <f t="shared" si="3"/>
        <v>12</v>
      </c>
      <c r="X37" s="119">
        <f>VLOOKUP($B37,'[3]ACT NUM12_ERROR'!$AB$2:$AN$97,2,FALSE)</f>
        <v>0</v>
      </c>
      <c r="Y37" s="119">
        <f>VLOOKUP($B37,'[3]ACT NUM12_ERROR'!$AB$2:$AN$97,3,FALSE)</f>
        <v>0</v>
      </c>
      <c r="Z37" s="119">
        <f>VLOOKUP($B37,'[3]ACT NUM12_ERROR'!$AB$2:$AN$97,4,FALSE)</f>
        <v>0</v>
      </c>
      <c r="AA37" s="119">
        <f>VLOOKUP($B37,'[3]ACT NUM12_ERROR'!$AB$2:$AN$97,5,FALSE)</f>
        <v>0</v>
      </c>
      <c r="AB37" s="119">
        <f>VLOOKUP($B37,'[3]ACT NUM12_ERROR'!$AB$2:$AN$97,6,FALSE)</f>
        <v>0</v>
      </c>
      <c r="AC37" s="119">
        <f>VLOOKUP($B37,'[3]ACT NUM12_ERROR'!$AB$2:$AN$97,7,FALSE)</f>
        <v>0</v>
      </c>
      <c r="AD37" s="119">
        <f>VLOOKUP($B37,'[3]ACT NUM12_ERROR'!$AB$2:$AN$97,8,FALSE)</f>
        <v>0</v>
      </c>
      <c r="AE37" s="119">
        <f>VLOOKUP($B37,'[3]ACT NUM12_ERROR'!$AB$2:$AN$97,9,FALSE)</f>
        <v>0</v>
      </c>
      <c r="AF37" s="119">
        <f>VLOOKUP($B37,'[3]ACT NUM12_ERROR'!$AB$2:$AN$97,10,FALSE)</f>
        <v>1</v>
      </c>
      <c r="AG37" s="119">
        <f>VLOOKUP($B37,'[3]ACT NUM12_ERROR'!$AB$2:$AN$97,11,FALSE)</f>
        <v>0</v>
      </c>
      <c r="AH37" s="119">
        <f>VLOOKUP($B37,'[3]ACT NUM12_ERROR'!$AB$2:$AN$97,12,FALSE)</f>
        <v>0</v>
      </c>
      <c r="AI37" s="119"/>
      <c r="AJ37" s="17">
        <f t="shared" si="4"/>
        <v>1</v>
      </c>
    </row>
    <row r="38" spans="1:37" ht="15" thickBot="1" x14ac:dyDescent="0.25">
      <c r="A38" s="105" t="s">
        <v>100</v>
      </c>
      <c r="B38" s="99" t="s">
        <v>91</v>
      </c>
      <c r="C38" s="63"/>
      <c r="D38" s="63"/>
      <c r="E38" s="17">
        <v>38</v>
      </c>
      <c r="F38" s="49">
        <f t="shared" si="12"/>
        <v>38</v>
      </c>
      <c r="G38" s="17">
        <f>VLOOKUP($B38,[2]NUM12!$G$2:$I$152,3,FALSE)</f>
        <v>38</v>
      </c>
      <c r="H38" s="61">
        <f t="shared" si="1"/>
        <v>36</v>
      </c>
      <c r="I38" s="50">
        <f t="shared" si="2"/>
        <v>36</v>
      </c>
      <c r="J38" s="51">
        <f>VLOOKUP($B38,[1]NUM12!$G$2:$I$157,3,FALSE)</f>
        <v>45</v>
      </c>
      <c r="K38" s="119">
        <f>VLOOKUP($B38,'[3]ACT NUM12'!$G$2:$S$139,2,FALSE)</f>
        <v>1</v>
      </c>
      <c r="L38" s="119">
        <f>VLOOKUP($B38,'[3]ACT NUM12'!$G$2:$S$139,3,FALSE)</f>
        <v>1</v>
      </c>
      <c r="M38" s="119">
        <f>VLOOKUP($B38,'[3]ACT NUM12'!$G$2:$S$139,4,FALSE)</f>
        <v>0</v>
      </c>
      <c r="N38" s="119">
        <f>VLOOKUP($B38,'[3]ACT NUM12'!$G$2:$S$139,5,FALSE)</f>
        <v>2</v>
      </c>
      <c r="O38" s="119">
        <f>VLOOKUP($B38,'[3]ACT NUM12'!$G$2:$S$139,6,FALSE)</f>
        <v>2</v>
      </c>
      <c r="P38" s="119">
        <f>VLOOKUP($B38,'[3]ACT NUM12'!$G$2:$S$139,7,FALSE)</f>
        <v>1</v>
      </c>
      <c r="Q38" s="119">
        <f>VLOOKUP($B38,'[3]ACT NUM12'!$G$2:$S$139,8,FALSE)</f>
        <v>0</v>
      </c>
      <c r="R38" s="119">
        <f>VLOOKUP($B38,'[3]ACT NUM12'!$G$2:$S$139,9,FALSE)</f>
        <v>0</v>
      </c>
      <c r="S38" s="119">
        <f>VLOOKUP($B38,'[3]ACT NUM12'!$G$2:$S$139,10,FALSE)</f>
        <v>0</v>
      </c>
      <c r="T38" s="120">
        <f>VLOOKUP($B38,'[3]ACT NUM12'!$G$2:$S$139,11,FALSE)</f>
        <v>0</v>
      </c>
      <c r="U38" s="119">
        <f>VLOOKUP($B38,'[3]ACT NUM12'!$G$2:$S$139,12,FALSE)</f>
        <v>0</v>
      </c>
      <c r="V38" s="52"/>
      <c r="W38" s="17">
        <f t="shared" si="3"/>
        <v>7</v>
      </c>
      <c r="X38" s="119">
        <f>VLOOKUP($B38,'[3]ACT NUM12_ERROR'!$AB$2:$AN$97,2,FALSE)</f>
        <v>0</v>
      </c>
      <c r="Y38" s="119">
        <f>VLOOKUP($B38,'[3]ACT NUM12_ERROR'!$AB$2:$AN$97,3,FALSE)</f>
        <v>0</v>
      </c>
      <c r="Z38" s="119">
        <f>VLOOKUP($B38,'[3]ACT NUM12_ERROR'!$AB$2:$AN$97,4,FALSE)</f>
        <v>2</v>
      </c>
      <c r="AA38" s="119">
        <f>VLOOKUP($B38,'[3]ACT NUM12_ERROR'!$AB$2:$AN$97,5,FALSE)</f>
        <v>1</v>
      </c>
      <c r="AB38" s="119">
        <f>VLOOKUP($B38,'[3]ACT NUM12_ERROR'!$AB$2:$AN$97,6,FALSE)</f>
        <v>0</v>
      </c>
      <c r="AC38" s="119">
        <f>VLOOKUP($B38,'[3]ACT NUM12_ERROR'!$AB$2:$AN$97,7,FALSE)</f>
        <v>0</v>
      </c>
      <c r="AD38" s="119">
        <f>VLOOKUP($B38,'[3]ACT NUM12_ERROR'!$AB$2:$AN$97,8,FALSE)</f>
        <v>0</v>
      </c>
      <c r="AE38" s="119">
        <f>VLOOKUP($B38,'[3]ACT NUM12_ERROR'!$AB$2:$AN$97,9,FALSE)</f>
        <v>2</v>
      </c>
      <c r="AF38" s="119">
        <f>VLOOKUP($B38,'[3]ACT NUM12_ERROR'!$AB$2:$AN$97,10,FALSE)</f>
        <v>0</v>
      </c>
      <c r="AG38" s="119">
        <f>VLOOKUP($B38,'[3]ACT NUM12_ERROR'!$AB$2:$AN$97,11,FALSE)</f>
        <v>0</v>
      </c>
      <c r="AH38" s="119">
        <f>VLOOKUP($B38,'[3]ACT NUM12_ERROR'!$AB$2:$AN$97,12,FALSE)</f>
        <v>0</v>
      </c>
      <c r="AI38" s="119"/>
      <c r="AJ38" s="17">
        <f t="shared" si="4"/>
        <v>5</v>
      </c>
    </row>
    <row r="39" spans="1:37" ht="15" thickBot="1" x14ac:dyDescent="0.25">
      <c r="A39" s="105" t="s">
        <v>100</v>
      </c>
      <c r="B39" s="99" t="s">
        <v>92</v>
      </c>
      <c r="C39" s="63"/>
      <c r="D39" s="63"/>
      <c r="E39" s="17">
        <v>54</v>
      </c>
      <c r="F39" s="49">
        <f t="shared" si="12"/>
        <v>56</v>
      </c>
      <c r="G39" s="17">
        <f>VLOOKUP($B39,[2]NUM12!$G$2:$I$152,3,FALSE)</f>
        <v>55</v>
      </c>
      <c r="H39" s="61">
        <f t="shared" si="1"/>
        <v>53</v>
      </c>
      <c r="I39" s="50">
        <f t="shared" si="2"/>
        <v>52</v>
      </c>
      <c r="J39" s="51">
        <f>VLOOKUP($B39,[1]NUM12!$G$2:$I$157,3,FALSE)</f>
        <v>68</v>
      </c>
      <c r="K39" s="119">
        <f>VLOOKUP($B39,'[3]ACT NUM12'!$G$2:$S$139,2,FALSE)</f>
        <v>1</v>
      </c>
      <c r="L39" s="119">
        <f>VLOOKUP($B39,'[3]ACT NUM12'!$G$2:$S$139,3,FALSE)</f>
        <v>0</v>
      </c>
      <c r="M39" s="119">
        <f>VLOOKUP($B39,'[3]ACT NUM12'!$G$2:$S$139,4,FALSE)</f>
        <v>1</v>
      </c>
      <c r="N39" s="119">
        <f>VLOOKUP($B39,'[3]ACT NUM12'!$G$2:$S$139,5,FALSE)</f>
        <v>2</v>
      </c>
      <c r="O39" s="119">
        <f>VLOOKUP($B39,'[3]ACT NUM12'!$G$2:$S$139,6,FALSE)</f>
        <v>4</v>
      </c>
      <c r="P39" s="119">
        <f>VLOOKUP($B39,'[3]ACT NUM12'!$G$2:$S$139,7,FALSE)</f>
        <v>1</v>
      </c>
      <c r="Q39" s="119">
        <f>VLOOKUP($B39,'[3]ACT NUM12'!$G$2:$S$139,8,FALSE)</f>
        <v>3</v>
      </c>
      <c r="R39" s="119">
        <f>VLOOKUP($B39,'[3]ACT NUM12'!$G$2:$S$139,9,FALSE)</f>
        <v>0</v>
      </c>
      <c r="S39" s="119">
        <f>VLOOKUP($B39,'[3]ACT NUM12'!$G$2:$S$139,10,FALSE)</f>
        <v>0</v>
      </c>
      <c r="T39" s="120">
        <f>VLOOKUP($B39,'[3]ACT NUM12'!$G$2:$S$139,11,FALSE)</f>
        <v>0</v>
      </c>
      <c r="U39" s="119">
        <f>VLOOKUP($B39,'[3]ACT NUM12'!$G$2:$S$139,12,FALSE)</f>
        <v>0</v>
      </c>
      <c r="V39" s="52"/>
      <c r="W39" s="17">
        <f t="shared" si="3"/>
        <v>12</v>
      </c>
      <c r="X39" s="119">
        <f>VLOOKUP($B39,'[3]ACT NUM12_ERROR'!$AB$2:$AN$97,2,FALSE)</f>
        <v>0</v>
      </c>
      <c r="Y39" s="119">
        <f>VLOOKUP($B39,'[3]ACT NUM12_ERROR'!$AB$2:$AN$97,3,FALSE)</f>
        <v>0</v>
      </c>
      <c r="Z39" s="119">
        <f>VLOOKUP($B39,'[3]ACT NUM12_ERROR'!$AB$2:$AN$97,4,FALSE)</f>
        <v>0</v>
      </c>
      <c r="AA39" s="119">
        <f>VLOOKUP($B39,'[3]ACT NUM12_ERROR'!$AB$2:$AN$97,5,FALSE)</f>
        <v>1</v>
      </c>
      <c r="AB39" s="119">
        <f>VLOOKUP($B39,'[3]ACT NUM12_ERROR'!$AB$2:$AN$97,6,FALSE)</f>
        <v>1</v>
      </c>
      <c r="AC39" s="119">
        <f>VLOOKUP($B39,'[3]ACT NUM12_ERROR'!$AB$2:$AN$97,7,FALSE)</f>
        <v>0</v>
      </c>
      <c r="AD39" s="119">
        <f>VLOOKUP($B39,'[3]ACT NUM12_ERROR'!$AB$2:$AN$97,8,FALSE)</f>
        <v>1</v>
      </c>
      <c r="AE39" s="119">
        <f>VLOOKUP($B39,'[3]ACT NUM12_ERROR'!$AB$2:$AN$97,9,FALSE)</f>
        <v>4</v>
      </c>
      <c r="AF39" s="119">
        <f>VLOOKUP($B39,'[3]ACT NUM12_ERROR'!$AB$2:$AN$97,10,FALSE)</f>
        <v>0</v>
      </c>
      <c r="AG39" s="119">
        <f>VLOOKUP($B39,'[3]ACT NUM12_ERROR'!$AB$2:$AN$97,11,FALSE)</f>
        <v>1</v>
      </c>
      <c r="AH39" s="119">
        <f>VLOOKUP($B39,'[3]ACT NUM12_ERROR'!$AB$2:$AN$97,12,FALSE)</f>
        <v>0</v>
      </c>
      <c r="AI39" s="119"/>
      <c r="AJ39" s="17">
        <f t="shared" si="4"/>
        <v>8</v>
      </c>
    </row>
    <row r="40" spans="1:37" ht="15" thickBot="1" x14ac:dyDescent="0.25">
      <c r="A40" s="105" t="s">
        <v>100</v>
      </c>
      <c r="B40" s="99" t="s">
        <v>93</v>
      </c>
      <c r="C40" s="63"/>
      <c r="D40" s="63"/>
      <c r="E40" s="17">
        <v>2</v>
      </c>
      <c r="F40" s="49">
        <f t="shared" si="12"/>
        <v>2</v>
      </c>
      <c r="G40" s="17">
        <f>VLOOKUP($B40,[2]NUM12!$G$2:$I$152,3,FALSE)</f>
        <v>8</v>
      </c>
      <c r="H40" s="61">
        <f t="shared" si="1"/>
        <v>9</v>
      </c>
      <c r="I40" s="50">
        <f t="shared" si="2"/>
        <v>9</v>
      </c>
      <c r="J40" s="51">
        <f>VLOOKUP($B40,[1]NUM12!$G$2:$I$157,3,FALSE)</f>
        <v>9</v>
      </c>
      <c r="K40" s="114">
        <f>VLOOKUP($B40,'[3]ACT NUM12'!$G$2:$S$139,2,FALSE)</f>
        <v>0</v>
      </c>
      <c r="L40" s="114">
        <f>VLOOKUP($B40,'[3]ACT NUM12'!$G$2:$S$139,3,FALSE)</f>
        <v>0</v>
      </c>
      <c r="M40" s="114">
        <f>VLOOKUP($B40,'[3]ACT NUM12'!$G$2:$S$139,4,FALSE)</f>
        <v>0</v>
      </c>
      <c r="N40" s="114">
        <f>VLOOKUP($B40,'[3]ACT NUM12'!$G$2:$S$139,5,FALSE)</f>
        <v>0</v>
      </c>
      <c r="O40" s="114">
        <f>VLOOKUP($B40,'[3]ACT NUM12'!$G$2:$S$139,6,FALSE)</f>
        <v>0</v>
      </c>
      <c r="P40" s="114">
        <f>VLOOKUP($B40,'[3]ACT NUM12'!$G$2:$S$139,7,FALSE)</f>
        <v>0</v>
      </c>
      <c r="Q40" s="114">
        <f>VLOOKUP($B40,'[3]ACT NUM12'!$G$2:$S$139,8,FALSE)</f>
        <v>1</v>
      </c>
      <c r="R40" s="114">
        <f>VLOOKUP($B40,'[3]ACT NUM12'!$G$2:$S$139,9,FALSE)</f>
        <v>0</v>
      </c>
      <c r="S40" s="114">
        <f>VLOOKUP($B40,'[3]ACT NUM12'!$G$2:$S$139,10,FALSE)</f>
        <v>0</v>
      </c>
      <c r="T40" s="120">
        <f>VLOOKUP($B40,'[3]ACT NUM12'!$G$2:$S$139,11,FALSE)</f>
        <v>0</v>
      </c>
      <c r="U40" s="119">
        <f>VLOOKUP($B40,'[3]ACT NUM12'!$G$2:$S$139,12,FALSE)</f>
        <v>0</v>
      </c>
      <c r="V40" s="52"/>
      <c r="W40" s="17">
        <f t="shared" si="3"/>
        <v>1</v>
      </c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19"/>
      <c r="AJ40" s="17">
        <f t="shared" si="4"/>
        <v>0</v>
      </c>
    </row>
    <row r="41" spans="1:37" ht="15" thickBot="1" x14ac:dyDescent="0.25">
      <c r="A41" s="105" t="s">
        <v>100</v>
      </c>
      <c r="B41" s="99" t="s">
        <v>94</v>
      </c>
      <c r="C41" s="63"/>
      <c r="D41" s="63"/>
      <c r="E41" s="17">
        <v>75</v>
      </c>
      <c r="F41" s="49">
        <f t="shared" si="12"/>
        <v>77</v>
      </c>
      <c r="G41" s="17">
        <f>VLOOKUP($B41,[2]NUM12!$G$2:$I$152,3,FALSE)</f>
        <v>90</v>
      </c>
      <c r="H41" s="61">
        <f t="shared" si="1"/>
        <v>105</v>
      </c>
      <c r="I41" s="50">
        <f t="shared" si="2"/>
        <v>105</v>
      </c>
      <c r="J41" s="51">
        <f>VLOOKUP($B41,[1]NUM12!$G$2:$I$157,3,FALSE)</f>
        <v>95</v>
      </c>
      <c r="K41" s="119">
        <f>VLOOKUP($B41,'[3]ACT NUM12'!$G$2:$S$139,2,FALSE)</f>
        <v>2</v>
      </c>
      <c r="L41" s="119">
        <f>VLOOKUP($B41,'[3]ACT NUM12'!$G$2:$S$139,3,FALSE)</f>
        <v>0</v>
      </c>
      <c r="M41" s="119">
        <f>VLOOKUP($B41,'[3]ACT NUM12'!$G$2:$S$139,4,FALSE)</f>
        <v>0</v>
      </c>
      <c r="N41" s="119">
        <f>VLOOKUP($B41,'[3]ACT NUM12'!$G$2:$S$139,5,FALSE)</f>
        <v>7</v>
      </c>
      <c r="O41" s="119">
        <f>VLOOKUP($B41,'[3]ACT NUM12'!$G$2:$S$139,6,FALSE)</f>
        <v>4</v>
      </c>
      <c r="P41" s="119">
        <f>VLOOKUP($B41,'[3]ACT NUM12'!$G$2:$S$139,7,FALSE)</f>
        <v>14</v>
      </c>
      <c r="Q41" s="119">
        <f>VLOOKUP($B41,'[3]ACT NUM12'!$G$2:$S$139,8,FALSE)</f>
        <v>14</v>
      </c>
      <c r="R41" s="119">
        <f>VLOOKUP($B41,'[3]ACT NUM12'!$G$2:$S$139,9,FALSE)</f>
        <v>1</v>
      </c>
      <c r="S41" s="119">
        <f>VLOOKUP($B41,'[3]ACT NUM12'!$G$2:$S$139,10,FALSE)</f>
        <v>0</v>
      </c>
      <c r="T41" s="120">
        <f>VLOOKUP($B41,'[3]ACT NUM12'!$G$2:$S$139,11,FALSE)</f>
        <v>0</v>
      </c>
      <c r="U41" s="119">
        <f>VLOOKUP($B41,'[3]ACT NUM12'!$G$2:$S$139,12,FALSE)</f>
        <v>2</v>
      </c>
      <c r="V41" s="52"/>
      <c r="W41" s="17">
        <f t="shared" si="3"/>
        <v>44</v>
      </c>
      <c r="X41" s="119">
        <f>VLOOKUP($B41,'[3]ACT NUM12_ERROR'!$AB$2:$AN$97,2,FALSE)</f>
        <v>0</v>
      </c>
      <c r="Y41" s="119">
        <f>VLOOKUP($B41,'[3]ACT NUM12_ERROR'!$AB$2:$AN$97,3,FALSE)</f>
        <v>0</v>
      </c>
      <c r="Z41" s="119">
        <f>VLOOKUP($B41,'[3]ACT NUM12_ERROR'!$AB$2:$AN$97,4,FALSE)</f>
        <v>0</v>
      </c>
      <c r="AA41" s="119">
        <f>VLOOKUP($B41,'[3]ACT NUM12_ERROR'!$AB$2:$AN$97,5,FALSE)</f>
        <v>0</v>
      </c>
      <c r="AB41" s="119">
        <f>VLOOKUP($B41,'[3]ACT NUM12_ERROR'!$AB$2:$AN$97,6,FALSE)</f>
        <v>0</v>
      </c>
      <c r="AC41" s="119">
        <f>VLOOKUP($B41,'[3]ACT NUM12_ERROR'!$AB$2:$AN$97,7,FALSE)</f>
        <v>0</v>
      </c>
      <c r="AD41" s="119">
        <f>VLOOKUP($B41,'[3]ACT NUM12_ERROR'!$AB$2:$AN$97,8,FALSE)</f>
        <v>0</v>
      </c>
      <c r="AE41" s="119">
        <f>VLOOKUP($B41,'[3]ACT NUM12_ERROR'!$AB$2:$AN$97,9,FALSE)</f>
        <v>0</v>
      </c>
      <c r="AF41" s="119">
        <f>VLOOKUP($B41,'[3]ACT NUM12_ERROR'!$AB$2:$AN$97,10,FALSE)</f>
        <v>0</v>
      </c>
      <c r="AG41" s="119">
        <f>VLOOKUP($B41,'[3]ACT NUM12_ERROR'!$AB$2:$AN$97,11,FALSE)</f>
        <v>0</v>
      </c>
      <c r="AH41" s="119">
        <f>VLOOKUP($B41,'[3]ACT NUM12_ERROR'!$AB$2:$AN$97,12,FALSE)</f>
        <v>1</v>
      </c>
      <c r="AI41" s="119"/>
      <c r="AJ41" s="17">
        <f t="shared" si="4"/>
        <v>1</v>
      </c>
    </row>
    <row r="42" spans="1:37" ht="15" thickBot="1" x14ac:dyDescent="0.25">
      <c r="A42" s="105" t="s">
        <v>100</v>
      </c>
      <c r="B42" s="99" t="s">
        <v>95</v>
      </c>
      <c r="C42" s="63"/>
      <c r="D42" s="63"/>
      <c r="E42" s="17">
        <v>56</v>
      </c>
      <c r="F42" s="49">
        <f t="shared" si="12"/>
        <v>56</v>
      </c>
      <c r="G42" s="17">
        <f>VLOOKUP($B42,[2]NUM12!$G$2:$I$152,3,FALSE)</f>
        <v>32</v>
      </c>
      <c r="H42" s="61">
        <f t="shared" si="1"/>
        <v>35</v>
      </c>
      <c r="I42" s="50">
        <f t="shared" si="2"/>
        <v>36</v>
      </c>
      <c r="J42" s="51">
        <f>VLOOKUP($B42,[1]NUM12!$G$2:$I$157,3,FALSE)</f>
        <v>51</v>
      </c>
      <c r="K42" s="119">
        <f>VLOOKUP($B42,'[3]ACT NUM12'!$G$2:$S$139,2,FALSE)</f>
        <v>0</v>
      </c>
      <c r="L42" s="119">
        <f>VLOOKUP($B42,'[3]ACT NUM12'!$G$2:$S$139,3,FALSE)</f>
        <v>0</v>
      </c>
      <c r="M42" s="119">
        <f>VLOOKUP($B42,'[3]ACT NUM12'!$G$2:$S$139,4,FALSE)</f>
        <v>0</v>
      </c>
      <c r="N42" s="119">
        <f>VLOOKUP($B42,'[3]ACT NUM12'!$G$2:$S$139,5,FALSE)</f>
        <v>0</v>
      </c>
      <c r="O42" s="119">
        <f>VLOOKUP($B42,'[3]ACT NUM12'!$G$2:$S$139,6,FALSE)</f>
        <v>0</v>
      </c>
      <c r="P42" s="119">
        <f>VLOOKUP($B42,'[3]ACT NUM12'!$G$2:$S$139,7,FALSE)</f>
        <v>6</v>
      </c>
      <c r="Q42" s="119">
        <f>VLOOKUP($B42,'[3]ACT NUM12'!$G$2:$S$139,8,FALSE)</f>
        <v>3</v>
      </c>
      <c r="R42" s="119">
        <f>VLOOKUP($B42,'[3]ACT NUM12'!$G$2:$S$139,9,FALSE)</f>
        <v>0</v>
      </c>
      <c r="S42" s="119">
        <f>VLOOKUP($B42,'[3]ACT NUM12'!$G$2:$S$139,10,FALSE)</f>
        <v>0</v>
      </c>
      <c r="T42" s="120">
        <f>VLOOKUP($B42,'[3]ACT NUM12'!$G$2:$S$139,11,FALSE)</f>
        <v>1</v>
      </c>
      <c r="U42" s="119">
        <f>VLOOKUP($B42,'[3]ACT NUM12'!$G$2:$S$139,12,FALSE)</f>
        <v>0</v>
      </c>
      <c r="V42" s="52"/>
      <c r="W42" s="17">
        <f t="shared" si="3"/>
        <v>10</v>
      </c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7">
        <f t="shared" si="4"/>
        <v>0</v>
      </c>
    </row>
    <row r="43" spans="1:37" ht="15" thickBot="1" x14ac:dyDescent="0.25">
      <c r="A43" s="105" t="s">
        <v>100</v>
      </c>
      <c r="B43" s="99" t="s">
        <v>96</v>
      </c>
      <c r="C43" s="63"/>
      <c r="D43" s="63"/>
      <c r="E43" s="17">
        <v>38</v>
      </c>
      <c r="F43" s="49">
        <f t="shared" si="12"/>
        <v>40</v>
      </c>
      <c r="G43" s="17">
        <f>VLOOKUP($B43,[2]NUM12!$G$2:$I$152,3,FALSE)</f>
        <v>49</v>
      </c>
      <c r="H43" s="61">
        <f t="shared" si="1"/>
        <v>49</v>
      </c>
      <c r="I43" s="50">
        <f t="shared" si="2"/>
        <v>49</v>
      </c>
      <c r="J43" s="51">
        <f>VLOOKUP($B43,[1]NUM12!$G$2:$I$157,3,FALSE)</f>
        <v>70</v>
      </c>
      <c r="K43" s="119">
        <f>VLOOKUP($B43,'[3]ACT NUM12'!$G$2:$S$139,2,FALSE)</f>
        <v>1</v>
      </c>
      <c r="L43" s="119">
        <f>VLOOKUP($B43,'[3]ACT NUM12'!$G$2:$S$139,3,FALSE)</f>
        <v>0</v>
      </c>
      <c r="M43" s="119">
        <f>VLOOKUP($B43,'[3]ACT NUM12'!$G$2:$S$139,4,FALSE)</f>
        <v>1</v>
      </c>
      <c r="N43" s="119">
        <f>VLOOKUP($B43,'[3]ACT NUM12'!$G$2:$S$139,5,FALSE)</f>
        <v>0</v>
      </c>
      <c r="O43" s="119">
        <f>VLOOKUP($B43,'[3]ACT NUM12'!$G$2:$S$139,6,FALSE)</f>
        <v>0</v>
      </c>
      <c r="P43" s="119">
        <f>VLOOKUP($B43,'[3]ACT NUM12'!$G$2:$S$139,7,FALSE)</f>
        <v>0</v>
      </c>
      <c r="Q43" s="119">
        <f>VLOOKUP($B43,'[3]ACT NUM12'!$G$2:$S$139,8,FALSE)</f>
        <v>1</v>
      </c>
      <c r="R43" s="119">
        <f>VLOOKUP($B43,'[3]ACT NUM12'!$G$2:$S$139,9,FALSE)</f>
        <v>1</v>
      </c>
      <c r="S43" s="119">
        <f>VLOOKUP($B43,'[3]ACT NUM12'!$G$2:$S$139,10,FALSE)</f>
        <v>0</v>
      </c>
      <c r="T43" s="120">
        <f>VLOOKUP($B43,'[3]ACT NUM12'!$G$2:$S$139,11,FALSE)</f>
        <v>0</v>
      </c>
      <c r="U43" s="119">
        <f>VLOOKUP($B43,'[3]ACT NUM12'!$G$2:$S$139,12,FALSE)</f>
        <v>0</v>
      </c>
      <c r="V43" s="52"/>
      <c r="W43" s="17">
        <f t="shared" si="3"/>
        <v>4</v>
      </c>
      <c r="X43" s="119">
        <f>VLOOKUP($B43,'[3]ACT NUM12_ERROR'!$AB$2:$AN$97,2,FALSE)</f>
        <v>0</v>
      </c>
      <c r="Y43" s="119">
        <f>VLOOKUP($B43,'[3]ACT NUM12_ERROR'!$AB$2:$AN$97,3,FALSE)</f>
        <v>0</v>
      </c>
      <c r="Z43" s="119">
        <f>VLOOKUP($B43,'[3]ACT NUM12_ERROR'!$AB$2:$AN$97,4,FALSE)</f>
        <v>0</v>
      </c>
      <c r="AA43" s="119">
        <f>VLOOKUP($B43,'[3]ACT NUM12_ERROR'!$AB$2:$AN$97,5,FALSE)</f>
        <v>0</v>
      </c>
      <c r="AB43" s="119">
        <f>VLOOKUP($B43,'[3]ACT NUM12_ERROR'!$AB$2:$AN$97,6,FALSE)</f>
        <v>0</v>
      </c>
      <c r="AC43" s="119">
        <f>VLOOKUP($B43,'[3]ACT NUM12_ERROR'!$AB$2:$AN$97,7,FALSE)</f>
        <v>0</v>
      </c>
      <c r="AD43" s="119">
        <f>VLOOKUP($B43,'[3]ACT NUM12_ERROR'!$AB$2:$AN$97,8,FALSE)</f>
        <v>0</v>
      </c>
      <c r="AE43" s="119">
        <f>VLOOKUP($B43,'[3]ACT NUM12_ERROR'!$AB$2:$AN$97,9,FALSE)</f>
        <v>2</v>
      </c>
      <c r="AF43" s="119">
        <f>VLOOKUP($B43,'[3]ACT NUM12_ERROR'!$AB$2:$AN$97,10,FALSE)</f>
        <v>0</v>
      </c>
      <c r="AG43" s="119">
        <f>VLOOKUP($B43,'[3]ACT NUM12_ERROR'!$AB$2:$AN$97,11,FALSE)</f>
        <v>0</v>
      </c>
      <c r="AH43" s="119">
        <f>VLOOKUP($B43,'[3]ACT NUM12_ERROR'!$AB$2:$AN$97,12,FALSE)</f>
        <v>0</v>
      </c>
      <c r="AI43" s="119"/>
      <c r="AJ43" s="17">
        <f t="shared" si="4"/>
        <v>2</v>
      </c>
    </row>
    <row r="44" spans="1:37" ht="15" thickBot="1" x14ac:dyDescent="0.25">
      <c r="A44" s="105" t="s">
        <v>100</v>
      </c>
      <c r="B44" s="99" t="s">
        <v>97</v>
      </c>
      <c r="C44" s="63"/>
      <c r="D44" s="63"/>
      <c r="E44" s="17">
        <v>30</v>
      </c>
      <c r="F44" s="49">
        <f t="shared" si="12"/>
        <v>30</v>
      </c>
      <c r="G44" s="17">
        <f>VLOOKUP($B44,[2]NUM12!$G$2:$I$152,3,FALSE)</f>
        <v>46</v>
      </c>
      <c r="H44" s="61">
        <f t="shared" si="1"/>
        <v>48</v>
      </c>
      <c r="I44" s="50">
        <f t="shared" si="2"/>
        <v>48</v>
      </c>
      <c r="J44" s="51">
        <f>VLOOKUP($B44,[1]NUM12!$G$2:$I$157,3,FALSE)</f>
        <v>35</v>
      </c>
      <c r="K44" s="119">
        <f>VLOOKUP($B44,'[3]ACT NUM12'!$G$2:$S$139,2,FALSE)</f>
        <v>0</v>
      </c>
      <c r="L44" s="119">
        <f>VLOOKUP($B44,'[3]ACT NUM12'!$G$2:$S$139,3,FALSE)</f>
        <v>0</v>
      </c>
      <c r="M44" s="119">
        <f>VLOOKUP($B44,'[3]ACT NUM12'!$G$2:$S$139,4,FALSE)</f>
        <v>0</v>
      </c>
      <c r="N44" s="119">
        <f>VLOOKUP($B44,'[3]ACT NUM12'!$G$2:$S$139,5,FALSE)</f>
        <v>0</v>
      </c>
      <c r="O44" s="119">
        <f>VLOOKUP($B44,'[3]ACT NUM12'!$G$2:$S$139,6,FALSE)</f>
        <v>0</v>
      </c>
      <c r="P44" s="119">
        <f>VLOOKUP($B44,'[3]ACT NUM12'!$G$2:$S$139,7,FALSE)</f>
        <v>3</v>
      </c>
      <c r="Q44" s="119">
        <f>VLOOKUP($B44,'[3]ACT NUM12'!$G$2:$S$139,8,FALSE)</f>
        <v>1</v>
      </c>
      <c r="R44" s="119">
        <f>VLOOKUP($B44,'[3]ACT NUM12'!$G$2:$S$139,9,FALSE)</f>
        <v>1</v>
      </c>
      <c r="S44" s="119">
        <f>VLOOKUP($B44,'[3]ACT NUM12'!$G$2:$S$139,10,FALSE)</f>
        <v>0</v>
      </c>
      <c r="T44" s="120">
        <f>VLOOKUP($B44,'[3]ACT NUM12'!$G$2:$S$139,11,FALSE)</f>
        <v>0</v>
      </c>
      <c r="U44" s="119">
        <f>VLOOKUP($B44,'[3]ACT NUM12'!$G$2:$S$139,12,FALSE)</f>
        <v>0</v>
      </c>
      <c r="V44" s="52"/>
      <c r="W44" s="17">
        <f t="shared" si="3"/>
        <v>5</v>
      </c>
      <c r="X44" s="119"/>
      <c r="Y44" s="119"/>
      <c r="Z44" s="119"/>
      <c r="AA44" s="119"/>
      <c r="AB44" s="119"/>
      <c r="AC44" s="119"/>
      <c r="AD44" s="119"/>
      <c r="AE44" s="119"/>
      <c r="AF44" s="119"/>
      <c r="AG44" s="119"/>
      <c r="AH44" s="119"/>
      <c r="AI44" s="119"/>
      <c r="AJ44" s="17">
        <f t="shared" si="4"/>
        <v>0</v>
      </c>
    </row>
    <row r="45" spans="1:37" ht="15" thickBot="1" x14ac:dyDescent="0.25">
      <c r="A45" s="105" t="s">
        <v>100</v>
      </c>
      <c r="B45" s="99" t="s">
        <v>98</v>
      </c>
      <c r="C45" s="63"/>
      <c r="D45" s="63"/>
      <c r="E45" s="17">
        <v>154</v>
      </c>
      <c r="F45" s="49">
        <f t="shared" si="12"/>
        <v>171</v>
      </c>
      <c r="G45" s="17">
        <f>VLOOKUP($B45,[2]NUM12!$G$2:$I$152,3,FALSE)</f>
        <v>160</v>
      </c>
      <c r="H45" s="61">
        <f t="shared" si="1"/>
        <v>182</v>
      </c>
      <c r="I45" s="50">
        <f t="shared" si="2"/>
        <v>182</v>
      </c>
      <c r="J45" s="51">
        <f>VLOOKUP($B45,[1]NUM12!$G$2:$I$157,3,FALSE)</f>
        <v>201</v>
      </c>
      <c r="K45" s="119">
        <f>VLOOKUP($B45,'[3]ACT NUM12'!$G$2:$S$139,2,FALSE)</f>
        <v>12</v>
      </c>
      <c r="L45" s="119">
        <f>VLOOKUP($B45,'[3]ACT NUM12'!$G$2:$S$139,3,FALSE)</f>
        <v>0</v>
      </c>
      <c r="M45" s="119">
        <f>VLOOKUP($B45,'[3]ACT NUM12'!$G$2:$S$139,4,FALSE)</f>
        <v>5</v>
      </c>
      <c r="N45" s="119">
        <f>VLOOKUP($B45,'[3]ACT NUM12'!$G$2:$S$139,5,FALSE)</f>
        <v>4</v>
      </c>
      <c r="O45" s="119">
        <f>VLOOKUP($B45,'[3]ACT NUM12'!$G$2:$S$139,6,FALSE)</f>
        <v>9</v>
      </c>
      <c r="P45" s="119">
        <f>VLOOKUP($B45,'[3]ACT NUM12'!$G$2:$S$139,7,FALSE)</f>
        <v>9</v>
      </c>
      <c r="Q45" s="119">
        <f>VLOOKUP($B45,'[3]ACT NUM12'!$G$2:$S$139,8,FALSE)</f>
        <v>14</v>
      </c>
      <c r="R45" s="119">
        <f>VLOOKUP($B45,'[3]ACT NUM12'!$G$2:$S$139,9,FALSE)</f>
        <v>9</v>
      </c>
      <c r="S45" s="119">
        <f>VLOOKUP($B45,'[3]ACT NUM12'!$G$2:$S$139,10,FALSE)</f>
        <v>0</v>
      </c>
      <c r="T45" s="120">
        <f>VLOOKUP($B45,'[3]ACT NUM12'!$G$2:$S$139,11,FALSE)</f>
        <v>0</v>
      </c>
      <c r="U45" s="119">
        <f>VLOOKUP($B45,'[3]ACT NUM12'!$G$2:$S$139,12,FALSE)</f>
        <v>5</v>
      </c>
      <c r="V45" s="52"/>
      <c r="W45" s="17">
        <f t="shared" si="3"/>
        <v>67</v>
      </c>
      <c r="X45" s="119">
        <f>VLOOKUP($B45,'[3]ACT NUM12_ERROR'!$AB$2:$AN$97,2,FALSE)</f>
        <v>0</v>
      </c>
      <c r="Y45" s="119">
        <f>VLOOKUP($B45,'[3]ACT NUM12_ERROR'!$AB$2:$AN$97,3,FALSE)</f>
        <v>0</v>
      </c>
      <c r="Z45" s="119">
        <f>VLOOKUP($B45,'[3]ACT NUM12_ERROR'!$AB$2:$AN$97,4,FALSE)</f>
        <v>0</v>
      </c>
      <c r="AA45" s="119">
        <f>VLOOKUP($B45,'[3]ACT NUM12_ERROR'!$AB$2:$AN$97,5,FALSE)</f>
        <v>0</v>
      </c>
      <c r="AB45" s="119">
        <f>VLOOKUP($B45,'[3]ACT NUM12_ERROR'!$AB$2:$AN$97,6,FALSE)</f>
        <v>0</v>
      </c>
      <c r="AC45" s="119">
        <f>VLOOKUP($B45,'[3]ACT NUM12_ERROR'!$AB$2:$AN$97,7,FALSE)</f>
        <v>1</v>
      </c>
      <c r="AD45" s="119">
        <f>VLOOKUP($B45,'[3]ACT NUM12_ERROR'!$AB$2:$AN$97,8,FALSE)</f>
        <v>0</v>
      </c>
      <c r="AE45" s="119">
        <f>VLOOKUP($B45,'[3]ACT NUM12_ERROR'!$AB$2:$AN$97,9,FALSE)</f>
        <v>1</v>
      </c>
      <c r="AF45" s="119">
        <f>VLOOKUP($B45,'[3]ACT NUM12_ERROR'!$AB$2:$AN$97,10,FALSE)</f>
        <v>0</v>
      </c>
      <c r="AG45" s="119">
        <f>VLOOKUP($B45,'[3]ACT NUM12_ERROR'!$AB$2:$AN$97,11,FALSE)</f>
        <v>0</v>
      </c>
      <c r="AH45" s="119">
        <f>VLOOKUP($B45,'[3]ACT NUM12_ERROR'!$AB$2:$AN$97,12,FALSE)</f>
        <v>0</v>
      </c>
      <c r="AI45" s="119"/>
      <c r="AJ45" s="17">
        <f t="shared" si="4"/>
        <v>2</v>
      </c>
    </row>
    <row r="46" spans="1:37" ht="15" thickBot="1" x14ac:dyDescent="0.25">
      <c r="A46" s="105" t="s">
        <v>100</v>
      </c>
      <c r="B46" s="99" t="s">
        <v>99</v>
      </c>
      <c r="C46" s="63"/>
      <c r="D46" s="63"/>
      <c r="E46" s="17">
        <v>17</v>
      </c>
      <c r="F46" s="49">
        <f t="shared" si="12"/>
        <v>19</v>
      </c>
      <c r="G46" s="17">
        <f>VLOOKUP($B46,[2]NUM12!$G$2:$I$152,3,FALSE)</f>
        <v>31</v>
      </c>
      <c r="H46" s="61">
        <f t="shared" si="1"/>
        <v>32</v>
      </c>
      <c r="I46" s="50">
        <f t="shared" si="2"/>
        <v>33</v>
      </c>
      <c r="J46" s="51">
        <f>VLOOKUP($B46,[1]NUM12!$G$2:$I$157,3,FALSE)</f>
        <v>42</v>
      </c>
      <c r="K46" s="119">
        <f>VLOOKUP($B46,'[3]ACT NUM12'!$G$2:$S$139,2,FALSE)</f>
        <v>1</v>
      </c>
      <c r="L46" s="119">
        <f>VLOOKUP($B46,'[3]ACT NUM12'!$G$2:$S$139,3,FALSE)</f>
        <v>0</v>
      </c>
      <c r="M46" s="119">
        <f>VLOOKUP($B46,'[3]ACT NUM12'!$G$2:$S$139,4,FALSE)</f>
        <v>1</v>
      </c>
      <c r="N46" s="119">
        <f>VLOOKUP($B46,'[3]ACT NUM12'!$G$2:$S$139,5,FALSE)</f>
        <v>2</v>
      </c>
      <c r="O46" s="119">
        <f>VLOOKUP($B46,'[3]ACT NUM12'!$G$2:$S$139,6,FALSE)</f>
        <v>0</v>
      </c>
      <c r="P46" s="119">
        <f>VLOOKUP($B46,'[3]ACT NUM12'!$G$2:$S$139,7,FALSE)</f>
        <v>1</v>
      </c>
      <c r="Q46" s="119">
        <f>VLOOKUP($B46,'[3]ACT NUM12'!$G$2:$S$139,8,FALSE)</f>
        <v>2</v>
      </c>
      <c r="R46" s="119">
        <f>VLOOKUP($B46,'[3]ACT NUM12'!$G$2:$S$139,9,FALSE)</f>
        <v>0</v>
      </c>
      <c r="S46" s="119">
        <f>VLOOKUP($B46,'[3]ACT NUM12'!$G$2:$S$139,10,FALSE)</f>
        <v>0</v>
      </c>
      <c r="T46" s="120">
        <f>VLOOKUP($B46,'[3]ACT NUM12'!$G$2:$S$139,11,FALSE)</f>
        <v>1</v>
      </c>
      <c r="U46" s="119">
        <f>VLOOKUP($B46,'[3]ACT NUM12'!$G$2:$S$139,12,FALSE)</f>
        <v>0</v>
      </c>
      <c r="V46" s="52"/>
      <c r="W46" s="17">
        <f t="shared" si="3"/>
        <v>8</v>
      </c>
      <c r="X46" s="119">
        <f>VLOOKUP($B46,'[3]ACT NUM12_ERROR'!$AB$2:$AN$97,2,FALSE)</f>
        <v>0</v>
      </c>
      <c r="Y46" s="119">
        <f>VLOOKUP($B46,'[3]ACT NUM12_ERROR'!$AB$2:$AN$97,3,FALSE)</f>
        <v>0</v>
      </c>
      <c r="Z46" s="119">
        <f>VLOOKUP($B46,'[3]ACT NUM12_ERROR'!$AB$2:$AN$97,4,FALSE)</f>
        <v>0</v>
      </c>
      <c r="AA46" s="119">
        <f>VLOOKUP($B46,'[3]ACT NUM12_ERROR'!$AB$2:$AN$97,5,FALSE)</f>
        <v>0</v>
      </c>
      <c r="AB46" s="119">
        <f>VLOOKUP($B46,'[3]ACT NUM12_ERROR'!$AB$2:$AN$97,6,FALSE)</f>
        <v>0</v>
      </c>
      <c r="AC46" s="119">
        <f>VLOOKUP($B46,'[3]ACT NUM12_ERROR'!$AB$2:$AN$97,7,FALSE)</f>
        <v>0</v>
      </c>
      <c r="AD46" s="119">
        <f>VLOOKUP($B46,'[3]ACT NUM12_ERROR'!$AB$2:$AN$97,8,FALSE)</f>
        <v>0</v>
      </c>
      <c r="AE46" s="119">
        <f>VLOOKUP($B46,'[3]ACT NUM12_ERROR'!$AB$2:$AN$97,9,FALSE)</f>
        <v>1</v>
      </c>
      <c r="AF46" s="119">
        <f>VLOOKUP($B46,'[3]ACT NUM12_ERROR'!$AB$2:$AN$97,10,FALSE)</f>
        <v>0</v>
      </c>
      <c r="AG46" s="119">
        <f>VLOOKUP($B46,'[3]ACT NUM12_ERROR'!$AB$2:$AN$97,11,FALSE)</f>
        <v>0</v>
      </c>
      <c r="AH46" s="119">
        <f>VLOOKUP($B46,'[3]ACT NUM12_ERROR'!$AB$2:$AN$97,12,FALSE)</f>
        <v>0</v>
      </c>
      <c r="AI46" s="119"/>
      <c r="AJ46" s="17">
        <f t="shared" si="4"/>
        <v>1</v>
      </c>
    </row>
    <row r="47" spans="1:37" ht="20.25" customHeight="1" thickBot="1" x14ac:dyDescent="0.25">
      <c r="A47" s="233" t="s">
        <v>202</v>
      </c>
      <c r="B47" s="234"/>
      <c r="C47" s="45">
        <f>+D47/Metas!R117</f>
        <v>1.3253881322645187</v>
      </c>
      <c r="D47" s="19">
        <f>+J47/AK47</f>
        <v>0.3048392704208393</v>
      </c>
      <c r="E47" s="14">
        <f t="shared" ref="E47:K47" si="13">SUM(E37:E46)</f>
        <v>543</v>
      </c>
      <c r="F47" s="14">
        <f t="shared" si="13"/>
        <v>568</v>
      </c>
      <c r="G47" s="14">
        <f t="shared" si="13"/>
        <v>610</v>
      </c>
      <c r="H47" s="14">
        <f t="shared" si="13"/>
        <v>651</v>
      </c>
      <c r="I47" s="14">
        <f>SUM(I37:I46)</f>
        <v>653</v>
      </c>
      <c r="J47" s="14">
        <f t="shared" si="13"/>
        <v>719</v>
      </c>
      <c r="K47" s="14">
        <f t="shared" si="13"/>
        <v>18</v>
      </c>
      <c r="L47" s="14">
        <f t="shared" ref="L47:V47" si="14">SUM(L37:L46)</f>
        <v>1</v>
      </c>
      <c r="M47" s="14">
        <f t="shared" si="14"/>
        <v>8</v>
      </c>
      <c r="N47" s="14">
        <f t="shared" si="14"/>
        <v>18</v>
      </c>
      <c r="O47" s="14">
        <f t="shared" si="14"/>
        <v>20</v>
      </c>
      <c r="P47" s="14">
        <f t="shared" si="14"/>
        <v>42</v>
      </c>
      <c r="Q47" s="14">
        <f>SUM(Q37:Q46)</f>
        <v>39</v>
      </c>
      <c r="R47" s="14">
        <f t="shared" si="14"/>
        <v>13</v>
      </c>
      <c r="S47" s="14">
        <f t="shared" si="14"/>
        <v>0</v>
      </c>
      <c r="T47" s="14">
        <f t="shared" si="14"/>
        <v>4</v>
      </c>
      <c r="U47" s="14">
        <f t="shared" si="14"/>
        <v>7</v>
      </c>
      <c r="V47" s="14">
        <f t="shared" si="14"/>
        <v>0</v>
      </c>
      <c r="W47" s="14">
        <f t="shared" si="3"/>
        <v>170</v>
      </c>
      <c r="X47" s="14">
        <f t="shared" ref="X47:AI47" si="15">SUM(X37:X46)</f>
        <v>0</v>
      </c>
      <c r="Y47" s="14">
        <f t="shared" si="15"/>
        <v>0</v>
      </c>
      <c r="Z47" s="14">
        <f t="shared" si="15"/>
        <v>2</v>
      </c>
      <c r="AA47" s="14">
        <f t="shared" si="15"/>
        <v>2</v>
      </c>
      <c r="AB47" s="14">
        <f t="shared" si="15"/>
        <v>1</v>
      </c>
      <c r="AC47" s="14">
        <f t="shared" si="15"/>
        <v>1</v>
      </c>
      <c r="AD47" s="14">
        <f t="shared" si="15"/>
        <v>1</v>
      </c>
      <c r="AE47" s="14">
        <f t="shared" si="15"/>
        <v>10</v>
      </c>
      <c r="AF47" s="14">
        <f t="shared" si="15"/>
        <v>1</v>
      </c>
      <c r="AG47" s="14">
        <f t="shared" si="15"/>
        <v>1</v>
      </c>
      <c r="AH47" s="14">
        <f t="shared" si="15"/>
        <v>1</v>
      </c>
      <c r="AI47" s="14">
        <f t="shared" si="15"/>
        <v>0</v>
      </c>
      <c r="AJ47" s="14">
        <f t="shared" si="4"/>
        <v>20</v>
      </c>
      <c r="AK47" s="14">
        <f>10721*0.22</f>
        <v>2358.62</v>
      </c>
    </row>
    <row r="48" spans="1:37" ht="15" thickBot="1" x14ac:dyDescent="0.25">
      <c r="A48" s="105" t="s">
        <v>114</v>
      </c>
      <c r="B48" s="99" t="s">
        <v>101</v>
      </c>
      <c r="C48" s="63"/>
      <c r="D48" s="63"/>
      <c r="E48" s="17">
        <v>281</v>
      </c>
      <c r="F48" s="49">
        <f t="shared" ref="F48:F60" si="16">+E48+(K48+L48+M48)-(X48+Y48+Z48)</f>
        <v>312</v>
      </c>
      <c r="G48" s="17">
        <f>VLOOKUP($B48,[2]NUM12!$G$2:$I$152,3,FALSE)</f>
        <v>311</v>
      </c>
      <c r="H48" s="61">
        <f t="shared" si="1"/>
        <v>327</v>
      </c>
      <c r="I48" s="50">
        <f t="shared" si="2"/>
        <v>345</v>
      </c>
      <c r="J48" s="51">
        <f>VLOOKUP($B48,[1]NUM12!$G$2:$I$157,3,FALSE)</f>
        <v>374</v>
      </c>
      <c r="K48" s="119">
        <f>VLOOKUP($B48,'[3]ACT NUM12'!$G$2:$S$139,2,FALSE)</f>
        <v>9</v>
      </c>
      <c r="L48" s="119">
        <f>VLOOKUP($B48,'[3]ACT NUM12'!$G$2:$S$139,3,FALSE)</f>
        <v>22</v>
      </c>
      <c r="M48" s="119">
        <f>VLOOKUP($B48,'[3]ACT NUM12'!$G$2:$S$139,4,FALSE)</f>
        <v>0</v>
      </c>
      <c r="N48" s="119">
        <f>VLOOKUP($B48,'[3]ACT NUM12'!$G$2:$S$139,5,FALSE)</f>
        <v>12</v>
      </c>
      <c r="O48" s="119">
        <f>VLOOKUP($B48,'[3]ACT NUM12'!$G$2:$S$139,6,FALSE)</f>
        <v>0</v>
      </c>
      <c r="P48" s="119">
        <f>VLOOKUP($B48,'[3]ACT NUM12'!$G$2:$S$139,7,FALSE)</f>
        <v>14</v>
      </c>
      <c r="Q48" s="119">
        <f>VLOOKUP($B48,'[3]ACT NUM12'!$G$2:$S$139,8,FALSE)</f>
        <v>12</v>
      </c>
      <c r="R48" s="119">
        <f>VLOOKUP($B48,'[3]ACT NUM12'!$G$2:$S$139,9,FALSE)</f>
        <v>5</v>
      </c>
      <c r="S48" s="119">
        <f>VLOOKUP($B48,'[3]ACT NUM12'!$G$2:$S$139,10,FALSE)</f>
        <v>13</v>
      </c>
      <c r="T48" s="120">
        <f>VLOOKUP($B48,'[3]ACT NUM12'!$G$2:$S$139,11,FALSE)</f>
        <v>6</v>
      </c>
      <c r="U48" s="119">
        <f>VLOOKUP($B48,'[3]ACT NUM12'!$G$2:$S$139,12,FALSE)</f>
        <v>2</v>
      </c>
      <c r="V48" s="119"/>
      <c r="W48" s="17">
        <f t="shared" si="3"/>
        <v>95</v>
      </c>
      <c r="X48" s="119">
        <f>VLOOKUP($B48,'[3]ACT NUM12_ERROR'!$AB$2:$AN$97,2,FALSE)</f>
        <v>0</v>
      </c>
      <c r="Y48" s="119">
        <f>VLOOKUP($B48,'[3]ACT NUM12_ERROR'!$AB$2:$AN$97,3,FALSE)</f>
        <v>0</v>
      </c>
      <c r="Z48" s="119">
        <f>VLOOKUP($B48,'[3]ACT NUM12_ERROR'!$AB$2:$AN$97,4,FALSE)</f>
        <v>0</v>
      </c>
      <c r="AA48" s="119">
        <f>VLOOKUP($B48,'[3]ACT NUM12_ERROR'!$AB$2:$AN$97,5,FALSE)</f>
        <v>0</v>
      </c>
      <c r="AB48" s="119">
        <f>VLOOKUP($B48,'[3]ACT NUM12_ERROR'!$AB$2:$AN$97,6,FALSE)</f>
        <v>0</v>
      </c>
      <c r="AC48" s="119">
        <f>VLOOKUP($B48,'[3]ACT NUM12_ERROR'!$AB$2:$AN$97,7,FALSE)</f>
        <v>13</v>
      </c>
      <c r="AD48" s="119">
        <f>VLOOKUP($B48,'[3]ACT NUM12_ERROR'!$AB$2:$AN$97,8,FALSE)</f>
        <v>0</v>
      </c>
      <c r="AE48" s="119">
        <f>VLOOKUP($B48,'[3]ACT NUM12_ERROR'!$AB$2:$AN$97,9,FALSE)</f>
        <v>1</v>
      </c>
      <c r="AF48" s="119">
        <f>VLOOKUP($B48,'[3]ACT NUM12_ERROR'!$AB$2:$AN$97,10,FALSE)</f>
        <v>0</v>
      </c>
      <c r="AG48" s="119">
        <f>VLOOKUP($B48,'[3]ACT NUM12_ERROR'!$AB$2:$AN$97,11,FALSE)</f>
        <v>1</v>
      </c>
      <c r="AH48" s="119">
        <f>VLOOKUP($B48,'[3]ACT NUM12_ERROR'!$AB$2:$AN$97,12,FALSE)</f>
        <v>1</v>
      </c>
      <c r="AI48" s="119"/>
      <c r="AJ48" s="17">
        <f t="shared" si="4"/>
        <v>16</v>
      </c>
    </row>
    <row r="49" spans="1:37" ht="15" thickBot="1" x14ac:dyDescent="0.25">
      <c r="A49" s="105" t="s">
        <v>114</v>
      </c>
      <c r="B49" s="99" t="s">
        <v>102</v>
      </c>
      <c r="C49" s="63"/>
      <c r="D49" s="63"/>
      <c r="E49" s="17">
        <v>16</v>
      </c>
      <c r="F49" s="49">
        <f t="shared" si="16"/>
        <v>16</v>
      </c>
      <c r="G49" s="17">
        <f>VLOOKUP($B49,[2]NUM12!$G$2:$I$152,3,FALSE)</f>
        <v>20</v>
      </c>
      <c r="H49" s="61">
        <f t="shared" si="1"/>
        <v>21</v>
      </c>
      <c r="I49" s="50">
        <f t="shared" si="2"/>
        <v>21</v>
      </c>
      <c r="J49" s="51">
        <f>VLOOKUP($B49,[1]NUM12!$G$2:$I$157,3,FALSE)</f>
        <v>21</v>
      </c>
      <c r="K49" s="119">
        <f>VLOOKUP($B49,'[3]ACT NUM12'!$G$2:$S$139,2,FALSE)</f>
        <v>0</v>
      </c>
      <c r="L49" s="119">
        <f>VLOOKUP($B49,'[3]ACT NUM12'!$G$2:$S$139,3,FALSE)</f>
        <v>0</v>
      </c>
      <c r="M49" s="119">
        <f>VLOOKUP($B49,'[3]ACT NUM12'!$G$2:$S$139,4,FALSE)</f>
        <v>0</v>
      </c>
      <c r="N49" s="119">
        <f>VLOOKUP($B49,'[3]ACT NUM12'!$G$2:$S$139,5,FALSE)</f>
        <v>0</v>
      </c>
      <c r="O49" s="119">
        <f>VLOOKUP($B49,'[3]ACT NUM12'!$G$2:$S$139,6,FALSE)</f>
        <v>0</v>
      </c>
      <c r="P49" s="119">
        <f>VLOOKUP($B49,'[3]ACT NUM12'!$G$2:$S$139,7,FALSE)</f>
        <v>0</v>
      </c>
      <c r="Q49" s="119">
        <f>VLOOKUP($B49,'[3]ACT NUM12'!$G$2:$S$139,8,FALSE)</f>
        <v>0</v>
      </c>
      <c r="R49" s="119">
        <f>VLOOKUP($B49,'[3]ACT NUM12'!$G$2:$S$139,9,FALSE)</f>
        <v>1</v>
      </c>
      <c r="S49" s="119">
        <f>VLOOKUP($B49,'[3]ACT NUM12'!$G$2:$S$139,10,FALSE)</f>
        <v>0</v>
      </c>
      <c r="T49" s="120">
        <f>VLOOKUP($B49,'[3]ACT NUM12'!$G$2:$S$139,11,FALSE)</f>
        <v>0</v>
      </c>
      <c r="U49" s="119">
        <f>VLOOKUP($B49,'[3]ACT NUM12'!$G$2:$S$139,12,FALSE)</f>
        <v>0</v>
      </c>
      <c r="V49" s="119"/>
      <c r="W49" s="17">
        <f t="shared" si="3"/>
        <v>1</v>
      </c>
      <c r="X49" s="119"/>
      <c r="Y49" s="119"/>
      <c r="Z49" s="119"/>
      <c r="AA49" s="119"/>
      <c r="AB49" s="119"/>
      <c r="AC49" s="119"/>
      <c r="AD49" s="119"/>
      <c r="AE49" s="119"/>
      <c r="AF49" s="119"/>
      <c r="AG49" s="119"/>
      <c r="AH49" s="119"/>
      <c r="AI49" s="119"/>
      <c r="AJ49" s="17">
        <f t="shared" si="4"/>
        <v>0</v>
      </c>
    </row>
    <row r="50" spans="1:37" ht="15" thickBot="1" x14ac:dyDescent="0.25">
      <c r="A50" s="105" t="s">
        <v>114</v>
      </c>
      <c r="B50" s="99" t="s">
        <v>103</v>
      </c>
      <c r="C50" s="63"/>
      <c r="D50" s="63"/>
      <c r="E50" s="17">
        <v>7</v>
      </c>
      <c r="F50" s="49">
        <f t="shared" si="16"/>
        <v>7</v>
      </c>
      <c r="G50" s="17">
        <f>VLOOKUP($B50,[2]NUM12!$G$2:$I$152,3,FALSE)</f>
        <v>7</v>
      </c>
      <c r="H50" s="61">
        <f t="shared" si="1"/>
        <v>7</v>
      </c>
      <c r="I50" s="50">
        <f t="shared" si="2"/>
        <v>8</v>
      </c>
      <c r="J50" s="51">
        <f>VLOOKUP($B50,[1]NUM12!$G$2:$I$157,3,FALSE)</f>
        <v>8</v>
      </c>
      <c r="K50" s="119">
        <f>VLOOKUP($B50,'[3]ACT NUM12'!$G$2:$S$139,2,FALSE)</f>
        <v>0</v>
      </c>
      <c r="L50" s="119">
        <f>VLOOKUP($B50,'[3]ACT NUM12'!$G$2:$S$139,3,FALSE)</f>
        <v>0</v>
      </c>
      <c r="M50" s="119">
        <f>VLOOKUP($B50,'[3]ACT NUM12'!$G$2:$S$139,4,FALSE)</f>
        <v>0</v>
      </c>
      <c r="N50" s="119">
        <f>VLOOKUP($B50,'[3]ACT NUM12'!$G$2:$S$139,5,FALSE)</f>
        <v>0</v>
      </c>
      <c r="O50" s="119">
        <f>VLOOKUP($B50,'[3]ACT NUM12'!$G$2:$S$139,6,FALSE)</f>
        <v>0</v>
      </c>
      <c r="P50" s="119">
        <f>VLOOKUP($B50,'[3]ACT NUM12'!$G$2:$S$139,7,FALSE)</f>
        <v>1</v>
      </c>
      <c r="Q50" s="119">
        <f>VLOOKUP($B50,'[3]ACT NUM12'!$G$2:$S$139,8,FALSE)</f>
        <v>0</v>
      </c>
      <c r="R50" s="119">
        <f>VLOOKUP($B50,'[3]ACT NUM12'!$G$2:$S$139,9,FALSE)</f>
        <v>0</v>
      </c>
      <c r="S50" s="119">
        <f>VLOOKUP($B50,'[3]ACT NUM12'!$G$2:$S$139,10,FALSE)</f>
        <v>0</v>
      </c>
      <c r="T50" s="120">
        <f>VLOOKUP($B50,'[3]ACT NUM12'!$G$2:$S$139,11,FALSE)</f>
        <v>1</v>
      </c>
      <c r="U50" s="119">
        <f>VLOOKUP($B50,'[3]ACT NUM12'!$G$2:$S$139,12,FALSE)</f>
        <v>0</v>
      </c>
      <c r="V50" s="119"/>
      <c r="W50" s="17">
        <f t="shared" si="3"/>
        <v>2</v>
      </c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7">
        <f t="shared" si="4"/>
        <v>0</v>
      </c>
    </row>
    <row r="51" spans="1:37" ht="15" thickBot="1" x14ac:dyDescent="0.25">
      <c r="A51" s="105" t="s">
        <v>114</v>
      </c>
      <c r="B51" s="99" t="s">
        <v>104</v>
      </c>
      <c r="C51" s="63"/>
      <c r="D51" s="63"/>
      <c r="E51" s="17">
        <v>7</v>
      </c>
      <c r="F51" s="49">
        <f t="shared" si="16"/>
        <v>7</v>
      </c>
      <c r="G51" s="17">
        <f>VLOOKUP($B51,[2]NUM12!$G$2:$I$152,3,FALSE)</f>
        <v>11</v>
      </c>
      <c r="H51" s="61">
        <f t="shared" si="1"/>
        <v>11</v>
      </c>
      <c r="I51" s="50">
        <f t="shared" si="2"/>
        <v>11</v>
      </c>
      <c r="J51" s="51">
        <f>VLOOKUP($B51,[1]NUM12!$G$2:$I$157,3,FALSE)</f>
        <v>11</v>
      </c>
      <c r="K51" s="119">
        <f>VLOOKUP($B51,'[3]ACT NUM12'!$G$2:$S$139,2,FALSE)</f>
        <v>0</v>
      </c>
      <c r="L51" s="119">
        <f>VLOOKUP($B51,'[3]ACT NUM12'!$G$2:$S$139,3,FALSE)</f>
        <v>0</v>
      </c>
      <c r="M51" s="119">
        <f>VLOOKUP($B51,'[3]ACT NUM12'!$G$2:$S$139,4,FALSE)</f>
        <v>0</v>
      </c>
      <c r="N51" s="119">
        <f>VLOOKUP($B51,'[3]ACT NUM12'!$G$2:$S$139,5,FALSE)</f>
        <v>0</v>
      </c>
      <c r="O51" s="119">
        <f>VLOOKUP($B51,'[3]ACT NUM12'!$G$2:$S$139,6,FALSE)</f>
        <v>0</v>
      </c>
      <c r="P51" s="119">
        <f>VLOOKUP($B51,'[3]ACT NUM12'!$G$2:$S$139,7,FALSE)</f>
        <v>1</v>
      </c>
      <c r="Q51" s="119">
        <f>VLOOKUP($B51,'[3]ACT NUM12'!$G$2:$S$139,8,FALSE)</f>
        <v>0</v>
      </c>
      <c r="R51" s="119">
        <f>VLOOKUP($B51,'[3]ACT NUM12'!$G$2:$S$139,9,FALSE)</f>
        <v>0</v>
      </c>
      <c r="S51" s="119">
        <f>VLOOKUP($B51,'[3]ACT NUM12'!$G$2:$S$139,10,FALSE)</f>
        <v>0</v>
      </c>
      <c r="T51" s="120">
        <f>VLOOKUP($B51,'[3]ACT NUM12'!$G$2:$S$139,11,FALSE)</f>
        <v>0</v>
      </c>
      <c r="U51" s="119">
        <f>VLOOKUP($B51,'[3]ACT NUM12'!$G$2:$S$139,12,FALSE)</f>
        <v>0</v>
      </c>
      <c r="V51" s="119"/>
      <c r="W51" s="17">
        <f t="shared" si="3"/>
        <v>1</v>
      </c>
      <c r="X51" s="114"/>
      <c r="Y51" s="114"/>
      <c r="Z51" s="114"/>
      <c r="AA51" s="114"/>
      <c r="AB51" s="114"/>
      <c r="AC51" s="114"/>
      <c r="AD51" s="114"/>
      <c r="AE51" s="114"/>
      <c r="AF51" s="114"/>
      <c r="AG51" s="119"/>
      <c r="AH51" s="119"/>
      <c r="AI51" s="119"/>
      <c r="AJ51" s="17">
        <f t="shared" si="4"/>
        <v>0</v>
      </c>
    </row>
    <row r="52" spans="1:37" ht="15" thickBot="1" x14ac:dyDescent="0.25">
      <c r="A52" s="105" t="s">
        <v>114</v>
      </c>
      <c r="B52" s="99" t="s">
        <v>105</v>
      </c>
      <c r="C52" s="63"/>
      <c r="D52" s="63"/>
      <c r="E52" s="17">
        <v>5</v>
      </c>
      <c r="F52" s="49">
        <f t="shared" si="16"/>
        <v>5</v>
      </c>
      <c r="G52" s="17">
        <f>VLOOKUP($B52,[2]NUM12!$G$2:$I$152,3,FALSE)</f>
        <v>7</v>
      </c>
      <c r="H52" s="61">
        <f t="shared" si="1"/>
        <v>7</v>
      </c>
      <c r="I52" s="50">
        <f t="shared" si="2"/>
        <v>7</v>
      </c>
      <c r="J52" s="51">
        <f>VLOOKUP($B52,[1]NUM12!$G$2:$I$157,3,FALSE)</f>
        <v>6</v>
      </c>
      <c r="K52" s="119"/>
      <c r="L52" s="119"/>
      <c r="M52" s="119"/>
      <c r="N52" s="119"/>
      <c r="O52" s="119"/>
      <c r="P52" s="119"/>
      <c r="Q52" s="119"/>
      <c r="R52" s="119"/>
      <c r="S52" s="119"/>
      <c r="T52" s="120"/>
      <c r="U52" s="119"/>
      <c r="V52" s="119"/>
      <c r="W52" s="17">
        <f t="shared" si="3"/>
        <v>0</v>
      </c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7">
        <f t="shared" si="4"/>
        <v>0</v>
      </c>
    </row>
    <row r="53" spans="1:37" ht="15" thickBot="1" x14ac:dyDescent="0.25">
      <c r="A53" s="105" t="s">
        <v>114</v>
      </c>
      <c r="B53" s="99" t="s">
        <v>106</v>
      </c>
      <c r="C53" s="63"/>
      <c r="D53" s="63"/>
      <c r="E53" s="17">
        <v>6</v>
      </c>
      <c r="F53" s="49">
        <f t="shared" si="16"/>
        <v>6</v>
      </c>
      <c r="G53" s="17">
        <f>VLOOKUP($B53,[2]NUM12!$G$2:$I$152,3,FALSE)</f>
        <v>9</v>
      </c>
      <c r="H53" s="61">
        <f t="shared" si="1"/>
        <v>10</v>
      </c>
      <c r="I53" s="50">
        <f t="shared" si="2"/>
        <v>11</v>
      </c>
      <c r="J53" s="51">
        <f>VLOOKUP($B53,[1]NUM12!$G$2:$I$157,3,FALSE)</f>
        <v>12</v>
      </c>
      <c r="K53" s="119">
        <f>VLOOKUP($B53,'[3]ACT NUM12'!$G$2:$S$139,2,FALSE)</f>
        <v>0</v>
      </c>
      <c r="L53" s="119">
        <f>VLOOKUP($B53,'[3]ACT NUM12'!$G$2:$S$139,3,FALSE)</f>
        <v>0</v>
      </c>
      <c r="M53" s="119">
        <f>VLOOKUP($B53,'[3]ACT NUM12'!$G$2:$S$139,4,FALSE)</f>
        <v>0</v>
      </c>
      <c r="N53" s="119">
        <f>VLOOKUP($B53,'[3]ACT NUM12'!$G$2:$S$139,5,FALSE)</f>
        <v>1</v>
      </c>
      <c r="O53" s="119">
        <f>VLOOKUP($B53,'[3]ACT NUM12'!$G$2:$S$139,6,FALSE)</f>
        <v>0</v>
      </c>
      <c r="P53" s="119">
        <f>VLOOKUP($B53,'[3]ACT NUM12'!$G$2:$S$139,7,FALSE)</f>
        <v>1</v>
      </c>
      <c r="Q53" s="119">
        <f>VLOOKUP($B53,'[3]ACT NUM12'!$G$2:$S$139,8,FALSE)</f>
        <v>1</v>
      </c>
      <c r="R53" s="119">
        <f>VLOOKUP($B53,'[3]ACT NUM12'!$G$2:$S$139,9,FALSE)</f>
        <v>0</v>
      </c>
      <c r="S53" s="119">
        <f>VLOOKUP($B53,'[3]ACT NUM12'!$G$2:$S$139,10,FALSE)</f>
        <v>0</v>
      </c>
      <c r="T53" s="120">
        <f>VLOOKUP($B53,'[3]ACT NUM12'!$G$2:$S$139,11,FALSE)</f>
        <v>1</v>
      </c>
      <c r="U53" s="119">
        <f>VLOOKUP($B53,'[3]ACT NUM12'!$G$2:$S$139,12,FALSE)</f>
        <v>1</v>
      </c>
      <c r="V53" s="119"/>
      <c r="W53" s="17">
        <f t="shared" si="3"/>
        <v>5</v>
      </c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7">
        <f t="shared" si="4"/>
        <v>0</v>
      </c>
    </row>
    <row r="54" spans="1:37" ht="15" thickBot="1" x14ac:dyDescent="0.25">
      <c r="A54" s="105" t="s">
        <v>114</v>
      </c>
      <c r="B54" s="99" t="s">
        <v>107</v>
      </c>
      <c r="C54" s="63"/>
      <c r="D54" s="63"/>
      <c r="E54" s="17">
        <v>3</v>
      </c>
      <c r="F54" s="49">
        <f t="shared" si="16"/>
        <v>3</v>
      </c>
      <c r="G54" s="17">
        <f>VLOOKUP($B54,[2]NUM12!$G$2:$I$152,3,FALSE)</f>
        <v>9</v>
      </c>
      <c r="H54" s="61">
        <f t="shared" si="1"/>
        <v>9</v>
      </c>
      <c r="I54" s="50">
        <f t="shared" si="2"/>
        <v>9</v>
      </c>
      <c r="J54" s="51">
        <f>VLOOKUP($B54,[1]NUM12!$G$2:$I$157,3,FALSE)</f>
        <v>9</v>
      </c>
      <c r="K54" s="119"/>
      <c r="L54" s="119"/>
      <c r="M54" s="119"/>
      <c r="N54" s="119"/>
      <c r="O54" s="119"/>
      <c r="P54" s="119"/>
      <c r="Q54" s="119"/>
      <c r="R54" s="119"/>
      <c r="S54" s="119"/>
      <c r="T54" s="120"/>
      <c r="U54" s="119"/>
      <c r="V54" s="119"/>
      <c r="W54" s="17">
        <f t="shared" si="3"/>
        <v>0</v>
      </c>
      <c r="X54" s="119">
        <f>VLOOKUP($B54,'[3]ACT NUM12_ERROR'!$AB$2:$AN$97,2,FALSE)</f>
        <v>0</v>
      </c>
      <c r="Y54" s="119">
        <f>VLOOKUP($B54,'[3]ACT NUM12_ERROR'!$AB$2:$AN$97,3,FALSE)</f>
        <v>0</v>
      </c>
      <c r="Z54" s="119">
        <f>VLOOKUP($B54,'[3]ACT NUM12_ERROR'!$AB$2:$AN$97,4,FALSE)</f>
        <v>0</v>
      </c>
      <c r="AA54" s="119">
        <f>VLOOKUP($B54,'[3]ACT NUM12_ERROR'!$AB$2:$AN$97,5,FALSE)</f>
        <v>1</v>
      </c>
      <c r="AB54" s="119">
        <f>VLOOKUP($B54,'[3]ACT NUM12_ERROR'!$AB$2:$AN$97,6,FALSE)</f>
        <v>0</v>
      </c>
      <c r="AC54" s="119">
        <f>VLOOKUP($B54,'[3]ACT NUM12_ERROR'!$AB$2:$AN$97,7,FALSE)</f>
        <v>0</v>
      </c>
      <c r="AD54" s="119">
        <f>VLOOKUP($B54,'[3]ACT NUM12_ERROR'!$AB$2:$AN$97,8,FALSE)</f>
        <v>0</v>
      </c>
      <c r="AE54" s="119">
        <f>VLOOKUP($B54,'[3]ACT NUM12_ERROR'!$AB$2:$AN$97,9,FALSE)</f>
        <v>0</v>
      </c>
      <c r="AF54" s="119">
        <f>VLOOKUP($B54,'[3]ACT NUM12_ERROR'!$AB$2:$AN$97,10,FALSE)</f>
        <v>0</v>
      </c>
      <c r="AG54" s="119">
        <f>VLOOKUP($B54,'[3]ACT NUM12_ERROR'!$AB$2:$AN$97,11,FALSE)</f>
        <v>0</v>
      </c>
      <c r="AH54" s="119">
        <f>VLOOKUP($B54,'[3]ACT NUM12_ERROR'!$AB$2:$AN$97,12,FALSE)</f>
        <v>0</v>
      </c>
      <c r="AI54" s="119"/>
      <c r="AJ54" s="17">
        <f t="shared" si="4"/>
        <v>1</v>
      </c>
    </row>
    <row r="55" spans="1:37" ht="15" thickBot="1" x14ac:dyDescent="0.25">
      <c r="A55" s="105" t="s">
        <v>114</v>
      </c>
      <c r="B55" s="99" t="s">
        <v>108</v>
      </c>
      <c r="C55" s="63"/>
      <c r="D55" s="63"/>
      <c r="E55" s="17">
        <v>2</v>
      </c>
      <c r="F55" s="49">
        <f t="shared" si="16"/>
        <v>2</v>
      </c>
      <c r="G55" s="17">
        <f>VLOOKUP($B55,[2]NUM12!$G$2:$I$152,3,FALSE)</f>
        <v>14</v>
      </c>
      <c r="H55" s="61">
        <f t="shared" si="1"/>
        <v>14</v>
      </c>
      <c r="I55" s="50">
        <f t="shared" si="2"/>
        <v>14</v>
      </c>
      <c r="J55" s="51">
        <f>VLOOKUP($B55,[1]NUM12!$G$2:$I$157,3,FALSE)</f>
        <v>14</v>
      </c>
      <c r="K55" s="119">
        <f>VLOOKUP($B55,'[3]ACT NUM12'!$G$2:$S$139,2,FALSE)</f>
        <v>0</v>
      </c>
      <c r="L55" s="119">
        <f>VLOOKUP($B55,'[3]ACT NUM12'!$G$2:$S$139,3,FALSE)</f>
        <v>0</v>
      </c>
      <c r="M55" s="119">
        <f>VLOOKUP($B55,'[3]ACT NUM12'!$G$2:$S$139,4,FALSE)</f>
        <v>0</v>
      </c>
      <c r="N55" s="119">
        <f>VLOOKUP($B55,'[3]ACT NUM12'!$G$2:$S$139,5,FALSE)</f>
        <v>0</v>
      </c>
      <c r="O55" s="119">
        <f>VLOOKUP($B55,'[3]ACT NUM12'!$G$2:$S$139,6,FALSE)</f>
        <v>0</v>
      </c>
      <c r="P55" s="119">
        <f>VLOOKUP($B55,'[3]ACT NUM12'!$G$2:$S$139,7,FALSE)</f>
        <v>3</v>
      </c>
      <c r="Q55" s="119">
        <f>VLOOKUP($B55,'[3]ACT NUM12'!$G$2:$S$139,8,FALSE)</f>
        <v>0</v>
      </c>
      <c r="R55" s="119">
        <f>VLOOKUP($B55,'[3]ACT NUM12'!$G$2:$S$139,9,FALSE)</f>
        <v>0</v>
      </c>
      <c r="S55" s="119">
        <f>VLOOKUP($B55,'[3]ACT NUM12'!$G$2:$S$139,10,FALSE)</f>
        <v>0</v>
      </c>
      <c r="T55" s="120">
        <f>VLOOKUP($B55,'[3]ACT NUM12'!$G$2:$S$139,11,FALSE)</f>
        <v>0</v>
      </c>
      <c r="U55" s="119">
        <f>VLOOKUP($B55,'[3]ACT NUM12'!$G$2:$S$139,12,FALSE)</f>
        <v>0</v>
      </c>
      <c r="V55" s="119"/>
      <c r="W55" s="17">
        <f t="shared" si="3"/>
        <v>3</v>
      </c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7">
        <f t="shared" si="4"/>
        <v>0</v>
      </c>
    </row>
    <row r="56" spans="1:37" ht="15" thickBot="1" x14ac:dyDescent="0.25">
      <c r="A56" s="105" t="s">
        <v>114</v>
      </c>
      <c r="B56" s="99" t="s">
        <v>109</v>
      </c>
      <c r="C56" s="63"/>
      <c r="D56" s="63"/>
      <c r="E56" s="17">
        <v>12</v>
      </c>
      <c r="F56" s="49">
        <f t="shared" si="16"/>
        <v>12</v>
      </c>
      <c r="G56" s="17">
        <f>VLOOKUP($B56,[2]NUM12!$G$2:$I$152,3,FALSE)</f>
        <v>8</v>
      </c>
      <c r="H56" s="61">
        <f t="shared" si="1"/>
        <v>8</v>
      </c>
      <c r="I56" s="50">
        <f t="shared" si="2"/>
        <v>8</v>
      </c>
      <c r="J56" s="51">
        <f>VLOOKUP($B56,[1]NUM12!$G$2:$I$157,3,FALSE)</f>
        <v>8</v>
      </c>
      <c r="K56" s="119">
        <f>VLOOKUP($B56,'[3]ACT NUM12'!$G$2:$S$139,2,FALSE)</f>
        <v>0</v>
      </c>
      <c r="L56" s="119">
        <f>VLOOKUP($B56,'[3]ACT NUM12'!$G$2:$S$139,3,FALSE)</f>
        <v>0</v>
      </c>
      <c r="M56" s="119">
        <f>VLOOKUP($B56,'[3]ACT NUM12'!$G$2:$S$139,4,FALSE)</f>
        <v>0</v>
      </c>
      <c r="N56" s="119">
        <f>VLOOKUP($B56,'[3]ACT NUM12'!$G$2:$S$139,5,FALSE)</f>
        <v>0</v>
      </c>
      <c r="O56" s="119">
        <f>VLOOKUP($B56,'[3]ACT NUM12'!$G$2:$S$139,6,FALSE)</f>
        <v>0</v>
      </c>
      <c r="P56" s="119">
        <f>VLOOKUP($B56,'[3]ACT NUM12'!$G$2:$S$139,7,FALSE)</f>
        <v>2</v>
      </c>
      <c r="Q56" s="119">
        <f>VLOOKUP($B56,'[3]ACT NUM12'!$G$2:$S$139,8,FALSE)</f>
        <v>0</v>
      </c>
      <c r="R56" s="119">
        <f>VLOOKUP($B56,'[3]ACT NUM12'!$G$2:$S$139,9,FALSE)</f>
        <v>0</v>
      </c>
      <c r="S56" s="119">
        <f>VLOOKUP($B56,'[3]ACT NUM12'!$G$2:$S$139,10,FALSE)</f>
        <v>0</v>
      </c>
      <c r="T56" s="120">
        <f>VLOOKUP($B56,'[3]ACT NUM12'!$G$2:$S$139,11,FALSE)</f>
        <v>0</v>
      </c>
      <c r="U56" s="119">
        <f>VLOOKUP($B56,'[3]ACT NUM12'!$G$2:$S$139,12,FALSE)</f>
        <v>0</v>
      </c>
      <c r="V56" s="119"/>
      <c r="W56" s="17">
        <f t="shared" si="3"/>
        <v>2</v>
      </c>
      <c r="X56" s="114"/>
      <c r="Y56" s="114"/>
      <c r="Z56" s="114"/>
      <c r="AA56" s="114"/>
      <c r="AB56" s="114"/>
      <c r="AC56" s="114"/>
      <c r="AD56" s="114"/>
      <c r="AE56" s="114"/>
      <c r="AF56" s="114"/>
      <c r="AG56" s="119"/>
      <c r="AH56" s="119"/>
      <c r="AI56" s="119"/>
      <c r="AJ56" s="17">
        <f t="shared" si="4"/>
        <v>0</v>
      </c>
    </row>
    <row r="57" spans="1:37" ht="15" thickBot="1" x14ac:dyDescent="0.25">
      <c r="A57" s="105" t="s">
        <v>114</v>
      </c>
      <c r="B57" s="99" t="s">
        <v>110</v>
      </c>
      <c r="C57" s="63"/>
      <c r="D57" s="63"/>
      <c r="E57" s="17">
        <v>7</v>
      </c>
      <c r="F57" s="49">
        <f t="shared" si="16"/>
        <v>7</v>
      </c>
      <c r="G57" s="17">
        <f>VLOOKUP($B57,[2]NUM12!$G$2:$I$152,3,FALSE)</f>
        <v>42</v>
      </c>
      <c r="H57" s="61">
        <f t="shared" si="1"/>
        <v>41</v>
      </c>
      <c r="I57" s="50">
        <f t="shared" si="2"/>
        <v>41</v>
      </c>
      <c r="J57" s="51">
        <f>VLOOKUP($B57,[1]NUM12!$G$2:$I$157,3,FALSE)</f>
        <v>16</v>
      </c>
      <c r="K57" s="119"/>
      <c r="L57" s="119"/>
      <c r="M57" s="119"/>
      <c r="N57" s="119"/>
      <c r="O57" s="119"/>
      <c r="P57" s="119"/>
      <c r="Q57" s="119"/>
      <c r="R57" s="119"/>
      <c r="S57" s="119"/>
      <c r="T57" s="120"/>
      <c r="U57" s="119"/>
      <c r="V57" s="119"/>
      <c r="W57" s="17">
        <f t="shared" si="3"/>
        <v>0</v>
      </c>
      <c r="X57" s="114">
        <f>VLOOKUP($B57,'[3]ACT NUM12_ERROR'!$AB$2:$AN$97,2,FALSE)</f>
        <v>0</v>
      </c>
      <c r="Y57" s="114">
        <f>VLOOKUP($B57,'[3]ACT NUM12_ERROR'!$AB$2:$AN$97,3,FALSE)</f>
        <v>0</v>
      </c>
      <c r="Z57" s="114">
        <f>VLOOKUP($B57,'[3]ACT NUM12_ERROR'!$AB$2:$AN$97,4,FALSE)</f>
        <v>0</v>
      </c>
      <c r="AA57" s="114">
        <f>VLOOKUP($B57,'[3]ACT NUM12_ERROR'!$AB$2:$AN$97,5,FALSE)</f>
        <v>0</v>
      </c>
      <c r="AB57" s="114">
        <f>VLOOKUP($B57,'[3]ACT NUM12_ERROR'!$AB$2:$AN$97,6,FALSE)</f>
        <v>0</v>
      </c>
      <c r="AC57" s="114">
        <f>VLOOKUP($B57,'[3]ACT NUM12_ERROR'!$AB$2:$AN$97,7,FALSE)</f>
        <v>0</v>
      </c>
      <c r="AD57" s="114">
        <f>VLOOKUP($B57,'[3]ACT NUM12_ERROR'!$AB$2:$AN$97,8,FALSE)</f>
        <v>1</v>
      </c>
      <c r="AE57" s="114">
        <f>VLOOKUP($B57,'[3]ACT NUM12_ERROR'!$AB$2:$AN$97,9,FALSE)</f>
        <v>0</v>
      </c>
      <c r="AF57" s="114">
        <f>VLOOKUP($B57,'[3]ACT NUM12_ERROR'!$AB$2:$AN$97,10,FALSE)</f>
        <v>0</v>
      </c>
      <c r="AG57" s="119">
        <f>VLOOKUP($B57,'[3]ACT NUM12_ERROR'!$AB$2:$AN$97,11,FALSE)</f>
        <v>0</v>
      </c>
      <c r="AH57" s="119">
        <f>VLOOKUP($B57,'[3]ACT NUM12_ERROR'!$AB$2:$AN$97,12,FALSE)</f>
        <v>0</v>
      </c>
      <c r="AI57" s="119"/>
      <c r="AJ57" s="17">
        <f t="shared" si="4"/>
        <v>1</v>
      </c>
    </row>
    <row r="58" spans="1:37" ht="15" thickBot="1" x14ac:dyDescent="0.25">
      <c r="A58" s="105" t="s">
        <v>114</v>
      </c>
      <c r="B58" s="99" t="s">
        <v>111</v>
      </c>
      <c r="C58" s="63"/>
      <c r="D58" s="63"/>
      <c r="E58" s="17">
        <v>19</v>
      </c>
      <c r="F58" s="49">
        <f t="shared" si="16"/>
        <v>19</v>
      </c>
      <c r="G58" s="17">
        <f>VLOOKUP($B58,[2]NUM12!$G$2:$I$152,3,FALSE)</f>
        <v>39</v>
      </c>
      <c r="H58" s="61">
        <f t="shared" si="1"/>
        <v>45</v>
      </c>
      <c r="I58" s="50">
        <f t="shared" si="2"/>
        <v>47</v>
      </c>
      <c r="J58" s="51">
        <f>VLOOKUP($B58,[1]NUM12!$G$2:$I$157,3,FALSE)</f>
        <v>45</v>
      </c>
      <c r="K58" s="119">
        <f>VLOOKUP($B58,'[3]ACT NUM12'!$G$2:$S$139,2,FALSE)</f>
        <v>0</v>
      </c>
      <c r="L58" s="119">
        <f>VLOOKUP($B58,'[3]ACT NUM12'!$G$2:$S$139,3,FALSE)</f>
        <v>0</v>
      </c>
      <c r="M58" s="119">
        <f>VLOOKUP($B58,'[3]ACT NUM12'!$G$2:$S$139,4,FALSE)</f>
        <v>0</v>
      </c>
      <c r="N58" s="119">
        <f>VLOOKUP($B58,'[3]ACT NUM12'!$G$2:$S$139,5,FALSE)</f>
        <v>0</v>
      </c>
      <c r="O58" s="119">
        <f>VLOOKUP($B58,'[3]ACT NUM12'!$G$2:$S$139,6,FALSE)</f>
        <v>0</v>
      </c>
      <c r="P58" s="119">
        <f>VLOOKUP($B58,'[3]ACT NUM12'!$G$2:$S$139,7,FALSE)</f>
        <v>11</v>
      </c>
      <c r="Q58" s="119">
        <f>VLOOKUP($B58,'[3]ACT NUM12'!$G$2:$S$139,8,FALSE)</f>
        <v>3</v>
      </c>
      <c r="R58" s="119">
        <f>VLOOKUP($B58,'[3]ACT NUM12'!$G$2:$S$139,9,FALSE)</f>
        <v>3</v>
      </c>
      <c r="S58" s="119">
        <f>VLOOKUP($B58,'[3]ACT NUM12'!$G$2:$S$139,10,FALSE)</f>
        <v>1</v>
      </c>
      <c r="T58" s="120">
        <f>VLOOKUP($B58,'[3]ACT NUM12'!$G$2:$S$139,11,FALSE)</f>
        <v>1</v>
      </c>
      <c r="U58" s="119">
        <f>VLOOKUP($B58,'[3]ACT NUM12'!$G$2:$S$139,12,FALSE)</f>
        <v>0</v>
      </c>
      <c r="V58" s="119"/>
      <c r="W58" s="17">
        <f t="shared" si="3"/>
        <v>19</v>
      </c>
      <c r="X58" s="114"/>
      <c r="Y58" s="114"/>
      <c r="Z58" s="114"/>
      <c r="AA58" s="114"/>
      <c r="AB58" s="114"/>
      <c r="AC58" s="114"/>
      <c r="AD58" s="114"/>
      <c r="AE58" s="114"/>
      <c r="AF58" s="114"/>
      <c r="AG58" s="119"/>
      <c r="AH58" s="119"/>
      <c r="AI58" s="119"/>
      <c r="AJ58" s="17">
        <f t="shared" si="4"/>
        <v>0</v>
      </c>
    </row>
    <row r="59" spans="1:37" ht="15" thickBot="1" x14ac:dyDescent="0.25">
      <c r="A59" s="105" t="s">
        <v>114</v>
      </c>
      <c r="B59" s="99" t="s">
        <v>112</v>
      </c>
      <c r="C59" s="63"/>
      <c r="D59" s="63"/>
      <c r="E59" s="17">
        <v>7</v>
      </c>
      <c r="F59" s="49">
        <f t="shared" si="16"/>
        <v>7</v>
      </c>
      <c r="G59" s="17">
        <f>VLOOKUP($B59,[2]NUM12!$G$2:$I$152,3,FALSE)</f>
        <v>16</v>
      </c>
      <c r="H59" s="61">
        <f t="shared" si="1"/>
        <v>16</v>
      </c>
      <c r="I59" s="50">
        <f t="shared" si="2"/>
        <v>16</v>
      </c>
      <c r="J59" s="51">
        <f>VLOOKUP($B59,[1]NUM12!$G$2:$I$157,3,FALSE)</f>
        <v>16</v>
      </c>
      <c r="K59" s="114">
        <f>VLOOKUP($B59,'[3]ACT NUM12'!$G$2:$S$139,2,FALSE)</f>
        <v>0</v>
      </c>
      <c r="L59" s="114">
        <f>VLOOKUP($B59,'[3]ACT NUM12'!$G$2:$S$139,3,FALSE)</f>
        <v>0</v>
      </c>
      <c r="M59" s="114">
        <f>VLOOKUP($B59,'[3]ACT NUM12'!$G$2:$S$139,4,FALSE)</f>
        <v>0</v>
      </c>
      <c r="N59" s="114">
        <f>VLOOKUP($B59,'[3]ACT NUM12'!$G$2:$S$139,5,FALSE)</f>
        <v>0</v>
      </c>
      <c r="O59" s="114">
        <f>VLOOKUP($B59,'[3]ACT NUM12'!$G$2:$S$139,6,FALSE)</f>
        <v>0</v>
      </c>
      <c r="P59" s="114">
        <f>VLOOKUP($B59,'[3]ACT NUM12'!$G$2:$S$139,7,FALSE)</f>
        <v>1</v>
      </c>
      <c r="Q59" s="114">
        <f>VLOOKUP($B59,'[3]ACT NUM12'!$G$2:$S$139,8,FALSE)</f>
        <v>0</v>
      </c>
      <c r="R59" s="114">
        <f>VLOOKUP($B59,'[3]ACT NUM12'!$G$2:$S$139,9,FALSE)</f>
        <v>0</v>
      </c>
      <c r="S59" s="114">
        <f>VLOOKUP($B59,'[3]ACT NUM12'!$G$2:$S$139,10,FALSE)</f>
        <v>0</v>
      </c>
      <c r="T59" s="114">
        <f>VLOOKUP($B59,'[3]ACT NUM12'!$G$2:$S$139,11,FALSE)</f>
        <v>0</v>
      </c>
      <c r="U59" s="114">
        <f>VLOOKUP($B59,'[3]ACT NUM12'!$G$2:$S$139,12,FALSE)</f>
        <v>0</v>
      </c>
      <c r="V59" s="114"/>
      <c r="W59" s="17">
        <f t="shared" si="3"/>
        <v>1</v>
      </c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7">
        <f t="shared" si="4"/>
        <v>0</v>
      </c>
    </row>
    <row r="60" spans="1:37" ht="15" thickBot="1" x14ac:dyDescent="0.25">
      <c r="A60" s="105" t="s">
        <v>114</v>
      </c>
      <c r="B60" s="99" t="s">
        <v>113</v>
      </c>
      <c r="C60" s="63"/>
      <c r="D60" s="63"/>
      <c r="E60" s="17">
        <v>6</v>
      </c>
      <c r="F60" s="49">
        <f t="shared" si="16"/>
        <v>6</v>
      </c>
      <c r="G60" s="17">
        <f>VLOOKUP($B60,[2]NUM12!$G$2:$I$152,3,FALSE)</f>
        <v>14</v>
      </c>
      <c r="H60" s="61">
        <f t="shared" si="1"/>
        <v>12</v>
      </c>
      <c r="I60" s="50">
        <f t="shared" si="2"/>
        <v>12</v>
      </c>
      <c r="J60" s="51">
        <f>VLOOKUP($B60,[1]NUM12!$G$2:$I$157,3,FALSE)</f>
        <v>12</v>
      </c>
      <c r="K60" s="119">
        <f>VLOOKUP($B60,'[3]ACT NUM12'!$G$2:$S$139,2,FALSE)</f>
        <v>0</v>
      </c>
      <c r="L60" s="119">
        <f>VLOOKUP($B60,'[3]ACT NUM12'!$G$2:$S$139,3,FALSE)</f>
        <v>0</v>
      </c>
      <c r="M60" s="119">
        <f>VLOOKUP($B60,'[3]ACT NUM12'!$G$2:$S$139,4,FALSE)</f>
        <v>0</v>
      </c>
      <c r="N60" s="119">
        <f>VLOOKUP($B60,'[3]ACT NUM12'!$G$2:$S$139,5,FALSE)</f>
        <v>0</v>
      </c>
      <c r="O60" s="119">
        <f>VLOOKUP($B60,'[3]ACT NUM12'!$G$2:$S$139,6,FALSE)</f>
        <v>0</v>
      </c>
      <c r="P60" s="119">
        <f>VLOOKUP($B60,'[3]ACT NUM12'!$G$2:$S$139,7,FALSE)</f>
        <v>4</v>
      </c>
      <c r="Q60" s="119">
        <f>VLOOKUP($B60,'[3]ACT NUM12'!$G$2:$S$139,8,FALSE)</f>
        <v>0</v>
      </c>
      <c r="R60" s="119">
        <f>VLOOKUP($B60,'[3]ACT NUM12'!$G$2:$S$139,9,FALSE)</f>
        <v>0</v>
      </c>
      <c r="S60" s="119">
        <f>VLOOKUP($B60,'[3]ACT NUM12'!$G$2:$S$139,10,FALSE)</f>
        <v>0</v>
      </c>
      <c r="T60" s="120">
        <f>VLOOKUP($B60,'[3]ACT NUM12'!$G$2:$S$139,11,FALSE)</f>
        <v>0</v>
      </c>
      <c r="U60" s="119">
        <f>VLOOKUP($B60,'[3]ACT NUM12'!$G$2:$S$139,12,FALSE)</f>
        <v>0</v>
      </c>
      <c r="V60" s="119"/>
      <c r="W60" s="17">
        <f t="shared" si="3"/>
        <v>4</v>
      </c>
      <c r="X60" s="119">
        <f>VLOOKUP($B60,'[3]ACT NUM12_ERROR'!$AB$2:$AN$97,2,FALSE)</f>
        <v>0</v>
      </c>
      <c r="Y60" s="119">
        <f>VLOOKUP($B60,'[3]ACT NUM12_ERROR'!$AB$2:$AN$97,3,FALSE)</f>
        <v>0</v>
      </c>
      <c r="Z60" s="119">
        <f>VLOOKUP($B60,'[3]ACT NUM12_ERROR'!$AB$2:$AN$97,4,FALSE)</f>
        <v>0</v>
      </c>
      <c r="AA60" s="119">
        <f>VLOOKUP($B60,'[3]ACT NUM12_ERROR'!$AB$2:$AN$97,5,FALSE)</f>
        <v>0</v>
      </c>
      <c r="AB60" s="119">
        <f>VLOOKUP($B60,'[3]ACT NUM12_ERROR'!$AB$2:$AN$97,6,FALSE)</f>
        <v>0</v>
      </c>
      <c r="AC60" s="119">
        <f>VLOOKUP($B60,'[3]ACT NUM12_ERROR'!$AB$2:$AN$97,7,FALSE)</f>
        <v>0</v>
      </c>
      <c r="AD60" s="119">
        <f>VLOOKUP($B60,'[3]ACT NUM12_ERROR'!$AB$2:$AN$97,8,FALSE)</f>
        <v>2</v>
      </c>
      <c r="AE60" s="119">
        <f>VLOOKUP($B60,'[3]ACT NUM12_ERROR'!$AB$2:$AN$97,9,FALSE)</f>
        <v>0</v>
      </c>
      <c r="AF60" s="119">
        <f>VLOOKUP($B60,'[3]ACT NUM12_ERROR'!$AB$2:$AN$97,10,FALSE)</f>
        <v>0</v>
      </c>
      <c r="AG60" s="119">
        <f>VLOOKUP($B60,'[3]ACT NUM12_ERROR'!$AB$2:$AN$97,11,FALSE)</f>
        <v>0</v>
      </c>
      <c r="AH60" s="119">
        <f>VLOOKUP($B60,'[3]ACT NUM12_ERROR'!$AB$2:$AN$97,12,FALSE)</f>
        <v>0</v>
      </c>
      <c r="AI60" s="119"/>
      <c r="AJ60" s="17">
        <f t="shared" si="4"/>
        <v>2</v>
      </c>
    </row>
    <row r="61" spans="1:37" ht="15" thickBot="1" x14ac:dyDescent="0.25">
      <c r="A61" s="233" t="s">
        <v>203</v>
      </c>
      <c r="B61" s="234"/>
      <c r="C61" s="45">
        <f>+D61/Metas!R109</f>
        <v>1.2533422459893047</v>
      </c>
      <c r="D61" s="19">
        <f>+J61/AK61</f>
        <v>0.21306818181818182</v>
      </c>
      <c r="E61" s="14">
        <f t="shared" ref="E61:J61" si="17">SUM(E48:E60)</f>
        <v>378</v>
      </c>
      <c r="F61" s="14">
        <f t="shared" si="17"/>
        <v>409</v>
      </c>
      <c r="G61" s="14">
        <f>SUM(G48:G60)</f>
        <v>507</v>
      </c>
      <c r="H61" s="14">
        <f t="shared" si="17"/>
        <v>528</v>
      </c>
      <c r="I61" s="14">
        <f>SUM(I48:I60)</f>
        <v>550</v>
      </c>
      <c r="J61" s="14">
        <f t="shared" si="17"/>
        <v>552</v>
      </c>
      <c r="K61" s="14">
        <f t="shared" ref="K61:V61" si="18">SUM(K48:K60)</f>
        <v>9</v>
      </c>
      <c r="L61" s="14">
        <f t="shared" si="18"/>
        <v>22</v>
      </c>
      <c r="M61" s="14">
        <f t="shared" si="18"/>
        <v>0</v>
      </c>
      <c r="N61" s="14">
        <f t="shared" si="18"/>
        <v>13</v>
      </c>
      <c r="O61" s="14">
        <f t="shared" si="18"/>
        <v>0</v>
      </c>
      <c r="P61" s="14">
        <f t="shared" si="18"/>
        <v>38</v>
      </c>
      <c r="Q61" s="14">
        <f t="shared" si="18"/>
        <v>16</v>
      </c>
      <c r="R61" s="14">
        <f t="shared" si="18"/>
        <v>9</v>
      </c>
      <c r="S61" s="14">
        <f t="shared" si="18"/>
        <v>14</v>
      </c>
      <c r="T61" s="14">
        <f t="shared" si="18"/>
        <v>9</v>
      </c>
      <c r="U61" s="14">
        <f t="shared" si="18"/>
        <v>3</v>
      </c>
      <c r="V61" s="14">
        <f t="shared" si="18"/>
        <v>0</v>
      </c>
      <c r="W61" s="14">
        <f t="shared" si="3"/>
        <v>133</v>
      </c>
      <c r="X61" s="14">
        <f t="shared" ref="X61:AI61" si="19">SUM(X48:X60)</f>
        <v>0</v>
      </c>
      <c r="Y61" s="14">
        <f t="shared" si="19"/>
        <v>0</v>
      </c>
      <c r="Z61" s="14">
        <f t="shared" si="19"/>
        <v>0</v>
      </c>
      <c r="AA61" s="14">
        <f t="shared" si="19"/>
        <v>1</v>
      </c>
      <c r="AB61" s="14">
        <f t="shared" si="19"/>
        <v>0</v>
      </c>
      <c r="AC61" s="14">
        <f t="shared" si="19"/>
        <v>13</v>
      </c>
      <c r="AD61" s="14">
        <f t="shared" si="19"/>
        <v>3</v>
      </c>
      <c r="AE61" s="14">
        <f t="shared" si="19"/>
        <v>1</v>
      </c>
      <c r="AF61" s="14">
        <f t="shared" si="19"/>
        <v>0</v>
      </c>
      <c r="AG61" s="14">
        <f t="shared" si="19"/>
        <v>1</v>
      </c>
      <c r="AH61" s="14">
        <f t="shared" si="19"/>
        <v>1</v>
      </c>
      <c r="AI61" s="14">
        <f t="shared" si="19"/>
        <v>0</v>
      </c>
      <c r="AJ61" s="14">
        <f t="shared" si="4"/>
        <v>20</v>
      </c>
      <c r="AK61" s="14">
        <f>11776*0.22</f>
        <v>2590.7199999999998</v>
      </c>
    </row>
    <row r="62" spans="1:37" ht="15" thickBot="1" x14ac:dyDescent="0.25">
      <c r="A62" s="105" t="s">
        <v>125</v>
      </c>
      <c r="B62" s="99" t="s">
        <v>115</v>
      </c>
      <c r="C62" s="63"/>
      <c r="D62" s="63"/>
      <c r="E62" s="17">
        <v>48</v>
      </c>
      <c r="F62" s="49">
        <f t="shared" ref="F62:F71" si="20">+E62+(K62+L62+M62)-(X62+Y62+Z62)</f>
        <v>69</v>
      </c>
      <c r="G62" s="17">
        <f>VLOOKUP($B62,[2]NUM12!$G$2:$I$152,3,FALSE)</f>
        <v>46</v>
      </c>
      <c r="H62" s="61">
        <f t="shared" si="1"/>
        <v>76</v>
      </c>
      <c r="I62" s="50">
        <f t="shared" si="2"/>
        <v>114</v>
      </c>
      <c r="J62" s="51">
        <f>VLOOKUP($B62,[1]NUM12!$G$2:$I$157,3,FALSE)</f>
        <v>69</v>
      </c>
      <c r="K62" s="119">
        <f>VLOOKUP($B62,'[3]ACT NUM12'!$G$2:$S$139,2,FALSE)</f>
        <v>0</v>
      </c>
      <c r="L62" s="119">
        <f>VLOOKUP($B62,'[3]ACT NUM12'!$G$2:$S$139,3,FALSE)</f>
        <v>15</v>
      </c>
      <c r="M62" s="119">
        <f>VLOOKUP($B62,'[3]ACT NUM12'!$G$2:$S$139,4,FALSE)</f>
        <v>6</v>
      </c>
      <c r="N62" s="119">
        <f>VLOOKUP($B62,'[3]ACT NUM12'!$G$2:$S$139,5,FALSE)</f>
        <v>8</v>
      </c>
      <c r="O62" s="119">
        <f>VLOOKUP($B62,'[3]ACT NUM12'!$G$2:$S$139,6,FALSE)</f>
        <v>0</v>
      </c>
      <c r="P62" s="119">
        <f>VLOOKUP($B62,'[3]ACT NUM12'!$G$2:$S$139,7,FALSE)</f>
        <v>15</v>
      </c>
      <c r="Q62" s="119">
        <f>VLOOKUP($B62,'[3]ACT NUM12'!$G$2:$S$139,8,FALSE)</f>
        <v>0</v>
      </c>
      <c r="R62" s="119">
        <f>VLOOKUP($B62,'[3]ACT NUM12'!$G$2:$S$139,9,FALSE)</f>
        <v>30</v>
      </c>
      <c r="S62" s="119">
        <f>VLOOKUP($B62,'[3]ACT NUM12'!$G$2:$S$139,10,FALSE)</f>
        <v>22</v>
      </c>
      <c r="T62" s="120">
        <f>VLOOKUP($B62,'[3]ACT NUM12'!$G$2:$S$139,11,FALSE)</f>
        <v>16</v>
      </c>
      <c r="U62" s="119">
        <f>VLOOKUP($B62,'[3]ACT NUM12'!$G$2:$S$139,12,FALSE)</f>
        <v>7</v>
      </c>
      <c r="V62" s="119"/>
      <c r="W62" s="17">
        <f t="shared" si="3"/>
        <v>119</v>
      </c>
      <c r="X62" s="119"/>
      <c r="Y62" s="119"/>
      <c r="Z62" s="119"/>
      <c r="AA62" s="119"/>
      <c r="AB62" s="119"/>
      <c r="AC62" s="119"/>
      <c r="AD62" s="119"/>
      <c r="AE62" s="119"/>
      <c r="AF62" s="119"/>
      <c r="AG62" s="119"/>
      <c r="AH62" s="119"/>
      <c r="AI62" s="119"/>
      <c r="AJ62" s="17">
        <f t="shared" si="4"/>
        <v>0</v>
      </c>
    </row>
    <row r="63" spans="1:37" ht="15" thickBot="1" x14ac:dyDescent="0.25">
      <c r="A63" s="105" t="s">
        <v>125</v>
      </c>
      <c r="B63" s="99" t="s">
        <v>116</v>
      </c>
      <c r="C63" s="63"/>
      <c r="D63" s="63"/>
      <c r="E63" s="17">
        <v>49</v>
      </c>
      <c r="F63" s="49">
        <f t="shared" si="20"/>
        <v>49</v>
      </c>
      <c r="G63" s="17">
        <f>VLOOKUP($B63,[2]NUM12!$G$2:$I$152,3,FALSE)</f>
        <v>50</v>
      </c>
      <c r="H63" s="61">
        <f t="shared" si="1"/>
        <v>60</v>
      </c>
      <c r="I63" s="50">
        <f t="shared" si="2"/>
        <v>65</v>
      </c>
      <c r="J63" s="51">
        <f>VLOOKUP($B63,[1]NUM12!$G$2:$I$157,3,FALSE)</f>
        <v>49</v>
      </c>
      <c r="K63" s="119">
        <f>VLOOKUP($B63,'[3]ACT NUM12'!$G$2:$S$139,2,FALSE)</f>
        <v>0</v>
      </c>
      <c r="L63" s="119">
        <f>VLOOKUP($B63,'[3]ACT NUM12'!$G$2:$S$139,3,FALSE)</f>
        <v>0</v>
      </c>
      <c r="M63" s="119">
        <f>VLOOKUP($B63,'[3]ACT NUM12'!$G$2:$S$139,4,FALSE)</f>
        <v>0</v>
      </c>
      <c r="N63" s="119">
        <f>VLOOKUP($B63,'[3]ACT NUM12'!$G$2:$S$139,5,FALSE)</f>
        <v>0</v>
      </c>
      <c r="O63" s="119">
        <f>VLOOKUP($B63,'[3]ACT NUM12'!$G$2:$S$139,6,FALSE)</f>
        <v>0</v>
      </c>
      <c r="P63" s="119">
        <f>VLOOKUP($B63,'[3]ACT NUM12'!$G$2:$S$139,7,FALSE)</f>
        <v>0</v>
      </c>
      <c r="Q63" s="119">
        <f>VLOOKUP($B63,'[3]ACT NUM12'!$G$2:$S$139,8,FALSE)</f>
        <v>0</v>
      </c>
      <c r="R63" s="119">
        <f>VLOOKUP($B63,'[3]ACT NUM12'!$G$2:$S$139,9,FALSE)</f>
        <v>10</v>
      </c>
      <c r="S63" s="119">
        <f>VLOOKUP($B63,'[3]ACT NUM12'!$G$2:$S$139,10,FALSE)</f>
        <v>5</v>
      </c>
      <c r="T63" s="120">
        <f>VLOOKUP($B63,'[3]ACT NUM12'!$G$2:$S$139,11,FALSE)</f>
        <v>0</v>
      </c>
      <c r="U63" s="119">
        <f>VLOOKUP($B63,'[3]ACT NUM12'!$G$2:$S$139,12,FALSE)</f>
        <v>0</v>
      </c>
      <c r="V63" s="119"/>
      <c r="W63" s="17">
        <f t="shared" si="3"/>
        <v>15</v>
      </c>
      <c r="X63" s="119"/>
      <c r="Y63" s="119"/>
      <c r="Z63" s="119"/>
      <c r="AA63" s="119"/>
      <c r="AB63" s="119"/>
      <c r="AC63" s="119"/>
      <c r="AD63" s="119"/>
      <c r="AE63" s="119"/>
      <c r="AF63" s="119"/>
      <c r="AG63" s="119"/>
      <c r="AH63" s="119"/>
      <c r="AI63" s="119"/>
      <c r="AJ63" s="17">
        <f t="shared" si="4"/>
        <v>0</v>
      </c>
    </row>
    <row r="64" spans="1:37" ht="15" thickBot="1" x14ac:dyDescent="0.25">
      <c r="A64" s="105" t="s">
        <v>125</v>
      </c>
      <c r="B64" s="99" t="s">
        <v>117</v>
      </c>
      <c r="C64" s="63"/>
      <c r="D64" s="63"/>
      <c r="E64" s="17">
        <v>13</v>
      </c>
      <c r="F64" s="49">
        <f t="shared" si="20"/>
        <v>16</v>
      </c>
      <c r="G64" s="17">
        <f>VLOOKUP($B64,[2]NUM12!$G$2:$I$152,3,FALSE)</f>
        <v>16</v>
      </c>
      <c r="H64" s="61">
        <f t="shared" si="1"/>
        <v>21</v>
      </c>
      <c r="I64" s="50">
        <f t="shared" si="2"/>
        <v>21</v>
      </c>
      <c r="J64" s="51">
        <f>VLOOKUP($B64,[1]NUM12!$G$2:$I$157,3,FALSE)</f>
        <v>14</v>
      </c>
      <c r="K64" s="119">
        <f>VLOOKUP($B64,'[3]ACT NUM12'!$G$2:$S$139,2,FALSE)</f>
        <v>0</v>
      </c>
      <c r="L64" s="119">
        <f>VLOOKUP($B64,'[3]ACT NUM12'!$G$2:$S$139,3,FALSE)</f>
        <v>3</v>
      </c>
      <c r="M64" s="119">
        <f>VLOOKUP($B64,'[3]ACT NUM12'!$G$2:$S$139,4,FALSE)</f>
        <v>0</v>
      </c>
      <c r="N64" s="119">
        <f>VLOOKUP($B64,'[3]ACT NUM12'!$G$2:$S$139,5,FALSE)</f>
        <v>3</v>
      </c>
      <c r="O64" s="119">
        <f>VLOOKUP($B64,'[3]ACT NUM12'!$G$2:$S$139,6,FALSE)</f>
        <v>0</v>
      </c>
      <c r="P64" s="119">
        <f>VLOOKUP($B64,'[3]ACT NUM12'!$G$2:$S$139,7,FALSE)</f>
        <v>0</v>
      </c>
      <c r="Q64" s="119">
        <f>VLOOKUP($B64,'[3]ACT NUM12'!$G$2:$S$139,8,FALSE)</f>
        <v>0</v>
      </c>
      <c r="R64" s="119">
        <f>VLOOKUP($B64,'[3]ACT NUM12'!$G$2:$S$139,9,FALSE)</f>
        <v>5</v>
      </c>
      <c r="S64" s="119">
        <f>VLOOKUP($B64,'[3]ACT NUM12'!$G$2:$S$139,10,FALSE)</f>
        <v>0</v>
      </c>
      <c r="T64" s="120">
        <f>VLOOKUP($B64,'[3]ACT NUM12'!$G$2:$S$139,11,FALSE)</f>
        <v>0</v>
      </c>
      <c r="U64" s="119">
        <f>VLOOKUP($B64,'[3]ACT NUM12'!$G$2:$S$139,12,FALSE)</f>
        <v>0</v>
      </c>
      <c r="V64" s="119"/>
      <c r="W64" s="17">
        <f t="shared" si="3"/>
        <v>11</v>
      </c>
      <c r="X64" s="119"/>
      <c r="Y64" s="119"/>
      <c r="Z64" s="119"/>
      <c r="AA64" s="119"/>
      <c r="AB64" s="119"/>
      <c r="AC64" s="119"/>
      <c r="AD64" s="119"/>
      <c r="AE64" s="119"/>
      <c r="AF64" s="119"/>
      <c r="AG64" s="119"/>
      <c r="AH64" s="119"/>
      <c r="AI64" s="119"/>
      <c r="AJ64" s="17">
        <f t="shared" si="4"/>
        <v>0</v>
      </c>
    </row>
    <row r="65" spans="1:37" ht="15" thickBot="1" x14ac:dyDescent="0.25">
      <c r="A65" s="105" t="s">
        <v>125</v>
      </c>
      <c r="B65" s="99" t="s">
        <v>118</v>
      </c>
      <c r="C65" s="63"/>
      <c r="D65" s="63"/>
      <c r="E65" s="17">
        <v>13</v>
      </c>
      <c r="F65" s="49">
        <f t="shared" si="20"/>
        <v>13</v>
      </c>
      <c r="G65" s="17">
        <f>VLOOKUP($B65,[2]NUM12!$G$2:$I$152,3,FALSE)</f>
        <v>16</v>
      </c>
      <c r="H65" s="61">
        <f t="shared" si="1"/>
        <v>18</v>
      </c>
      <c r="I65" s="50">
        <f t="shared" si="2"/>
        <v>20</v>
      </c>
      <c r="J65" s="51">
        <f>VLOOKUP($B65,[1]NUM12!$G$2:$I$157,3,FALSE)</f>
        <v>16</v>
      </c>
      <c r="K65" s="119">
        <f>VLOOKUP($B65,'[3]ACT NUM12'!$G$2:$S$139,2,FALSE)</f>
        <v>0</v>
      </c>
      <c r="L65" s="119">
        <f>VLOOKUP($B65,'[3]ACT NUM12'!$G$2:$S$139,3,FALSE)</f>
        <v>0</v>
      </c>
      <c r="M65" s="119">
        <f>VLOOKUP($B65,'[3]ACT NUM12'!$G$2:$S$139,4,FALSE)</f>
        <v>0</v>
      </c>
      <c r="N65" s="119">
        <f>VLOOKUP($B65,'[3]ACT NUM12'!$G$2:$S$139,5,FALSE)</f>
        <v>0</v>
      </c>
      <c r="O65" s="119">
        <f>VLOOKUP($B65,'[3]ACT NUM12'!$G$2:$S$139,6,FALSE)</f>
        <v>0</v>
      </c>
      <c r="P65" s="119">
        <f>VLOOKUP($B65,'[3]ACT NUM12'!$G$2:$S$139,7,FALSE)</f>
        <v>7</v>
      </c>
      <c r="Q65" s="119">
        <f>VLOOKUP($B65,'[3]ACT NUM12'!$G$2:$S$139,8,FALSE)</f>
        <v>0</v>
      </c>
      <c r="R65" s="119">
        <f>VLOOKUP($B65,'[3]ACT NUM12'!$G$2:$S$139,9,FALSE)</f>
        <v>2</v>
      </c>
      <c r="S65" s="119">
        <f>VLOOKUP($B65,'[3]ACT NUM12'!$G$2:$S$139,10,FALSE)</f>
        <v>2</v>
      </c>
      <c r="T65" s="120">
        <f>VLOOKUP($B65,'[3]ACT NUM12'!$G$2:$S$139,11,FALSE)</f>
        <v>0</v>
      </c>
      <c r="U65" s="119">
        <f>VLOOKUP($B65,'[3]ACT NUM12'!$G$2:$S$139,12,FALSE)</f>
        <v>0</v>
      </c>
      <c r="V65" s="119"/>
      <c r="W65" s="17">
        <f t="shared" si="3"/>
        <v>11</v>
      </c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119"/>
      <c r="AJ65" s="17">
        <f t="shared" si="4"/>
        <v>0</v>
      </c>
    </row>
    <row r="66" spans="1:37" ht="15" thickBot="1" x14ac:dyDescent="0.25">
      <c r="A66" s="105" t="s">
        <v>125</v>
      </c>
      <c r="B66" s="99" t="s">
        <v>119</v>
      </c>
      <c r="C66" s="63"/>
      <c r="D66" s="63"/>
      <c r="E66" s="17">
        <v>7</v>
      </c>
      <c r="F66" s="49">
        <f t="shared" si="20"/>
        <v>7</v>
      </c>
      <c r="G66" s="17">
        <f>VLOOKUP($B66,[2]NUM12!$G$2:$I$152,3,FALSE)</f>
        <v>4</v>
      </c>
      <c r="H66" s="61">
        <f t="shared" si="1"/>
        <v>4</v>
      </c>
      <c r="I66" s="50">
        <f t="shared" si="2"/>
        <v>4</v>
      </c>
      <c r="J66" s="51">
        <f>VLOOKUP($B66,[1]NUM12!$G$2:$I$157,3,FALSE)</f>
        <v>5</v>
      </c>
      <c r="K66" s="114"/>
      <c r="L66" s="114"/>
      <c r="M66" s="114"/>
      <c r="N66" s="114"/>
      <c r="O66" s="114"/>
      <c r="P66" s="114"/>
      <c r="Q66" s="114"/>
      <c r="R66" s="114"/>
      <c r="S66" s="119"/>
      <c r="T66" s="120"/>
      <c r="U66" s="119"/>
      <c r="V66" s="119"/>
      <c r="W66" s="17">
        <f t="shared" si="3"/>
        <v>0</v>
      </c>
      <c r="X66" s="114"/>
      <c r="Y66" s="114"/>
      <c r="Z66" s="114"/>
      <c r="AA66" s="114"/>
      <c r="AB66" s="114"/>
      <c r="AC66" s="114"/>
      <c r="AD66" s="114"/>
      <c r="AE66" s="119"/>
      <c r="AF66" s="119"/>
      <c r="AG66" s="119"/>
      <c r="AH66" s="119"/>
      <c r="AI66" s="119"/>
      <c r="AJ66" s="17">
        <f t="shared" si="4"/>
        <v>0</v>
      </c>
    </row>
    <row r="67" spans="1:37" ht="15" thickBot="1" x14ac:dyDescent="0.25">
      <c r="A67" s="105" t="s">
        <v>125</v>
      </c>
      <c r="B67" s="99" t="s">
        <v>120</v>
      </c>
      <c r="C67" s="63"/>
      <c r="D67" s="63"/>
      <c r="E67" s="17">
        <v>30</v>
      </c>
      <c r="F67" s="49">
        <f t="shared" si="20"/>
        <v>32</v>
      </c>
      <c r="G67" s="17">
        <f>VLOOKUP($B67,[2]NUM12!$G$2:$I$152,3,FALSE)</f>
        <v>20</v>
      </c>
      <c r="H67" s="61">
        <f t="shared" si="1"/>
        <v>23</v>
      </c>
      <c r="I67" s="50">
        <f t="shared" si="2"/>
        <v>26</v>
      </c>
      <c r="J67" s="51">
        <f>VLOOKUP($B67,[1]NUM12!$G$2:$I$157,3,FALSE)</f>
        <v>29</v>
      </c>
      <c r="K67" s="119">
        <f>VLOOKUP($B67,'[3]ACT NUM12'!$G$2:$S$139,2,FALSE)</f>
        <v>0</v>
      </c>
      <c r="L67" s="119">
        <f>VLOOKUP($B67,'[3]ACT NUM12'!$G$2:$S$139,3,FALSE)</f>
        <v>0</v>
      </c>
      <c r="M67" s="119">
        <f>VLOOKUP($B67,'[3]ACT NUM12'!$G$2:$S$139,4,FALSE)</f>
        <v>2</v>
      </c>
      <c r="N67" s="119">
        <f>VLOOKUP($B67,'[3]ACT NUM12'!$G$2:$S$139,5,FALSE)</f>
        <v>4</v>
      </c>
      <c r="O67" s="119">
        <f>VLOOKUP($B67,'[3]ACT NUM12'!$G$2:$S$139,6,FALSE)</f>
        <v>0</v>
      </c>
      <c r="P67" s="119">
        <f>VLOOKUP($B67,'[3]ACT NUM12'!$G$2:$S$139,7,FALSE)</f>
        <v>0</v>
      </c>
      <c r="Q67" s="119">
        <f>VLOOKUP($B67,'[3]ACT NUM12'!$G$2:$S$139,8,FALSE)</f>
        <v>0</v>
      </c>
      <c r="R67" s="119">
        <f>VLOOKUP($B67,'[3]ACT NUM12'!$G$2:$S$139,9,FALSE)</f>
        <v>3</v>
      </c>
      <c r="S67" s="119">
        <f>VLOOKUP($B67,'[3]ACT NUM12'!$G$2:$S$139,10,FALSE)</f>
        <v>3</v>
      </c>
      <c r="T67" s="120">
        <f>VLOOKUP($B67,'[3]ACT NUM12'!$G$2:$S$139,11,FALSE)</f>
        <v>0</v>
      </c>
      <c r="U67" s="119">
        <f>VLOOKUP($B67,'[3]ACT NUM12'!$G$2:$S$139,12,FALSE)</f>
        <v>0</v>
      </c>
      <c r="V67" s="119"/>
      <c r="W67" s="17">
        <f t="shared" si="3"/>
        <v>12</v>
      </c>
      <c r="X67" s="114"/>
      <c r="Y67" s="114"/>
      <c r="Z67" s="114"/>
      <c r="AA67" s="114"/>
      <c r="AB67" s="114"/>
      <c r="AC67" s="114"/>
      <c r="AD67" s="114"/>
      <c r="AE67" s="119"/>
      <c r="AF67" s="119"/>
      <c r="AG67" s="119"/>
      <c r="AH67" s="119"/>
      <c r="AI67" s="119"/>
      <c r="AJ67" s="17">
        <f t="shared" si="4"/>
        <v>0</v>
      </c>
    </row>
    <row r="68" spans="1:37" ht="15" thickBot="1" x14ac:dyDescent="0.25">
      <c r="A68" s="105" t="s">
        <v>125</v>
      </c>
      <c r="B68" s="99" t="s">
        <v>121</v>
      </c>
      <c r="C68" s="63"/>
      <c r="D68" s="63"/>
      <c r="E68" s="17">
        <v>9</v>
      </c>
      <c r="F68" s="49">
        <f t="shared" si="20"/>
        <v>9</v>
      </c>
      <c r="G68" s="17">
        <f>VLOOKUP($B68,[2]NUM12!$G$2:$I$152,3,FALSE)</f>
        <v>11</v>
      </c>
      <c r="H68" s="61">
        <f t="shared" si="1"/>
        <v>14</v>
      </c>
      <c r="I68" s="50">
        <f t="shared" si="2"/>
        <v>14</v>
      </c>
      <c r="J68" s="51">
        <f>VLOOKUP($B68,[1]NUM12!$G$2:$I$157,3,FALSE)</f>
        <v>12</v>
      </c>
      <c r="K68" s="119">
        <f>VLOOKUP($B68,'[3]ACT NUM12'!$G$2:$S$139,2,FALSE)</f>
        <v>0</v>
      </c>
      <c r="L68" s="114">
        <f>VLOOKUP($B68,'[3]ACT NUM12'!$G$2:$S$139,3,FALSE)</f>
        <v>0</v>
      </c>
      <c r="M68" s="114">
        <f>VLOOKUP($B68,'[3]ACT NUM12'!$G$2:$S$139,4,FALSE)</f>
        <v>0</v>
      </c>
      <c r="N68" s="114">
        <f>VLOOKUP($B68,'[3]ACT NUM12'!$G$2:$S$139,5,FALSE)</f>
        <v>1</v>
      </c>
      <c r="O68" s="114">
        <f>VLOOKUP($B68,'[3]ACT NUM12'!$G$2:$S$139,6,FALSE)</f>
        <v>0</v>
      </c>
      <c r="P68" s="114">
        <f>VLOOKUP($B68,'[3]ACT NUM12'!$G$2:$S$139,7,FALSE)</f>
        <v>0</v>
      </c>
      <c r="Q68" s="114">
        <f>VLOOKUP($B68,'[3]ACT NUM12'!$G$2:$S$139,8,FALSE)</f>
        <v>0</v>
      </c>
      <c r="R68" s="114">
        <f>VLOOKUP($B68,'[3]ACT NUM12'!$G$2:$S$139,9,FALSE)</f>
        <v>3</v>
      </c>
      <c r="S68" s="119">
        <f>VLOOKUP($B68,'[3]ACT NUM12'!$G$2:$S$139,10,FALSE)</f>
        <v>0</v>
      </c>
      <c r="T68" s="120">
        <f>VLOOKUP($B68,'[3]ACT NUM12'!$G$2:$S$139,11,FALSE)</f>
        <v>0</v>
      </c>
      <c r="U68" s="119">
        <f>VLOOKUP($B68,'[3]ACT NUM12'!$G$2:$S$139,12,FALSE)</f>
        <v>0</v>
      </c>
      <c r="V68" s="119"/>
      <c r="W68" s="17">
        <f t="shared" si="3"/>
        <v>4</v>
      </c>
      <c r="X68" s="119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19"/>
      <c r="AJ68" s="17">
        <f t="shared" si="4"/>
        <v>0</v>
      </c>
    </row>
    <row r="69" spans="1:37" ht="15" thickBot="1" x14ac:dyDescent="0.25">
      <c r="A69" s="105" t="s">
        <v>125</v>
      </c>
      <c r="B69" s="99" t="s">
        <v>122</v>
      </c>
      <c r="C69" s="63"/>
      <c r="D69" s="63"/>
      <c r="E69" s="17">
        <v>7</v>
      </c>
      <c r="F69" s="49">
        <f t="shared" si="20"/>
        <v>8</v>
      </c>
      <c r="G69" s="17">
        <f>VLOOKUP($B69,[2]NUM12!$G$2:$I$152,3,FALSE)</f>
        <v>8</v>
      </c>
      <c r="H69" s="61">
        <f t="shared" si="1"/>
        <v>8</v>
      </c>
      <c r="I69" s="50">
        <f t="shared" si="2"/>
        <v>8</v>
      </c>
      <c r="J69" s="51">
        <f>VLOOKUP($B69,[1]NUM12!$G$2:$I$157,3,FALSE)</f>
        <v>8</v>
      </c>
      <c r="K69" s="119">
        <f>VLOOKUP($B69,'[3]ACT NUM12'!$G$2:$S$139,2,FALSE)</f>
        <v>0</v>
      </c>
      <c r="L69" s="119">
        <f>VLOOKUP($B69,'[3]ACT NUM12'!$G$2:$S$139,3,FALSE)</f>
        <v>0</v>
      </c>
      <c r="M69" s="119">
        <f>VLOOKUP($B69,'[3]ACT NUM12'!$G$2:$S$139,4,FALSE)</f>
        <v>1</v>
      </c>
      <c r="N69" s="119">
        <f>VLOOKUP($B69,'[3]ACT NUM12'!$G$2:$S$139,5,FALSE)</f>
        <v>0</v>
      </c>
      <c r="O69" s="119">
        <f>VLOOKUP($B69,'[3]ACT NUM12'!$G$2:$S$139,6,FALSE)</f>
        <v>0</v>
      </c>
      <c r="P69" s="119">
        <f>VLOOKUP($B69,'[3]ACT NUM12'!$G$2:$S$139,7,FALSE)</f>
        <v>0</v>
      </c>
      <c r="Q69" s="119">
        <f>VLOOKUP($B69,'[3]ACT NUM12'!$G$2:$S$139,8,FALSE)</f>
        <v>0</v>
      </c>
      <c r="R69" s="119">
        <f>VLOOKUP($B69,'[3]ACT NUM12'!$G$2:$S$139,9,FALSE)</f>
        <v>0</v>
      </c>
      <c r="S69" s="119">
        <f>VLOOKUP($B69,'[3]ACT NUM12'!$G$2:$S$139,10,FALSE)</f>
        <v>0</v>
      </c>
      <c r="T69" s="120">
        <f>VLOOKUP($B69,'[3]ACT NUM12'!$G$2:$S$139,11,FALSE)</f>
        <v>0</v>
      </c>
      <c r="U69" s="119">
        <f>VLOOKUP($B69,'[3]ACT NUM12'!$G$2:$S$139,12,FALSE)</f>
        <v>0</v>
      </c>
      <c r="V69" s="119"/>
      <c r="W69" s="17">
        <f t="shared" si="3"/>
        <v>1</v>
      </c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7">
        <f t="shared" si="4"/>
        <v>0</v>
      </c>
    </row>
    <row r="70" spans="1:37" ht="15" thickBot="1" x14ac:dyDescent="0.25">
      <c r="A70" s="105" t="s">
        <v>125</v>
      </c>
      <c r="B70" s="99" t="s">
        <v>123</v>
      </c>
      <c r="C70" s="63"/>
      <c r="D70" s="63"/>
      <c r="E70" s="17">
        <v>5</v>
      </c>
      <c r="F70" s="49">
        <f t="shared" si="20"/>
        <v>5</v>
      </c>
      <c r="G70" s="17">
        <f>VLOOKUP($B70,[2]NUM12!$G$2:$I$152,3,FALSE)</f>
        <v>3</v>
      </c>
      <c r="H70" s="61">
        <f t="shared" si="1"/>
        <v>6</v>
      </c>
      <c r="I70" s="50">
        <f t="shared" si="2"/>
        <v>10</v>
      </c>
      <c r="J70" s="51">
        <f>VLOOKUP($B70,[1]NUM12!$G$2:$I$157,3,FALSE)</f>
        <v>7</v>
      </c>
      <c r="K70" s="119">
        <f>VLOOKUP($B70,'[3]ACT NUM12'!$G$2:$S$139,2,FALSE)</f>
        <v>0</v>
      </c>
      <c r="L70" s="114">
        <f>VLOOKUP($B70,'[3]ACT NUM12'!$G$2:$S$139,3,FALSE)</f>
        <v>0</v>
      </c>
      <c r="M70" s="114">
        <f>VLOOKUP($B70,'[3]ACT NUM12'!$G$2:$S$139,4,FALSE)</f>
        <v>0</v>
      </c>
      <c r="N70" s="114">
        <f>VLOOKUP($B70,'[3]ACT NUM12'!$G$2:$S$139,5,FALSE)</f>
        <v>0</v>
      </c>
      <c r="O70" s="114">
        <f>VLOOKUP($B70,'[3]ACT NUM12'!$G$2:$S$139,6,FALSE)</f>
        <v>0</v>
      </c>
      <c r="P70" s="114">
        <f>VLOOKUP($B70,'[3]ACT NUM12'!$G$2:$S$139,7,FALSE)</f>
        <v>0</v>
      </c>
      <c r="Q70" s="114">
        <f>VLOOKUP($B70,'[3]ACT NUM12'!$G$2:$S$139,8,FALSE)</f>
        <v>0</v>
      </c>
      <c r="R70" s="114">
        <f>VLOOKUP($B70,'[3]ACT NUM12'!$G$2:$S$139,9,FALSE)</f>
        <v>3</v>
      </c>
      <c r="S70" s="119">
        <f>VLOOKUP($B70,'[3]ACT NUM12'!$G$2:$S$139,10,FALSE)</f>
        <v>4</v>
      </c>
      <c r="T70" s="120">
        <f>VLOOKUP($B70,'[3]ACT NUM12'!$G$2:$S$139,11,FALSE)</f>
        <v>0</v>
      </c>
      <c r="U70" s="119">
        <f>VLOOKUP($B70,'[3]ACT NUM12'!$G$2:$S$139,12,FALSE)</f>
        <v>0</v>
      </c>
      <c r="V70" s="119"/>
      <c r="W70" s="17">
        <f t="shared" si="3"/>
        <v>7</v>
      </c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7">
        <f t="shared" si="4"/>
        <v>0</v>
      </c>
    </row>
    <row r="71" spans="1:37" ht="15" thickBot="1" x14ac:dyDescent="0.25">
      <c r="A71" s="105" t="s">
        <v>125</v>
      </c>
      <c r="B71" s="99" t="s">
        <v>124</v>
      </c>
      <c r="C71" s="63"/>
      <c r="D71" s="63"/>
      <c r="E71" s="17">
        <v>13</v>
      </c>
      <c r="F71" s="49">
        <f t="shared" si="20"/>
        <v>13</v>
      </c>
      <c r="G71" s="17"/>
      <c r="H71" s="61">
        <f t="shared" si="1"/>
        <v>0</v>
      </c>
      <c r="I71" s="50">
        <f t="shared" si="2"/>
        <v>6</v>
      </c>
      <c r="J71" s="51">
        <f>VLOOKUP($B71,[1]NUM12!$G$2:$I$157,3,FALSE)</f>
        <v>12</v>
      </c>
      <c r="K71" s="119">
        <f>VLOOKUP($B71,'[3]ACT NUM12'!$G$2:$S$139,2,FALSE)</f>
        <v>0</v>
      </c>
      <c r="L71" s="119">
        <f>VLOOKUP($B71,'[3]ACT NUM12'!$G$2:$S$139,3,FALSE)</f>
        <v>0</v>
      </c>
      <c r="M71" s="119">
        <f>VLOOKUP($B71,'[3]ACT NUM12'!$G$2:$S$139,4,FALSE)</f>
        <v>0</v>
      </c>
      <c r="N71" s="119">
        <f>VLOOKUP($B71,'[3]ACT NUM12'!$G$2:$S$139,5,FALSE)</f>
        <v>0</v>
      </c>
      <c r="O71" s="119">
        <f>VLOOKUP($B71,'[3]ACT NUM12'!$G$2:$S$139,6,FALSE)</f>
        <v>0</v>
      </c>
      <c r="P71" s="119">
        <f>VLOOKUP($B71,'[3]ACT NUM12'!$G$2:$S$139,7,FALSE)</f>
        <v>2</v>
      </c>
      <c r="Q71" s="119">
        <f>VLOOKUP($B71,'[3]ACT NUM12'!$G$2:$S$139,8,FALSE)</f>
        <v>0</v>
      </c>
      <c r="R71" s="119">
        <f>VLOOKUP($B71,'[3]ACT NUM12'!$G$2:$S$139,9,FALSE)</f>
        <v>0</v>
      </c>
      <c r="S71" s="119">
        <f>VLOOKUP($B71,'[3]ACT NUM12'!$G$2:$S$139,10,FALSE)</f>
        <v>6</v>
      </c>
      <c r="T71" s="120">
        <f>VLOOKUP($B71,'[3]ACT NUM12'!$G$2:$S$139,11,FALSE)</f>
        <v>0</v>
      </c>
      <c r="U71" s="119">
        <f>VLOOKUP($B71,'[3]ACT NUM12'!$G$2:$S$139,12,FALSE)</f>
        <v>0</v>
      </c>
      <c r="V71" s="119"/>
      <c r="W71" s="17">
        <f t="shared" si="3"/>
        <v>8</v>
      </c>
      <c r="X71" s="119"/>
      <c r="Y71" s="119"/>
      <c r="Z71" s="119"/>
      <c r="AA71" s="119"/>
      <c r="AB71" s="119"/>
      <c r="AC71" s="119"/>
      <c r="AD71" s="119"/>
      <c r="AE71" s="119"/>
      <c r="AF71" s="119"/>
      <c r="AG71" s="119"/>
      <c r="AH71" s="119"/>
      <c r="AI71" s="119"/>
      <c r="AJ71" s="17">
        <f t="shared" si="4"/>
        <v>0</v>
      </c>
    </row>
    <row r="72" spans="1:37" ht="15" thickBot="1" x14ac:dyDescent="0.25">
      <c r="A72" s="233" t="s">
        <v>23</v>
      </c>
      <c r="B72" s="234"/>
      <c r="C72" s="45">
        <f>+D72/Metas!R106</f>
        <v>0.74510121239093208</v>
      </c>
      <c r="D72" s="19">
        <f>+J72/AK72</f>
        <v>0.1117651818586398</v>
      </c>
      <c r="E72" s="14">
        <f t="shared" ref="E72:J72" si="21">SUM(E62:E71)</f>
        <v>194</v>
      </c>
      <c r="F72" s="14">
        <f t="shared" si="21"/>
        <v>221</v>
      </c>
      <c r="G72" s="14">
        <f t="shared" si="21"/>
        <v>174</v>
      </c>
      <c r="H72" s="14">
        <f t="shared" si="21"/>
        <v>230</v>
      </c>
      <c r="I72" s="14">
        <f>SUM(I62:I71)</f>
        <v>288</v>
      </c>
      <c r="J72" s="14">
        <f t="shared" si="21"/>
        <v>221</v>
      </c>
      <c r="K72" s="14">
        <f t="shared" ref="K72:V72" si="22">SUM(K62:K71)</f>
        <v>0</v>
      </c>
      <c r="L72" s="14">
        <f t="shared" si="22"/>
        <v>18</v>
      </c>
      <c r="M72" s="14">
        <f t="shared" si="22"/>
        <v>9</v>
      </c>
      <c r="N72" s="14">
        <f t="shared" si="22"/>
        <v>16</v>
      </c>
      <c r="O72" s="14">
        <f t="shared" si="22"/>
        <v>0</v>
      </c>
      <c r="P72" s="14">
        <f t="shared" si="22"/>
        <v>24</v>
      </c>
      <c r="Q72" s="14">
        <f t="shared" si="22"/>
        <v>0</v>
      </c>
      <c r="R72" s="14">
        <f t="shared" si="22"/>
        <v>56</v>
      </c>
      <c r="S72" s="14">
        <f t="shared" si="22"/>
        <v>42</v>
      </c>
      <c r="T72" s="14">
        <f t="shared" si="22"/>
        <v>16</v>
      </c>
      <c r="U72" s="14">
        <f t="shared" si="22"/>
        <v>7</v>
      </c>
      <c r="V72" s="14">
        <f t="shared" si="22"/>
        <v>0</v>
      </c>
      <c r="W72" s="14">
        <f t="shared" si="3"/>
        <v>188</v>
      </c>
      <c r="X72" s="14">
        <f t="shared" ref="X72:AI72" si="23">SUM(X62:X71)</f>
        <v>0</v>
      </c>
      <c r="Y72" s="14">
        <f t="shared" si="23"/>
        <v>0</v>
      </c>
      <c r="Z72" s="14">
        <f t="shared" si="23"/>
        <v>0</v>
      </c>
      <c r="AA72" s="14">
        <f t="shared" si="23"/>
        <v>0</v>
      </c>
      <c r="AB72" s="14">
        <f t="shared" si="23"/>
        <v>0</v>
      </c>
      <c r="AC72" s="14">
        <f t="shared" si="23"/>
        <v>0</v>
      </c>
      <c r="AD72" s="14">
        <f t="shared" si="23"/>
        <v>0</v>
      </c>
      <c r="AE72" s="14">
        <f t="shared" si="23"/>
        <v>0</v>
      </c>
      <c r="AF72" s="14">
        <f t="shared" si="23"/>
        <v>0</v>
      </c>
      <c r="AG72" s="14">
        <f t="shared" si="23"/>
        <v>0</v>
      </c>
      <c r="AH72" s="14">
        <f t="shared" si="23"/>
        <v>0</v>
      </c>
      <c r="AI72" s="14">
        <f t="shared" si="23"/>
        <v>0</v>
      </c>
      <c r="AJ72" s="14">
        <f t="shared" si="4"/>
        <v>0</v>
      </c>
      <c r="AK72" s="14">
        <f>8988*0.22</f>
        <v>1977.36</v>
      </c>
    </row>
    <row r="73" spans="1:37" ht="15" thickBot="1" x14ac:dyDescent="0.25">
      <c r="A73" s="105" t="s">
        <v>131</v>
      </c>
      <c r="B73" s="99" t="s">
        <v>126</v>
      </c>
      <c r="C73" s="63"/>
      <c r="D73" s="63"/>
      <c r="E73" s="17">
        <v>74</v>
      </c>
      <c r="F73" s="49">
        <f>+E73+(K73+L73+M73)-(X73+Y73+Z73)</f>
        <v>76</v>
      </c>
      <c r="G73" s="17">
        <f>VLOOKUP($B73,[2]NUM12!$G$2:$I$152,3,FALSE)</f>
        <v>75</v>
      </c>
      <c r="H73" s="61">
        <f t="shared" si="1"/>
        <v>77</v>
      </c>
      <c r="I73" s="50">
        <f t="shared" si="2"/>
        <v>77</v>
      </c>
      <c r="J73" s="51">
        <f>VLOOKUP($B73,[1]NUM12!$G$2:$I$157,3,FALSE)</f>
        <v>84</v>
      </c>
      <c r="K73" s="119">
        <f>VLOOKUP($B73,'[3]ACT NUM12'!$G$2:$S$139,2,FALSE)</f>
        <v>1</v>
      </c>
      <c r="L73" s="119">
        <f>VLOOKUP($B73,'[3]ACT NUM12'!$G$2:$S$139,3,FALSE)</f>
        <v>0</v>
      </c>
      <c r="M73" s="119">
        <f>VLOOKUP($B73,'[3]ACT NUM12'!$G$2:$S$139,4,FALSE)</f>
        <v>1</v>
      </c>
      <c r="N73" s="119">
        <f>VLOOKUP($B73,'[3]ACT NUM12'!$G$2:$S$139,5,FALSE)</f>
        <v>3</v>
      </c>
      <c r="O73" s="119">
        <f>VLOOKUP($B73,'[3]ACT NUM12'!$G$2:$S$139,6,FALSE)</f>
        <v>1</v>
      </c>
      <c r="P73" s="119">
        <f>VLOOKUP($B73,'[3]ACT NUM12'!$G$2:$S$139,7,FALSE)</f>
        <v>3</v>
      </c>
      <c r="Q73" s="119">
        <f>VLOOKUP($B73,'[3]ACT NUM12'!$G$2:$S$139,8,FALSE)</f>
        <v>2</v>
      </c>
      <c r="R73" s="119">
        <f>VLOOKUP($B73,'[3]ACT NUM12'!$G$2:$S$139,9,FALSE)</f>
        <v>2</v>
      </c>
      <c r="S73" s="119">
        <f>VLOOKUP($B73,'[3]ACT NUM12'!$G$2:$S$139,10,FALSE)</f>
        <v>0</v>
      </c>
      <c r="T73" s="120">
        <f>VLOOKUP($B73,'[3]ACT NUM12'!$G$2:$S$139,11,FALSE)</f>
        <v>0</v>
      </c>
      <c r="U73" s="119">
        <f>VLOOKUP($B73,'[3]ACT NUM12'!$G$2:$S$139,12,FALSE)</f>
        <v>3</v>
      </c>
      <c r="V73" s="119"/>
      <c r="W73" s="17">
        <f t="shared" si="3"/>
        <v>16</v>
      </c>
      <c r="X73" s="119">
        <f>VLOOKUP($B73,'[3]ACT NUM12_ERROR'!$AB$2:$AN$97,2,FALSE)</f>
        <v>0</v>
      </c>
      <c r="Y73" s="119">
        <f>VLOOKUP($B73,'[3]ACT NUM12_ERROR'!$AB$2:$AN$97,3,FALSE)</f>
        <v>0</v>
      </c>
      <c r="Z73" s="119">
        <f>VLOOKUP($B73,'[3]ACT NUM12_ERROR'!$AB$2:$AN$97,4,FALSE)</f>
        <v>0</v>
      </c>
      <c r="AA73" s="119">
        <f>VLOOKUP($B73,'[3]ACT NUM12_ERROR'!$AB$2:$AN$97,5,FALSE)</f>
        <v>0</v>
      </c>
      <c r="AB73" s="119">
        <f>VLOOKUP($B73,'[3]ACT NUM12_ERROR'!$AB$2:$AN$97,6,FALSE)</f>
        <v>0</v>
      </c>
      <c r="AC73" s="119">
        <f>VLOOKUP($B73,'[3]ACT NUM12_ERROR'!$AB$2:$AN$97,7,FALSE)</f>
        <v>1</v>
      </c>
      <c r="AD73" s="119">
        <f>VLOOKUP($B73,'[3]ACT NUM12_ERROR'!$AB$2:$AN$97,8,FALSE)</f>
        <v>0</v>
      </c>
      <c r="AE73" s="119">
        <f>VLOOKUP($B73,'[3]ACT NUM12_ERROR'!$AB$2:$AN$97,9,FALSE)</f>
        <v>2</v>
      </c>
      <c r="AF73" s="119">
        <f>VLOOKUP($B73,'[3]ACT NUM12_ERROR'!$AB$2:$AN$97,10,FALSE)</f>
        <v>0</v>
      </c>
      <c r="AG73" s="119">
        <f>VLOOKUP($B73,'[3]ACT NUM12_ERROR'!$AB$2:$AN$97,11,FALSE)</f>
        <v>0</v>
      </c>
      <c r="AH73" s="119">
        <f>VLOOKUP($B73,'[3]ACT NUM12_ERROR'!$AB$2:$AN$97,12,FALSE)</f>
        <v>0</v>
      </c>
      <c r="AI73" s="119"/>
      <c r="AJ73" s="17">
        <f t="shared" si="4"/>
        <v>3</v>
      </c>
    </row>
    <row r="74" spans="1:37" ht="15" thickBot="1" x14ac:dyDescent="0.25">
      <c r="A74" s="105" t="s">
        <v>131</v>
      </c>
      <c r="B74" s="99" t="s">
        <v>127</v>
      </c>
      <c r="C74" s="63"/>
      <c r="D74" s="63"/>
      <c r="E74" s="17">
        <v>47</v>
      </c>
      <c r="F74" s="49">
        <f>+E74+(K74+L74+M74)-(X74+Y74+Z74)</f>
        <v>48</v>
      </c>
      <c r="G74" s="17">
        <f>VLOOKUP($B74,[2]NUM12!$G$2:$I$152,3,FALSE)</f>
        <v>38</v>
      </c>
      <c r="H74" s="61">
        <f t="shared" si="1"/>
        <v>38</v>
      </c>
      <c r="I74" s="50">
        <f t="shared" si="2"/>
        <v>38</v>
      </c>
      <c r="J74" s="51">
        <f>VLOOKUP($B74,[1]NUM12!$G$2:$I$157,3,FALSE)</f>
        <v>39</v>
      </c>
      <c r="K74" s="119">
        <f>VLOOKUP($B74,'[3]ACT NUM12'!$G$2:$S$139,2,FALSE)</f>
        <v>1</v>
      </c>
      <c r="L74" s="119">
        <f>VLOOKUP($B74,'[3]ACT NUM12'!$G$2:$S$139,3,FALSE)</f>
        <v>0</v>
      </c>
      <c r="M74" s="119">
        <f>VLOOKUP($B74,'[3]ACT NUM12'!$G$2:$S$139,4,FALSE)</f>
        <v>0</v>
      </c>
      <c r="N74" s="119">
        <f>VLOOKUP($B74,'[3]ACT NUM12'!$G$2:$S$139,5,FALSE)</f>
        <v>0</v>
      </c>
      <c r="O74" s="119">
        <f>VLOOKUP($B74,'[3]ACT NUM12'!$G$2:$S$139,6,FALSE)</f>
        <v>0</v>
      </c>
      <c r="P74" s="119">
        <f>VLOOKUP($B74,'[3]ACT NUM12'!$G$2:$S$139,7,FALSE)</f>
        <v>0</v>
      </c>
      <c r="Q74" s="119">
        <f>VLOOKUP($B74,'[3]ACT NUM12'!$G$2:$S$139,8,FALSE)</f>
        <v>0</v>
      </c>
      <c r="R74" s="119">
        <f>VLOOKUP($B74,'[3]ACT NUM12'!$G$2:$S$139,9,FALSE)</f>
        <v>0</v>
      </c>
      <c r="S74" s="119">
        <f>VLOOKUP($B74,'[3]ACT NUM12'!$G$2:$S$139,10,FALSE)</f>
        <v>0</v>
      </c>
      <c r="T74" s="120">
        <f>VLOOKUP($B74,'[3]ACT NUM12'!$G$2:$S$139,11,FALSE)</f>
        <v>0</v>
      </c>
      <c r="U74" s="119">
        <f>VLOOKUP($B74,'[3]ACT NUM12'!$G$2:$S$139,12,FALSE)</f>
        <v>0</v>
      </c>
      <c r="V74" s="119"/>
      <c r="W74" s="17">
        <f t="shared" si="3"/>
        <v>1</v>
      </c>
      <c r="X74" s="119"/>
      <c r="Y74" s="119"/>
      <c r="Z74" s="119"/>
      <c r="AA74" s="119"/>
      <c r="AB74" s="119"/>
      <c r="AC74" s="119"/>
      <c r="AD74" s="119"/>
      <c r="AE74" s="119"/>
      <c r="AF74" s="119"/>
      <c r="AG74" s="119"/>
      <c r="AH74" s="119"/>
      <c r="AI74" s="119"/>
      <c r="AJ74" s="17">
        <f t="shared" si="4"/>
        <v>0</v>
      </c>
    </row>
    <row r="75" spans="1:37" ht="15" thickBot="1" x14ac:dyDescent="0.25">
      <c r="A75" s="105" t="s">
        <v>131</v>
      </c>
      <c r="B75" s="99" t="s">
        <v>128</v>
      </c>
      <c r="C75" s="63"/>
      <c r="D75" s="63"/>
      <c r="E75" s="17">
        <v>81</v>
      </c>
      <c r="F75" s="49">
        <f>+E75+(K75+L75+M75)-(X75+Y75+Z75)</f>
        <v>84</v>
      </c>
      <c r="G75" s="17">
        <f>VLOOKUP($B75,[2]NUM12!$G$2:$I$152,3,FALSE)</f>
        <v>79</v>
      </c>
      <c r="H75" s="61">
        <f t="shared" si="1"/>
        <v>80</v>
      </c>
      <c r="I75" s="50">
        <f t="shared" si="2"/>
        <v>80</v>
      </c>
      <c r="J75" s="51">
        <f>VLOOKUP($B75,[1]NUM12!$G$2:$I$157,3,FALSE)</f>
        <v>81</v>
      </c>
      <c r="K75" s="119">
        <f>VLOOKUP($B75,'[3]ACT NUM12'!$G$2:$S$139,2,FALSE)</f>
        <v>2</v>
      </c>
      <c r="L75" s="119">
        <f>VLOOKUP($B75,'[3]ACT NUM12'!$G$2:$S$139,3,FALSE)</f>
        <v>1</v>
      </c>
      <c r="M75" s="119">
        <f>VLOOKUP($B75,'[3]ACT NUM12'!$G$2:$S$139,4,FALSE)</f>
        <v>0</v>
      </c>
      <c r="N75" s="119">
        <f>VLOOKUP($B75,'[3]ACT NUM12'!$G$2:$S$139,5,FALSE)</f>
        <v>3</v>
      </c>
      <c r="O75" s="119">
        <f>VLOOKUP($B75,'[3]ACT NUM12'!$G$2:$S$139,6,FALSE)</f>
        <v>0</v>
      </c>
      <c r="P75" s="119">
        <f>VLOOKUP($B75,'[3]ACT NUM12'!$G$2:$S$139,7,FALSE)</f>
        <v>0</v>
      </c>
      <c r="Q75" s="119">
        <f>VLOOKUP($B75,'[3]ACT NUM12'!$G$2:$S$139,8,FALSE)</f>
        <v>1</v>
      </c>
      <c r="R75" s="119">
        <f>VLOOKUP($B75,'[3]ACT NUM12'!$G$2:$S$139,9,FALSE)</f>
        <v>0</v>
      </c>
      <c r="S75" s="119">
        <f>VLOOKUP($B75,'[3]ACT NUM12'!$G$2:$S$139,10,FALSE)</f>
        <v>0</v>
      </c>
      <c r="T75" s="120">
        <f>VLOOKUP($B75,'[3]ACT NUM12'!$G$2:$S$139,11,FALSE)</f>
        <v>0</v>
      </c>
      <c r="U75" s="119">
        <f>VLOOKUP($B75,'[3]ACT NUM12'!$G$2:$S$139,12,FALSE)</f>
        <v>0</v>
      </c>
      <c r="V75" s="119"/>
      <c r="W75" s="17">
        <f t="shared" si="3"/>
        <v>7</v>
      </c>
      <c r="X75" s="119"/>
      <c r="Y75" s="119"/>
      <c r="Z75" s="119"/>
      <c r="AA75" s="119"/>
      <c r="AB75" s="126"/>
      <c r="AC75" s="119"/>
      <c r="AD75" s="119"/>
      <c r="AE75" s="119"/>
      <c r="AF75" s="119"/>
      <c r="AG75" s="119"/>
      <c r="AH75" s="119"/>
      <c r="AI75" s="119"/>
      <c r="AJ75" s="17">
        <f t="shared" si="4"/>
        <v>0</v>
      </c>
    </row>
    <row r="76" spans="1:37" ht="15" thickBot="1" x14ac:dyDescent="0.25">
      <c r="A76" s="105" t="s">
        <v>131</v>
      </c>
      <c r="B76" s="99" t="s">
        <v>129</v>
      </c>
      <c r="C76" s="63"/>
      <c r="D76" s="63"/>
      <c r="E76" s="17">
        <v>20</v>
      </c>
      <c r="F76" s="49">
        <f>+E76+(K76+L76+M76)-(X76+Y76+Z76)</f>
        <v>20</v>
      </c>
      <c r="G76" s="17">
        <f>VLOOKUP($B76,[2]NUM12!$G$2:$I$152,3,FALSE)</f>
        <v>19</v>
      </c>
      <c r="H76" s="61">
        <f t="shared" si="1"/>
        <v>19</v>
      </c>
      <c r="I76" s="50">
        <f t="shared" si="2"/>
        <v>19</v>
      </c>
      <c r="J76" s="51">
        <f>VLOOKUP($B76,[1]NUM12!$G$2:$I$157,3,FALSE)</f>
        <v>19</v>
      </c>
      <c r="K76" s="119"/>
      <c r="L76" s="119"/>
      <c r="M76" s="119"/>
      <c r="N76" s="119"/>
      <c r="O76" s="119"/>
      <c r="P76" s="119"/>
      <c r="Q76" s="119"/>
      <c r="R76" s="119"/>
      <c r="S76" s="119"/>
      <c r="T76" s="120"/>
      <c r="U76" s="119"/>
      <c r="V76" s="119"/>
      <c r="W76" s="17">
        <f>SUM(K76:V76)</f>
        <v>0</v>
      </c>
      <c r="X76" s="119"/>
      <c r="Y76" s="119"/>
      <c r="Z76" s="119"/>
      <c r="AA76" s="119"/>
      <c r="AB76" s="119"/>
      <c r="AC76" s="119"/>
      <c r="AD76" s="119"/>
      <c r="AE76" s="119"/>
      <c r="AF76" s="119"/>
      <c r="AG76" s="119"/>
      <c r="AH76" s="119"/>
      <c r="AI76" s="119"/>
      <c r="AJ76" s="17">
        <f t="shared" ref="AJ76:AJ139" si="24">SUM(X76:AI76)</f>
        <v>0</v>
      </c>
    </row>
    <row r="77" spans="1:37" ht="15" thickBot="1" x14ac:dyDescent="0.25">
      <c r="A77" s="105" t="s">
        <v>131</v>
      </c>
      <c r="B77" s="99" t="s">
        <v>130</v>
      </c>
      <c r="C77" s="63"/>
      <c r="D77" s="63"/>
      <c r="E77" s="17">
        <v>24</v>
      </c>
      <c r="F77" s="49">
        <f>+E77+(K77+L77+M77)-(X77+Y77+Z77)</f>
        <v>24</v>
      </c>
      <c r="G77" s="17">
        <f>VLOOKUP($B77,[2]NUM12!$G$2:$I$152,3,FALSE)</f>
        <v>15</v>
      </c>
      <c r="H77" s="61">
        <f>+G77+(Q77+R77)-(AD77+AE77)</f>
        <v>15</v>
      </c>
      <c r="I77" s="50">
        <f>+G77+(Q77+R77+S77+T77)-(AD77+AE77+AF77+AG77)</f>
        <v>15</v>
      </c>
      <c r="J77" s="51">
        <f>VLOOKUP($B77,[1]NUM12!$G$2:$I$157,3,FALSE)</f>
        <v>15</v>
      </c>
      <c r="K77" s="119"/>
      <c r="L77" s="119"/>
      <c r="M77" s="119"/>
      <c r="N77" s="119"/>
      <c r="O77" s="119"/>
      <c r="P77" s="119"/>
      <c r="Q77" s="119"/>
      <c r="R77" s="119"/>
      <c r="S77" s="119"/>
      <c r="T77" s="120"/>
      <c r="U77" s="119"/>
      <c r="V77" s="119"/>
      <c r="W77" s="17">
        <f>SUM(K77:V77)</f>
        <v>0</v>
      </c>
      <c r="X77" s="119"/>
      <c r="Y77" s="119"/>
      <c r="Z77" s="119"/>
      <c r="AA77" s="119"/>
      <c r="AB77" s="126"/>
      <c r="AC77" s="119"/>
      <c r="AD77" s="119"/>
      <c r="AE77" s="119"/>
      <c r="AF77" s="119"/>
      <c r="AG77" s="119"/>
      <c r="AH77" s="119"/>
      <c r="AI77" s="119"/>
      <c r="AJ77" s="17">
        <f t="shared" si="24"/>
        <v>0</v>
      </c>
    </row>
    <row r="78" spans="1:37" ht="15" thickBot="1" x14ac:dyDescent="0.25">
      <c r="A78" s="233" t="s">
        <v>204</v>
      </c>
      <c r="B78" s="234"/>
      <c r="C78" s="45">
        <f>+D78/Metas!R111</f>
        <v>1.0106105616446965</v>
      </c>
      <c r="D78" s="19">
        <f>+J78/AK78</f>
        <v>0.19201600671249233</v>
      </c>
      <c r="E78" s="14">
        <f t="shared" ref="E78:K78" si="25">SUM(E73:E77)</f>
        <v>246</v>
      </c>
      <c r="F78" s="14">
        <f t="shared" si="25"/>
        <v>252</v>
      </c>
      <c r="G78" s="14">
        <f t="shared" si="25"/>
        <v>226</v>
      </c>
      <c r="H78" s="14">
        <f t="shared" si="25"/>
        <v>229</v>
      </c>
      <c r="I78" s="14">
        <f>SUM(I73:I77)</f>
        <v>229</v>
      </c>
      <c r="J78" s="14">
        <f t="shared" si="25"/>
        <v>238</v>
      </c>
      <c r="K78" s="14">
        <f t="shared" si="25"/>
        <v>4</v>
      </c>
      <c r="L78" s="14">
        <f t="shared" ref="L78:V78" si="26">SUM(L73:L77)</f>
        <v>1</v>
      </c>
      <c r="M78" s="14">
        <f t="shared" si="26"/>
        <v>1</v>
      </c>
      <c r="N78" s="14">
        <f t="shared" si="26"/>
        <v>6</v>
      </c>
      <c r="O78" s="14">
        <f t="shared" si="26"/>
        <v>1</v>
      </c>
      <c r="P78" s="14">
        <f t="shared" si="26"/>
        <v>3</v>
      </c>
      <c r="Q78" s="14">
        <f t="shared" si="26"/>
        <v>3</v>
      </c>
      <c r="R78" s="14">
        <f t="shared" si="26"/>
        <v>2</v>
      </c>
      <c r="S78" s="14">
        <f t="shared" si="26"/>
        <v>0</v>
      </c>
      <c r="T78" s="14">
        <f t="shared" si="26"/>
        <v>0</v>
      </c>
      <c r="U78" s="14">
        <f t="shared" si="26"/>
        <v>3</v>
      </c>
      <c r="V78" s="14">
        <f t="shared" si="26"/>
        <v>0</v>
      </c>
      <c r="W78" s="14">
        <f t="shared" ref="W78:W141" si="27">SUM(K78:V78)</f>
        <v>24</v>
      </c>
      <c r="X78" s="14">
        <f t="shared" ref="X78:AI78" si="28">SUM(X73:X77)</f>
        <v>0</v>
      </c>
      <c r="Y78" s="14">
        <f t="shared" si="28"/>
        <v>0</v>
      </c>
      <c r="Z78" s="14">
        <f t="shared" si="28"/>
        <v>0</v>
      </c>
      <c r="AA78" s="14">
        <f t="shared" si="28"/>
        <v>0</v>
      </c>
      <c r="AB78" s="14">
        <f t="shared" si="28"/>
        <v>0</v>
      </c>
      <c r="AC78" s="14">
        <f t="shared" si="28"/>
        <v>1</v>
      </c>
      <c r="AD78" s="14">
        <f t="shared" si="28"/>
        <v>0</v>
      </c>
      <c r="AE78" s="14">
        <f t="shared" si="28"/>
        <v>2</v>
      </c>
      <c r="AF78" s="14">
        <f t="shared" si="28"/>
        <v>0</v>
      </c>
      <c r="AG78" s="14">
        <f t="shared" si="28"/>
        <v>0</v>
      </c>
      <c r="AH78" s="14">
        <f t="shared" si="28"/>
        <v>0</v>
      </c>
      <c r="AI78" s="14">
        <f t="shared" si="28"/>
        <v>0</v>
      </c>
      <c r="AJ78" s="14">
        <f t="shared" si="24"/>
        <v>3</v>
      </c>
      <c r="AK78" s="14">
        <f>5634*0.22</f>
        <v>1239.48</v>
      </c>
    </row>
    <row r="79" spans="1:37" ht="15" thickBot="1" x14ac:dyDescent="0.25">
      <c r="A79" s="105" t="s">
        <v>142</v>
      </c>
      <c r="B79" s="99" t="s">
        <v>132</v>
      </c>
      <c r="C79" s="63"/>
      <c r="D79" s="63"/>
      <c r="E79" s="17">
        <v>266</v>
      </c>
      <c r="F79" s="49">
        <f>+E79+(K79+L79+M79)-(X79+Y79+Z79)</f>
        <v>328</v>
      </c>
      <c r="G79" s="17">
        <f>VLOOKUP($B79,[2]NUM12!$G$2:$I$152,3,FALSE)</f>
        <v>260</v>
      </c>
      <c r="H79" s="61">
        <f t="shared" ref="H79:H87" si="29">+G79+(Q79+R79)-(AD79+AE79)</f>
        <v>271</v>
      </c>
      <c r="I79" s="50">
        <f t="shared" ref="I79:I142" si="30">+G79+(Q79+R79+S79+T79)-(AD79+AE79+AF79+AG79)</f>
        <v>286</v>
      </c>
      <c r="J79" s="51">
        <f>VLOOKUP($B79,[1]NUM12!$G$2:$I$157,3,FALSE)</f>
        <v>275</v>
      </c>
      <c r="K79" s="119">
        <f>VLOOKUP($B79,'[3]ACT NUM12'!$G$2:$S$139,2,FALSE)</f>
        <v>43</v>
      </c>
      <c r="L79" s="119">
        <f>VLOOKUP($B79,'[3]ACT NUM12'!$G$2:$S$139,3,FALSE)</f>
        <v>26</v>
      </c>
      <c r="M79" s="119">
        <f>VLOOKUP($B79,'[3]ACT NUM12'!$G$2:$S$139,4,FALSE)</f>
        <v>9</v>
      </c>
      <c r="N79" s="119">
        <f>VLOOKUP($B79,'[3]ACT NUM12'!$G$2:$S$139,5,FALSE)</f>
        <v>13</v>
      </c>
      <c r="O79" s="119">
        <f>VLOOKUP($B79,'[3]ACT NUM12'!$G$2:$S$139,6,FALSE)</f>
        <v>13</v>
      </c>
      <c r="P79" s="119">
        <f>VLOOKUP($B79,'[3]ACT NUM12'!$G$2:$S$139,7,FALSE)</f>
        <v>20</v>
      </c>
      <c r="Q79" s="119">
        <f>VLOOKUP($B79,'[3]ACT NUM12'!$G$2:$S$139,8,FALSE)</f>
        <v>18</v>
      </c>
      <c r="R79" s="119">
        <f>VLOOKUP($B79,'[3]ACT NUM12'!$G$2:$S$139,9,FALSE)</f>
        <v>5</v>
      </c>
      <c r="S79" s="119">
        <f>VLOOKUP($B79,'[3]ACT NUM12'!$G$2:$S$139,10,FALSE)</f>
        <v>3</v>
      </c>
      <c r="T79" s="120">
        <f>VLOOKUP($B79,'[3]ACT NUM12'!$G$2:$S$139,11,FALSE)</f>
        <v>20</v>
      </c>
      <c r="U79" s="119">
        <f>VLOOKUP($B79,'[3]ACT NUM12'!$G$2:$S$139,12,FALSE)</f>
        <v>38</v>
      </c>
      <c r="V79" s="119"/>
      <c r="W79" s="17">
        <f t="shared" si="27"/>
        <v>208</v>
      </c>
      <c r="X79" s="119">
        <f>VLOOKUP($B79,'[3]ACT NUM12_ERROR'!$AB$2:$AN$97,2,FALSE)</f>
        <v>1</v>
      </c>
      <c r="Y79" s="119">
        <f>VLOOKUP($B79,'[3]ACT NUM12_ERROR'!$AB$2:$AN$97,3,FALSE)</f>
        <v>6</v>
      </c>
      <c r="Z79" s="119">
        <f>VLOOKUP($B79,'[3]ACT NUM12_ERROR'!$AB$2:$AN$97,4,FALSE)</f>
        <v>9</v>
      </c>
      <c r="AA79" s="119">
        <f>VLOOKUP($B79,'[3]ACT NUM12_ERROR'!$AB$2:$AN$97,5,FALSE)</f>
        <v>6</v>
      </c>
      <c r="AB79" s="119">
        <f>VLOOKUP($B79,'[3]ACT NUM12_ERROR'!$AB$2:$AN$97,6,FALSE)</f>
        <v>7</v>
      </c>
      <c r="AC79" s="119">
        <f>VLOOKUP($B79,'[3]ACT NUM12_ERROR'!$AB$2:$AN$97,7,FALSE)</f>
        <v>1</v>
      </c>
      <c r="AD79" s="119">
        <f>VLOOKUP($B79,'[3]ACT NUM12_ERROR'!$AB$2:$AN$97,8,FALSE)</f>
        <v>8</v>
      </c>
      <c r="AE79" s="119">
        <f>VLOOKUP($B79,'[3]ACT NUM12_ERROR'!$AB$2:$AN$97,9,FALSE)</f>
        <v>4</v>
      </c>
      <c r="AF79" s="119">
        <f>VLOOKUP($B79,'[3]ACT NUM12_ERROR'!$AB$2:$AN$97,10,FALSE)</f>
        <v>5</v>
      </c>
      <c r="AG79" s="119">
        <f>VLOOKUP($B79,'[3]ACT NUM12_ERROR'!$AB$2:$AN$97,11,FALSE)</f>
        <v>3</v>
      </c>
      <c r="AH79" s="119">
        <f>VLOOKUP($B79,'[3]ACT NUM12_ERROR'!$AB$2:$AN$97,12,FALSE)</f>
        <v>1</v>
      </c>
      <c r="AI79" s="119"/>
      <c r="AJ79" s="17">
        <f t="shared" si="24"/>
        <v>51</v>
      </c>
    </row>
    <row r="80" spans="1:37" ht="15" thickBot="1" x14ac:dyDescent="0.25">
      <c r="A80" s="105" t="s">
        <v>142</v>
      </c>
      <c r="B80" s="99" t="s">
        <v>133</v>
      </c>
      <c r="C80" s="63"/>
      <c r="D80" s="63"/>
      <c r="E80" s="17">
        <v>42</v>
      </c>
      <c r="F80" s="49">
        <f t="shared" ref="F80:F88" si="31">+E80+(K80+L80+M80)-(X80+Y80+Z80)</f>
        <v>44</v>
      </c>
      <c r="G80" s="17">
        <f>VLOOKUP($B80,[2]NUM12!$G$2:$I$152,3,FALSE)</f>
        <v>28</v>
      </c>
      <c r="H80" s="61">
        <f t="shared" si="29"/>
        <v>27</v>
      </c>
      <c r="I80" s="50">
        <f t="shared" si="30"/>
        <v>30</v>
      </c>
      <c r="J80" s="51">
        <f>VLOOKUP($B80,[1]NUM12!$G$2:$I$157,3,FALSE)</f>
        <v>48</v>
      </c>
      <c r="K80" s="119">
        <f>VLOOKUP($B80,'[3]ACT NUM12'!$G$2:$S$139,2,FALSE)</f>
        <v>0</v>
      </c>
      <c r="L80" s="119">
        <f>VLOOKUP($B80,'[3]ACT NUM12'!$G$2:$S$139,3,FALSE)</f>
        <v>1</v>
      </c>
      <c r="M80" s="119">
        <f>VLOOKUP($B80,'[3]ACT NUM12'!$G$2:$S$139,4,FALSE)</f>
        <v>2</v>
      </c>
      <c r="N80" s="119">
        <f>VLOOKUP($B80,'[3]ACT NUM12'!$G$2:$S$139,5,FALSE)</f>
        <v>0</v>
      </c>
      <c r="O80" s="119">
        <f>VLOOKUP($B80,'[3]ACT NUM12'!$G$2:$S$139,6,FALSE)</f>
        <v>2</v>
      </c>
      <c r="P80" s="119">
        <f>VLOOKUP($B80,'[3]ACT NUM12'!$G$2:$S$139,7,FALSE)</f>
        <v>1</v>
      </c>
      <c r="Q80" s="119">
        <f>VLOOKUP($B80,'[3]ACT NUM12'!$G$2:$S$139,8,FALSE)</f>
        <v>2</v>
      </c>
      <c r="R80" s="119">
        <f>VLOOKUP($B80,'[3]ACT NUM12'!$G$2:$S$139,9,FALSE)</f>
        <v>0</v>
      </c>
      <c r="S80" s="119">
        <f>VLOOKUP($B80,'[3]ACT NUM12'!$G$2:$S$139,10,FALSE)</f>
        <v>0</v>
      </c>
      <c r="T80" s="120">
        <f>VLOOKUP($B80,'[3]ACT NUM12'!$G$2:$S$139,11,FALSE)</f>
        <v>3</v>
      </c>
      <c r="U80" s="119">
        <f>VLOOKUP($B80,'[3]ACT NUM12'!$G$2:$S$139,12,FALSE)</f>
        <v>6</v>
      </c>
      <c r="V80" s="119"/>
      <c r="W80" s="17">
        <f t="shared" si="27"/>
        <v>17</v>
      </c>
      <c r="X80" s="119">
        <f>VLOOKUP($B80,'[3]ACT NUM12_ERROR'!$AB$2:$AN$97,2,FALSE)</f>
        <v>0</v>
      </c>
      <c r="Y80" s="119">
        <f>VLOOKUP($B80,'[3]ACT NUM12_ERROR'!$AB$2:$AN$97,3,FALSE)</f>
        <v>0</v>
      </c>
      <c r="Z80" s="119">
        <f>VLOOKUP($B80,'[3]ACT NUM12_ERROR'!$AB$2:$AN$97,4,FALSE)</f>
        <v>1</v>
      </c>
      <c r="AA80" s="119">
        <f>VLOOKUP($B80,'[3]ACT NUM12_ERROR'!$AB$2:$AN$97,5,FALSE)</f>
        <v>2</v>
      </c>
      <c r="AB80" s="119">
        <f>VLOOKUP($B80,'[3]ACT NUM12_ERROR'!$AB$2:$AN$97,6,FALSE)</f>
        <v>3</v>
      </c>
      <c r="AC80" s="119">
        <f>VLOOKUP($B80,'[3]ACT NUM12_ERROR'!$AB$2:$AN$97,7,FALSE)</f>
        <v>0</v>
      </c>
      <c r="AD80" s="119">
        <f>VLOOKUP($B80,'[3]ACT NUM12_ERROR'!$AB$2:$AN$97,8,FALSE)</f>
        <v>2</v>
      </c>
      <c r="AE80" s="119">
        <f>VLOOKUP($B80,'[3]ACT NUM12_ERROR'!$AB$2:$AN$97,9,FALSE)</f>
        <v>1</v>
      </c>
      <c r="AF80" s="119">
        <f>VLOOKUP($B80,'[3]ACT NUM12_ERROR'!$AB$2:$AN$97,10,FALSE)</f>
        <v>0</v>
      </c>
      <c r="AG80" s="119">
        <f>VLOOKUP($B80,'[3]ACT NUM12_ERROR'!$AB$2:$AN$97,11,FALSE)</f>
        <v>0</v>
      </c>
      <c r="AH80" s="119">
        <f>VLOOKUP($B80,'[3]ACT NUM12_ERROR'!$AB$2:$AN$97,12,FALSE)</f>
        <v>0</v>
      </c>
      <c r="AI80" s="119"/>
      <c r="AJ80" s="17">
        <f t="shared" si="24"/>
        <v>9</v>
      </c>
    </row>
    <row r="81" spans="1:37" ht="15" thickBot="1" x14ac:dyDescent="0.25">
      <c r="A81" s="105" t="s">
        <v>142</v>
      </c>
      <c r="B81" s="99" t="s">
        <v>134</v>
      </c>
      <c r="C81" s="63"/>
      <c r="D81" s="63"/>
      <c r="E81" s="17">
        <v>11</v>
      </c>
      <c r="F81" s="49">
        <f t="shared" si="31"/>
        <v>7</v>
      </c>
      <c r="G81" s="17">
        <f>VLOOKUP($B81,[2]NUM12!$G$2:$I$152,3,FALSE)</f>
        <v>10</v>
      </c>
      <c r="H81" s="61">
        <f t="shared" si="29"/>
        <v>10</v>
      </c>
      <c r="I81" s="50">
        <f t="shared" si="30"/>
        <v>9</v>
      </c>
      <c r="J81" s="51">
        <f>VLOOKUP($B81,[1]NUM12!$G$2:$I$157,3,FALSE)</f>
        <v>13</v>
      </c>
      <c r="K81" s="119">
        <f>VLOOKUP($B81,'[3]ACT NUM12'!$G$2:$S$139,2,FALSE)</f>
        <v>1</v>
      </c>
      <c r="L81" s="119">
        <f>VLOOKUP($B81,'[3]ACT NUM12'!$G$2:$S$139,3,FALSE)</f>
        <v>0</v>
      </c>
      <c r="M81" s="119">
        <f>VLOOKUP($B81,'[3]ACT NUM12'!$G$2:$S$139,4,FALSE)</f>
        <v>0</v>
      </c>
      <c r="N81" s="119">
        <f>VLOOKUP($B81,'[3]ACT NUM12'!$G$2:$S$139,5,FALSE)</f>
        <v>3</v>
      </c>
      <c r="O81" s="119">
        <f>VLOOKUP($B81,'[3]ACT NUM12'!$G$2:$S$139,6,FALSE)</f>
        <v>0</v>
      </c>
      <c r="P81" s="119">
        <f>VLOOKUP($B81,'[3]ACT NUM12'!$G$2:$S$139,7,FALSE)</f>
        <v>0</v>
      </c>
      <c r="Q81" s="119">
        <f>VLOOKUP($B81,'[3]ACT NUM12'!$G$2:$S$139,8,FALSE)</f>
        <v>0</v>
      </c>
      <c r="R81" s="119">
        <f>VLOOKUP($B81,'[3]ACT NUM12'!$G$2:$S$139,9,FALSE)</f>
        <v>0</v>
      </c>
      <c r="S81" s="119">
        <f>VLOOKUP($B81,'[3]ACT NUM12'!$G$2:$S$139,10,FALSE)</f>
        <v>0</v>
      </c>
      <c r="T81" s="120">
        <f>VLOOKUP($B81,'[3]ACT NUM12'!$G$2:$S$139,11,FALSE)</f>
        <v>0</v>
      </c>
      <c r="U81" s="119">
        <f>VLOOKUP($B81,'[3]ACT NUM12'!$G$2:$S$139,12,FALSE)</f>
        <v>1</v>
      </c>
      <c r="V81" s="119"/>
      <c r="W81" s="17">
        <f t="shared" si="27"/>
        <v>5</v>
      </c>
      <c r="X81" s="119">
        <f>VLOOKUP($B81,'[3]ACT NUM12_ERROR'!$AB$2:$AN$97,2,FALSE)</f>
        <v>0</v>
      </c>
      <c r="Y81" s="119">
        <f>VLOOKUP($B81,'[3]ACT NUM12_ERROR'!$AB$2:$AN$97,3,FALSE)</f>
        <v>1</v>
      </c>
      <c r="Z81" s="119">
        <f>VLOOKUP($B81,'[3]ACT NUM12_ERROR'!$AB$2:$AN$97,4,FALSE)</f>
        <v>4</v>
      </c>
      <c r="AA81" s="119">
        <f>VLOOKUP($B81,'[3]ACT NUM12_ERROR'!$AB$2:$AN$97,5,FALSE)</f>
        <v>1</v>
      </c>
      <c r="AB81" s="119">
        <f>VLOOKUP($B81,'[3]ACT NUM12_ERROR'!$AB$2:$AN$97,6,FALSE)</f>
        <v>2</v>
      </c>
      <c r="AC81" s="119">
        <f>VLOOKUP($B81,'[3]ACT NUM12_ERROR'!$AB$2:$AN$97,7,FALSE)</f>
        <v>1</v>
      </c>
      <c r="AD81" s="119">
        <f>VLOOKUP($B81,'[3]ACT NUM12_ERROR'!$AB$2:$AN$97,8,FALSE)</f>
        <v>0</v>
      </c>
      <c r="AE81" s="119">
        <f>VLOOKUP($B81,'[3]ACT NUM12_ERROR'!$AB$2:$AN$97,9,FALSE)</f>
        <v>0</v>
      </c>
      <c r="AF81" s="119">
        <f>VLOOKUP($B81,'[3]ACT NUM12_ERROR'!$AB$2:$AN$97,10,FALSE)</f>
        <v>1</v>
      </c>
      <c r="AG81" s="119">
        <f>VLOOKUP($B81,'[3]ACT NUM12_ERROR'!$AB$2:$AN$97,11,FALSE)</f>
        <v>0</v>
      </c>
      <c r="AH81" s="119">
        <f>VLOOKUP($B81,'[3]ACT NUM12_ERROR'!$AB$2:$AN$97,12,FALSE)</f>
        <v>0</v>
      </c>
      <c r="AI81" s="119"/>
      <c r="AJ81" s="17">
        <f t="shared" si="24"/>
        <v>10</v>
      </c>
    </row>
    <row r="82" spans="1:37" ht="15" thickBot="1" x14ac:dyDescent="0.25">
      <c r="A82" s="105" t="s">
        <v>142</v>
      </c>
      <c r="B82" s="99" t="s">
        <v>135</v>
      </c>
      <c r="C82" s="63"/>
      <c r="D82" s="63"/>
      <c r="E82" s="17">
        <v>32</v>
      </c>
      <c r="F82" s="49">
        <f t="shared" si="31"/>
        <v>42</v>
      </c>
      <c r="G82" s="17">
        <f>VLOOKUP($B82,[2]NUM12!$G$2:$I$152,3,FALSE)</f>
        <v>43</v>
      </c>
      <c r="H82" s="61">
        <f t="shared" si="29"/>
        <v>43</v>
      </c>
      <c r="I82" s="50">
        <f t="shared" si="30"/>
        <v>53</v>
      </c>
      <c r="J82" s="51">
        <f>VLOOKUP($B82,[1]NUM12!$G$2:$I$157,3,FALSE)</f>
        <v>40</v>
      </c>
      <c r="K82" s="119">
        <f>VLOOKUP($B82,'[3]ACT NUM12'!$G$2:$S$139,2,FALSE)</f>
        <v>7</v>
      </c>
      <c r="L82" s="119">
        <f>VLOOKUP($B82,'[3]ACT NUM12'!$G$2:$S$139,3,FALSE)</f>
        <v>4</v>
      </c>
      <c r="M82" s="119">
        <f>VLOOKUP($B82,'[3]ACT NUM12'!$G$2:$S$139,4,FALSE)</f>
        <v>0</v>
      </c>
      <c r="N82" s="119">
        <f>VLOOKUP($B82,'[3]ACT NUM12'!$G$2:$S$139,5,FALSE)</f>
        <v>2</v>
      </c>
      <c r="O82" s="119">
        <f>VLOOKUP($B82,'[3]ACT NUM12'!$G$2:$S$139,6,FALSE)</f>
        <v>3</v>
      </c>
      <c r="P82" s="119">
        <f>VLOOKUP($B82,'[3]ACT NUM12'!$G$2:$S$139,7,FALSE)</f>
        <v>1</v>
      </c>
      <c r="Q82" s="119">
        <f>VLOOKUP($B82,'[3]ACT NUM12'!$G$2:$S$139,8,FALSE)</f>
        <v>0</v>
      </c>
      <c r="R82" s="119">
        <f>VLOOKUP($B82,'[3]ACT NUM12'!$G$2:$S$139,9,FALSE)</f>
        <v>1</v>
      </c>
      <c r="S82" s="119">
        <f>VLOOKUP($B82,'[3]ACT NUM12'!$G$2:$S$139,10,FALSE)</f>
        <v>1</v>
      </c>
      <c r="T82" s="120">
        <f>VLOOKUP($B82,'[3]ACT NUM12'!$G$2:$S$139,11,FALSE)</f>
        <v>9</v>
      </c>
      <c r="U82" s="119">
        <f>VLOOKUP($B82,'[3]ACT NUM12'!$G$2:$S$139,12,FALSE)</f>
        <v>4</v>
      </c>
      <c r="V82" s="119"/>
      <c r="W82" s="17">
        <f t="shared" si="27"/>
        <v>32</v>
      </c>
      <c r="X82" s="119">
        <f>VLOOKUP($B82,'[3]ACT NUM12_ERROR'!$AB$2:$AN$97,2,FALSE)</f>
        <v>0</v>
      </c>
      <c r="Y82" s="119">
        <f>VLOOKUP($B82,'[3]ACT NUM12_ERROR'!$AB$2:$AN$97,3,FALSE)</f>
        <v>1</v>
      </c>
      <c r="Z82" s="119">
        <f>VLOOKUP($B82,'[3]ACT NUM12_ERROR'!$AB$2:$AN$97,4,FALSE)</f>
        <v>0</v>
      </c>
      <c r="AA82" s="119">
        <f>VLOOKUP($B82,'[3]ACT NUM12_ERROR'!$AB$2:$AN$97,5,FALSE)</f>
        <v>0</v>
      </c>
      <c r="AB82" s="119">
        <f>VLOOKUP($B82,'[3]ACT NUM12_ERROR'!$AB$2:$AN$97,6,FALSE)</f>
        <v>3</v>
      </c>
      <c r="AC82" s="119">
        <f>VLOOKUP($B82,'[3]ACT NUM12_ERROR'!$AB$2:$AN$97,7,FALSE)</f>
        <v>0</v>
      </c>
      <c r="AD82" s="119">
        <f>VLOOKUP($B82,'[3]ACT NUM12_ERROR'!$AB$2:$AN$97,8,FALSE)</f>
        <v>0</v>
      </c>
      <c r="AE82" s="119">
        <f>VLOOKUP($B82,'[3]ACT NUM12_ERROR'!$AB$2:$AN$97,9,FALSE)</f>
        <v>1</v>
      </c>
      <c r="AF82" s="119">
        <f>VLOOKUP($B82,'[3]ACT NUM12_ERROR'!$AB$2:$AN$97,10,FALSE)</f>
        <v>0</v>
      </c>
      <c r="AG82" s="119">
        <f>VLOOKUP($B82,'[3]ACT NUM12_ERROR'!$AB$2:$AN$97,11,FALSE)</f>
        <v>0</v>
      </c>
      <c r="AH82" s="119">
        <f>VLOOKUP($B82,'[3]ACT NUM12_ERROR'!$AB$2:$AN$97,12,FALSE)</f>
        <v>0</v>
      </c>
      <c r="AI82" s="119"/>
      <c r="AJ82" s="17">
        <f t="shared" si="24"/>
        <v>5</v>
      </c>
    </row>
    <row r="83" spans="1:37" ht="15" thickBot="1" x14ac:dyDescent="0.25">
      <c r="A83" s="105" t="s">
        <v>142</v>
      </c>
      <c r="B83" s="99" t="s">
        <v>136</v>
      </c>
      <c r="C83" s="63"/>
      <c r="D83" s="63"/>
      <c r="E83" s="17">
        <v>38</v>
      </c>
      <c r="F83" s="49">
        <f t="shared" si="31"/>
        <v>39</v>
      </c>
      <c r="G83" s="17">
        <f>VLOOKUP($B83,[2]NUM12!$G$2:$I$152,3,FALSE)</f>
        <v>30</v>
      </c>
      <c r="H83" s="61">
        <f t="shared" si="29"/>
        <v>30</v>
      </c>
      <c r="I83" s="50">
        <f t="shared" si="30"/>
        <v>32</v>
      </c>
      <c r="J83" s="51">
        <f>VLOOKUP($B83,[1]NUM12!$G$2:$I$157,3,FALSE)</f>
        <v>52</v>
      </c>
      <c r="K83" s="119">
        <f>VLOOKUP($B83,'[3]ACT NUM12'!$G$2:$S$139,2,FALSE)</f>
        <v>1</v>
      </c>
      <c r="L83" s="119">
        <f>VLOOKUP($B83,'[3]ACT NUM12'!$G$2:$S$139,3,FALSE)</f>
        <v>1</v>
      </c>
      <c r="M83" s="119">
        <f>VLOOKUP($B83,'[3]ACT NUM12'!$G$2:$S$139,4,FALSE)</f>
        <v>1</v>
      </c>
      <c r="N83" s="119">
        <f>VLOOKUP($B83,'[3]ACT NUM12'!$G$2:$S$139,5,FALSE)</f>
        <v>1</v>
      </c>
      <c r="O83" s="119">
        <f>VLOOKUP($B83,'[3]ACT NUM12'!$G$2:$S$139,6,FALSE)</f>
        <v>1</v>
      </c>
      <c r="P83" s="119">
        <f>VLOOKUP($B83,'[3]ACT NUM12'!$G$2:$S$139,7,FALSE)</f>
        <v>1</v>
      </c>
      <c r="Q83" s="119">
        <f>VLOOKUP($B83,'[3]ACT NUM12'!$G$2:$S$139,8,FALSE)</f>
        <v>1</v>
      </c>
      <c r="R83" s="119">
        <f>VLOOKUP($B83,'[3]ACT NUM12'!$G$2:$S$139,9,FALSE)</f>
        <v>2</v>
      </c>
      <c r="S83" s="119">
        <f>VLOOKUP($B83,'[3]ACT NUM12'!$G$2:$S$139,10,FALSE)</f>
        <v>1</v>
      </c>
      <c r="T83" s="120">
        <f>VLOOKUP($B83,'[3]ACT NUM12'!$G$2:$S$139,11,FALSE)</f>
        <v>1</v>
      </c>
      <c r="U83" s="119">
        <f>VLOOKUP($B83,'[3]ACT NUM12'!$G$2:$S$139,12,FALSE)</f>
        <v>6</v>
      </c>
      <c r="V83" s="119"/>
      <c r="W83" s="17">
        <f t="shared" si="27"/>
        <v>17</v>
      </c>
      <c r="X83" s="119">
        <f>VLOOKUP($B83,'[3]ACT NUM12_ERROR'!$AB$2:$AN$97,2,FALSE)</f>
        <v>1</v>
      </c>
      <c r="Y83" s="119">
        <f>VLOOKUP($B83,'[3]ACT NUM12_ERROR'!$AB$2:$AN$97,3,FALSE)</f>
        <v>0</v>
      </c>
      <c r="Z83" s="119">
        <f>VLOOKUP($B83,'[3]ACT NUM12_ERROR'!$AB$2:$AN$97,4,FALSE)</f>
        <v>1</v>
      </c>
      <c r="AA83" s="119">
        <f>VLOOKUP($B83,'[3]ACT NUM12_ERROR'!$AB$2:$AN$97,5,FALSE)</f>
        <v>1</v>
      </c>
      <c r="AB83" s="119">
        <f>VLOOKUP($B83,'[3]ACT NUM12_ERROR'!$AB$2:$AN$97,6,FALSE)</f>
        <v>0</v>
      </c>
      <c r="AC83" s="119">
        <f>VLOOKUP($B83,'[3]ACT NUM12_ERROR'!$AB$2:$AN$97,7,FALSE)</f>
        <v>2</v>
      </c>
      <c r="AD83" s="119">
        <f>VLOOKUP($B83,'[3]ACT NUM12_ERROR'!$AB$2:$AN$97,8,FALSE)</f>
        <v>3</v>
      </c>
      <c r="AE83" s="119">
        <f>VLOOKUP($B83,'[3]ACT NUM12_ERROR'!$AB$2:$AN$97,9,FALSE)</f>
        <v>0</v>
      </c>
      <c r="AF83" s="119">
        <f>VLOOKUP($B83,'[3]ACT NUM12_ERROR'!$AB$2:$AN$97,10,FALSE)</f>
        <v>0</v>
      </c>
      <c r="AG83" s="119">
        <f>VLOOKUP($B83,'[3]ACT NUM12_ERROR'!$AB$2:$AN$97,11,FALSE)</f>
        <v>0</v>
      </c>
      <c r="AH83" s="119">
        <f>VLOOKUP($B83,'[3]ACT NUM12_ERROR'!$AB$2:$AN$97,12,FALSE)</f>
        <v>0</v>
      </c>
      <c r="AI83" s="119"/>
      <c r="AJ83" s="17">
        <f t="shared" si="24"/>
        <v>8</v>
      </c>
    </row>
    <row r="84" spans="1:37" ht="15" thickBot="1" x14ac:dyDescent="0.25">
      <c r="A84" s="105" t="s">
        <v>142</v>
      </c>
      <c r="B84" s="99" t="s">
        <v>137</v>
      </c>
      <c r="C84" s="63"/>
      <c r="D84" s="63"/>
      <c r="E84" s="17">
        <v>23</v>
      </c>
      <c r="F84" s="49">
        <f t="shared" si="31"/>
        <v>33</v>
      </c>
      <c r="G84" s="17">
        <f>VLOOKUP($B84,[2]NUM12!$G$2:$I$152,3,FALSE)</f>
        <v>22</v>
      </c>
      <c r="H84" s="61">
        <f t="shared" si="29"/>
        <v>24</v>
      </c>
      <c r="I84" s="50">
        <f t="shared" si="30"/>
        <v>25</v>
      </c>
      <c r="J84" s="51">
        <f>VLOOKUP($B84,[1]NUM12!$G$2:$I$157,3,FALSE)</f>
        <v>23</v>
      </c>
      <c r="K84" s="119">
        <f>VLOOKUP($B84,'[3]ACT NUM12'!$G$2:$S$139,2,FALSE)</f>
        <v>4</v>
      </c>
      <c r="L84" s="119">
        <f>VLOOKUP($B84,'[3]ACT NUM12'!$G$2:$S$139,3,FALSE)</f>
        <v>3</v>
      </c>
      <c r="M84" s="119">
        <f>VLOOKUP($B84,'[3]ACT NUM12'!$G$2:$S$139,4,FALSE)</f>
        <v>4</v>
      </c>
      <c r="N84" s="119">
        <f>VLOOKUP($B84,'[3]ACT NUM12'!$G$2:$S$139,5,FALSE)</f>
        <v>1</v>
      </c>
      <c r="O84" s="119">
        <f>VLOOKUP($B84,'[3]ACT NUM12'!$G$2:$S$139,6,FALSE)</f>
        <v>1</v>
      </c>
      <c r="P84" s="119">
        <f>VLOOKUP($B84,'[3]ACT NUM12'!$G$2:$S$139,7,FALSE)</f>
        <v>0</v>
      </c>
      <c r="Q84" s="119">
        <f>VLOOKUP($B84,'[3]ACT NUM12'!$G$2:$S$139,8,FALSE)</f>
        <v>2</v>
      </c>
      <c r="R84" s="119">
        <f>VLOOKUP($B84,'[3]ACT NUM12'!$G$2:$S$139,9,FALSE)</f>
        <v>0</v>
      </c>
      <c r="S84" s="119">
        <f>VLOOKUP($B84,'[3]ACT NUM12'!$G$2:$S$139,10,FALSE)</f>
        <v>0</v>
      </c>
      <c r="T84" s="120">
        <f>VLOOKUP($B84,'[3]ACT NUM12'!$G$2:$S$139,11,FALSE)</f>
        <v>1</v>
      </c>
      <c r="U84" s="119">
        <f>VLOOKUP($B84,'[3]ACT NUM12'!$G$2:$S$139,12,FALSE)</f>
        <v>3</v>
      </c>
      <c r="V84" s="119"/>
      <c r="W84" s="17">
        <f t="shared" si="27"/>
        <v>19</v>
      </c>
      <c r="X84" s="119">
        <f>VLOOKUP($B84,'[3]ACT NUM12_ERROR'!$AB$2:$AN$97,2,FALSE)</f>
        <v>0</v>
      </c>
      <c r="Y84" s="119">
        <f>VLOOKUP($B84,'[3]ACT NUM12_ERROR'!$AB$2:$AN$97,3,FALSE)</f>
        <v>0</v>
      </c>
      <c r="Z84" s="119">
        <f>VLOOKUP($B84,'[3]ACT NUM12_ERROR'!$AB$2:$AN$97,4,FALSE)</f>
        <v>1</v>
      </c>
      <c r="AA84" s="119">
        <f>VLOOKUP($B84,'[3]ACT NUM12_ERROR'!$AB$2:$AN$97,5,FALSE)</f>
        <v>0</v>
      </c>
      <c r="AB84" s="119">
        <f>VLOOKUP($B84,'[3]ACT NUM12_ERROR'!$AB$2:$AN$97,6,FALSE)</f>
        <v>0</v>
      </c>
      <c r="AC84" s="119">
        <f>VLOOKUP($B84,'[3]ACT NUM12_ERROR'!$AB$2:$AN$97,7,FALSE)</f>
        <v>3</v>
      </c>
      <c r="AD84" s="119">
        <f>VLOOKUP($B84,'[3]ACT NUM12_ERROR'!$AB$2:$AN$97,8,FALSE)</f>
        <v>0</v>
      </c>
      <c r="AE84" s="119">
        <f>VLOOKUP($B84,'[3]ACT NUM12_ERROR'!$AB$2:$AN$97,9,FALSE)</f>
        <v>0</v>
      </c>
      <c r="AF84" s="119">
        <f>VLOOKUP($B84,'[3]ACT NUM12_ERROR'!$AB$2:$AN$97,10,FALSE)</f>
        <v>0</v>
      </c>
      <c r="AG84" s="119">
        <f>VLOOKUP($B84,'[3]ACT NUM12_ERROR'!$AB$2:$AN$97,11,FALSE)</f>
        <v>0</v>
      </c>
      <c r="AH84" s="119">
        <f>VLOOKUP($B84,'[3]ACT NUM12_ERROR'!$AB$2:$AN$97,12,FALSE)</f>
        <v>0</v>
      </c>
      <c r="AI84" s="119"/>
      <c r="AJ84" s="17">
        <f t="shared" si="24"/>
        <v>4</v>
      </c>
    </row>
    <row r="85" spans="1:37" ht="15" thickBot="1" x14ac:dyDescent="0.25">
      <c r="A85" s="105" t="s">
        <v>142</v>
      </c>
      <c r="B85" s="99" t="s">
        <v>138</v>
      </c>
      <c r="C85" s="63"/>
      <c r="D85" s="63"/>
      <c r="E85" s="17">
        <v>15</v>
      </c>
      <c r="F85" s="49">
        <f t="shared" si="31"/>
        <v>18</v>
      </c>
      <c r="G85" s="17">
        <f>VLOOKUP($B85,[2]NUM12!$G$2:$I$152,3,FALSE)</f>
        <v>15</v>
      </c>
      <c r="H85" s="61">
        <f t="shared" si="29"/>
        <v>18</v>
      </c>
      <c r="I85" s="50">
        <f t="shared" si="30"/>
        <v>24</v>
      </c>
      <c r="J85" s="51">
        <f>VLOOKUP($B85,[1]NUM12!$G$2:$I$157,3,FALSE)</f>
        <v>35</v>
      </c>
      <c r="K85" s="119">
        <f>VLOOKUP($B85,'[3]ACT NUM12'!$G$2:$S$139,2,FALSE)</f>
        <v>3</v>
      </c>
      <c r="L85" s="119">
        <f>VLOOKUP($B85,'[3]ACT NUM12'!$G$2:$S$139,3,FALSE)</f>
        <v>0</v>
      </c>
      <c r="M85" s="119">
        <f>VLOOKUP($B85,'[3]ACT NUM12'!$G$2:$S$139,4,FALSE)</f>
        <v>0</v>
      </c>
      <c r="N85" s="119">
        <f>VLOOKUP($B85,'[3]ACT NUM12'!$G$2:$S$139,5,FALSE)</f>
        <v>2</v>
      </c>
      <c r="O85" s="119">
        <f>VLOOKUP($B85,'[3]ACT NUM12'!$G$2:$S$139,6,FALSE)</f>
        <v>0</v>
      </c>
      <c r="P85" s="119">
        <f>VLOOKUP($B85,'[3]ACT NUM12'!$G$2:$S$139,7,FALSE)</f>
        <v>0</v>
      </c>
      <c r="Q85" s="119">
        <f>VLOOKUP($B85,'[3]ACT NUM12'!$G$2:$S$139,8,FALSE)</f>
        <v>3</v>
      </c>
      <c r="R85" s="119">
        <f>VLOOKUP($B85,'[3]ACT NUM12'!$G$2:$S$139,9,FALSE)</f>
        <v>1</v>
      </c>
      <c r="S85" s="119">
        <f>VLOOKUP($B85,'[3]ACT NUM12'!$G$2:$S$139,10,FALSE)</f>
        <v>4</v>
      </c>
      <c r="T85" s="120">
        <f>VLOOKUP($B85,'[3]ACT NUM12'!$G$2:$S$139,11,FALSE)</f>
        <v>2</v>
      </c>
      <c r="U85" s="119">
        <f>VLOOKUP($B85,'[3]ACT NUM12'!$G$2:$S$139,12,FALSE)</f>
        <v>9</v>
      </c>
      <c r="V85" s="119"/>
      <c r="W85" s="17">
        <f t="shared" si="27"/>
        <v>24</v>
      </c>
      <c r="X85" s="119">
        <f>VLOOKUP($B85,'[3]ACT NUM12_ERROR'!$AB$2:$AN$97,2,FALSE)</f>
        <v>0</v>
      </c>
      <c r="Y85" s="119">
        <f>VLOOKUP($B85,'[3]ACT NUM12_ERROR'!$AB$2:$AN$97,3,FALSE)</f>
        <v>0</v>
      </c>
      <c r="Z85" s="119">
        <f>VLOOKUP($B85,'[3]ACT NUM12_ERROR'!$AB$2:$AN$97,4,FALSE)</f>
        <v>0</v>
      </c>
      <c r="AA85" s="119">
        <f>VLOOKUP($B85,'[3]ACT NUM12_ERROR'!$AB$2:$AN$97,5,FALSE)</f>
        <v>0</v>
      </c>
      <c r="AB85" s="119">
        <f>VLOOKUP($B85,'[3]ACT NUM12_ERROR'!$AB$2:$AN$97,6,FALSE)</f>
        <v>0</v>
      </c>
      <c r="AC85" s="119">
        <f>VLOOKUP($B85,'[3]ACT NUM12_ERROR'!$AB$2:$AN$97,7,FALSE)</f>
        <v>14</v>
      </c>
      <c r="AD85" s="119">
        <f>VLOOKUP($B85,'[3]ACT NUM12_ERROR'!$AB$2:$AN$97,8,FALSE)</f>
        <v>0</v>
      </c>
      <c r="AE85" s="119">
        <f>VLOOKUP($B85,'[3]ACT NUM12_ERROR'!$AB$2:$AN$97,9,FALSE)</f>
        <v>1</v>
      </c>
      <c r="AF85" s="119">
        <f>VLOOKUP($B85,'[3]ACT NUM12_ERROR'!$AB$2:$AN$97,10,FALSE)</f>
        <v>0</v>
      </c>
      <c r="AG85" s="119">
        <f>VLOOKUP($B85,'[3]ACT NUM12_ERROR'!$AB$2:$AN$97,11,FALSE)</f>
        <v>0</v>
      </c>
      <c r="AH85" s="119">
        <f>VLOOKUP($B85,'[3]ACT NUM12_ERROR'!$AB$2:$AN$97,12,FALSE)</f>
        <v>0</v>
      </c>
      <c r="AI85" s="119"/>
      <c r="AJ85" s="17">
        <f t="shared" si="24"/>
        <v>15</v>
      </c>
    </row>
    <row r="86" spans="1:37" ht="15" thickBot="1" x14ac:dyDescent="0.25">
      <c r="A86" s="105" t="s">
        <v>142</v>
      </c>
      <c r="B86" s="99" t="s">
        <v>139</v>
      </c>
      <c r="C86" s="63"/>
      <c r="D86" s="63"/>
      <c r="E86" s="17">
        <v>67</v>
      </c>
      <c r="F86" s="49">
        <f t="shared" si="31"/>
        <v>65</v>
      </c>
      <c r="G86" s="17">
        <f>VLOOKUP($B86,[2]NUM12!$G$2:$I$152,3,FALSE)</f>
        <v>28</v>
      </c>
      <c r="H86" s="61">
        <f t="shared" si="29"/>
        <v>30</v>
      </c>
      <c r="I86" s="50">
        <f t="shared" si="30"/>
        <v>33</v>
      </c>
      <c r="J86" s="51">
        <f>VLOOKUP($B86,[1]NUM12!$G$2:$I$157,3,FALSE)</f>
        <v>38</v>
      </c>
      <c r="K86" s="119">
        <f>VLOOKUP($B86,'[3]ACT NUM12'!$G$2:$S$139,2,FALSE)</f>
        <v>0</v>
      </c>
      <c r="L86" s="119">
        <f>VLOOKUP($B86,'[3]ACT NUM12'!$G$2:$S$139,3,FALSE)</f>
        <v>1</v>
      </c>
      <c r="M86" s="119">
        <f>VLOOKUP($B86,'[3]ACT NUM12'!$G$2:$S$139,4,FALSE)</f>
        <v>1</v>
      </c>
      <c r="N86" s="119">
        <f>VLOOKUP($B86,'[3]ACT NUM12'!$G$2:$S$139,5,FALSE)</f>
        <v>1</v>
      </c>
      <c r="O86" s="119">
        <f>VLOOKUP($B86,'[3]ACT NUM12'!$G$2:$S$139,6,FALSE)</f>
        <v>1</v>
      </c>
      <c r="P86" s="119">
        <f>VLOOKUP($B86,'[3]ACT NUM12'!$G$2:$S$139,7,FALSE)</f>
        <v>1</v>
      </c>
      <c r="Q86" s="119">
        <f>VLOOKUP($B86,'[3]ACT NUM12'!$G$2:$S$139,8,FALSE)</f>
        <v>2</v>
      </c>
      <c r="R86" s="119">
        <f>VLOOKUP($B86,'[3]ACT NUM12'!$G$2:$S$139,9,FALSE)</f>
        <v>0</v>
      </c>
      <c r="S86" s="119">
        <f>VLOOKUP($B86,'[3]ACT NUM12'!$G$2:$S$139,10,FALSE)</f>
        <v>0</v>
      </c>
      <c r="T86" s="120">
        <f>VLOOKUP($B86,'[3]ACT NUM12'!$G$2:$S$139,11,FALSE)</f>
        <v>3</v>
      </c>
      <c r="U86" s="119">
        <f>VLOOKUP($B86,'[3]ACT NUM12'!$G$2:$S$139,12,FALSE)</f>
        <v>5</v>
      </c>
      <c r="V86" s="119"/>
      <c r="W86" s="17">
        <f t="shared" si="27"/>
        <v>15</v>
      </c>
      <c r="X86" s="119">
        <f>VLOOKUP($B86,'[3]ACT NUM12_ERROR'!$AB$2:$AN$97,2,FALSE)</f>
        <v>0</v>
      </c>
      <c r="Y86" s="119">
        <f>VLOOKUP($B86,'[3]ACT NUM12_ERROR'!$AB$2:$AN$97,3,FALSE)</f>
        <v>2</v>
      </c>
      <c r="Z86" s="119">
        <f>VLOOKUP($B86,'[3]ACT NUM12_ERROR'!$AB$2:$AN$97,4,FALSE)</f>
        <v>2</v>
      </c>
      <c r="AA86" s="119">
        <f>VLOOKUP($B86,'[3]ACT NUM12_ERROR'!$AB$2:$AN$97,5,FALSE)</f>
        <v>0</v>
      </c>
      <c r="AB86" s="119">
        <f>VLOOKUP($B86,'[3]ACT NUM12_ERROR'!$AB$2:$AN$97,6,FALSE)</f>
        <v>2</v>
      </c>
      <c r="AC86" s="119">
        <f>VLOOKUP($B86,'[3]ACT NUM12_ERROR'!$AB$2:$AN$97,7,FALSE)</f>
        <v>0</v>
      </c>
      <c r="AD86" s="119">
        <f>VLOOKUP($B86,'[3]ACT NUM12_ERROR'!$AB$2:$AN$97,8,FALSE)</f>
        <v>0</v>
      </c>
      <c r="AE86" s="119">
        <f>VLOOKUP($B86,'[3]ACT NUM12_ERROR'!$AB$2:$AN$97,9,FALSE)</f>
        <v>0</v>
      </c>
      <c r="AF86" s="119">
        <f>VLOOKUP($B86,'[3]ACT NUM12_ERROR'!$AB$2:$AN$97,10,FALSE)</f>
        <v>0</v>
      </c>
      <c r="AG86" s="119">
        <f>VLOOKUP($B86,'[3]ACT NUM12_ERROR'!$AB$2:$AN$97,11,FALSE)</f>
        <v>0</v>
      </c>
      <c r="AH86" s="119">
        <f>VLOOKUP($B86,'[3]ACT NUM12_ERROR'!$AB$2:$AN$97,12,FALSE)</f>
        <v>0</v>
      </c>
      <c r="AI86" s="119"/>
      <c r="AJ86" s="17">
        <f t="shared" si="24"/>
        <v>6</v>
      </c>
    </row>
    <row r="87" spans="1:37" ht="15" thickBot="1" x14ac:dyDescent="0.25">
      <c r="A87" s="105" t="s">
        <v>142</v>
      </c>
      <c r="B87" s="99" t="s">
        <v>140</v>
      </c>
      <c r="C87" s="63"/>
      <c r="D87" s="63"/>
      <c r="E87" s="17">
        <v>38</v>
      </c>
      <c r="F87" s="49">
        <f t="shared" si="31"/>
        <v>38</v>
      </c>
      <c r="G87" s="17">
        <f>VLOOKUP($B87,[2]NUM12!$G$2:$I$152,3,FALSE)</f>
        <v>29</v>
      </c>
      <c r="H87" s="61">
        <f t="shared" si="29"/>
        <v>36</v>
      </c>
      <c r="I87" s="50">
        <f t="shared" si="30"/>
        <v>42</v>
      </c>
      <c r="J87" s="51">
        <f>VLOOKUP($B87,[1]NUM12!$G$2:$I$157,3,FALSE)</f>
        <v>28</v>
      </c>
      <c r="K87" s="119">
        <f>VLOOKUP($B87,'[3]ACT NUM12'!$G$2:$S$139,2,FALSE)</f>
        <v>0</v>
      </c>
      <c r="L87" s="119">
        <f>VLOOKUP($B87,'[3]ACT NUM12'!$G$2:$S$139,3,FALSE)</f>
        <v>3</v>
      </c>
      <c r="M87" s="119">
        <f>VLOOKUP($B87,'[3]ACT NUM12'!$G$2:$S$139,4,FALSE)</f>
        <v>2</v>
      </c>
      <c r="N87" s="119">
        <f>VLOOKUP($B87,'[3]ACT NUM12'!$G$2:$S$139,5,FALSE)</f>
        <v>3</v>
      </c>
      <c r="O87" s="119">
        <f>VLOOKUP($B87,'[3]ACT NUM12'!$G$2:$S$139,6,FALSE)</f>
        <v>0</v>
      </c>
      <c r="P87" s="119">
        <f>VLOOKUP($B87,'[3]ACT NUM12'!$G$2:$S$139,7,FALSE)</f>
        <v>1</v>
      </c>
      <c r="Q87" s="119">
        <f>VLOOKUP($B87,'[3]ACT NUM12'!$G$2:$S$139,8,FALSE)</f>
        <v>9</v>
      </c>
      <c r="R87" s="119">
        <f>VLOOKUP($B87,'[3]ACT NUM12'!$G$2:$S$139,9,FALSE)</f>
        <v>0</v>
      </c>
      <c r="S87" s="119">
        <f>VLOOKUP($B87,'[3]ACT NUM12'!$G$2:$S$139,10,FALSE)</f>
        <v>0</v>
      </c>
      <c r="T87" s="120">
        <f>VLOOKUP($B87,'[3]ACT NUM12'!$G$2:$S$139,11,FALSE)</f>
        <v>7</v>
      </c>
      <c r="U87" s="119">
        <f>VLOOKUP($B87,'[3]ACT NUM12'!$G$2:$S$139,12,FALSE)</f>
        <v>5</v>
      </c>
      <c r="V87" s="119"/>
      <c r="W87" s="17">
        <f t="shared" si="27"/>
        <v>30</v>
      </c>
      <c r="X87" s="119">
        <f>VLOOKUP($B87,'[3]ACT NUM12_ERROR'!$AB$2:$AN$97,2,FALSE)</f>
        <v>0</v>
      </c>
      <c r="Y87" s="119">
        <f>VLOOKUP($B87,'[3]ACT NUM12_ERROR'!$AB$2:$AN$97,3,FALSE)</f>
        <v>2</v>
      </c>
      <c r="Z87" s="119">
        <f>VLOOKUP($B87,'[3]ACT NUM12_ERROR'!$AB$2:$AN$97,4,FALSE)</f>
        <v>3</v>
      </c>
      <c r="AA87" s="119">
        <f>VLOOKUP($B87,'[3]ACT NUM12_ERROR'!$AB$2:$AN$97,5,FALSE)</f>
        <v>0</v>
      </c>
      <c r="AB87" s="119">
        <f>VLOOKUP($B87,'[3]ACT NUM12_ERROR'!$AB$2:$AN$97,6,FALSE)</f>
        <v>1</v>
      </c>
      <c r="AC87" s="119">
        <f>VLOOKUP($B87,'[3]ACT NUM12_ERROR'!$AB$2:$AN$97,7,FALSE)</f>
        <v>2</v>
      </c>
      <c r="AD87" s="119">
        <f>VLOOKUP($B87,'[3]ACT NUM12_ERROR'!$AB$2:$AN$97,8,FALSE)</f>
        <v>2</v>
      </c>
      <c r="AE87" s="119">
        <f>VLOOKUP($B87,'[3]ACT NUM12_ERROR'!$AB$2:$AN$97,9,FALSE)</f>
        <v>0</v>
      </c>
      <c r="AF87" s="119">
        <f>VLOOKUP($B87,'[3]ACT NUM12_ERROR'!$AB$2:$AN$97,10,FALSE)</f>
        <v>1</v>
      </c>
      <c r="AG87" s="119">
        <f>VLOOKUP($B87,'[3]ACT NUM12_ERROR'!$AB$2:$AN$97,11,FALSE)</f>
        <v>0</v>
      </c>
      <c r="AH87" s="119">
        <f>VLOOKUP($B87,'[3]ACT NUM12_ERROR'!$AB$2:$AN$97,12,FALSE)</f>
        <v>0</v>
      </c>
      <c r="AI87" s="119"/>
      <c r="AJ87" s="17">
        <f t="shared" si="24"/>
        <v>11</v>
      </c>
    </row>
    <row r="88" spans="1:37" ht="15" thickBot="1" x14ac:dyDescent="0.25">
      <c r="A88" s="105" t="s">
        <v>142</v>
      </c>
      <c r="B88" s="99" t="s">
        <v>141</v>
      </c>
      <c r="C88" s="63"/>
      <c r="D88" s="63"/>
      <c r="E88" s="17">
        <v>49</v>
      </c>
      <c r="F88" s="49">
        <f t="shared" si="31"/>
        <v>45</v>
      </c>
      <c r="G88" s="17">
        <f>VLOOKUP($B88,[2]NUM12!$G$2:$I$152,3,FALSE)</f>
        <v>36</v>
      </c>
      <c r="H88" s="61">
        <f>+G88+(Q88+R88)-(AD88+AE88)</f>
        <v>41</v>
      </c>
      <c r="I88" s="50">
        <f t="shared" si="30"/>
        <v>37</v>
      </c>
      <c r="J88" s="51">
        <f>VLOOKUP($B88,[1]NUM12!$G$2:$I$157,3,FALSE)</f>
        <v>57</v>
      </c>
      <c r="K88" s="119">
        <f>VLOOKUP($B88,'[3]ACT NUM12'!$G$2:$S$139,2,FALSE)</f>
        <v>1</v>
      </c>
      <c r="L88" s="119">
        <f>VLOOKUP($B88,'[3]ACT NUM12'!$G$2:$S$139,3,FALSE)</f>
        <v>0</v>
      </c>
      <c r="M88" s="119">
        <f>VLOOKUP($B88,'[3]ACT NUM12'!$G$2:$S$139,4,FALSE)</f>
        <v>0</v>
      </c>
      <c r="N88" s="119">
        <f>VLOOKUP($B88,'[3]ACT NUM12'!$G$2:$S$139,5,FALSE)</f>
        <v>4</v>
      </c>
      <c r="O88" s="119">
        <f>VLOOKUP($B88,'[3]ACT NUM12'!$G$2:$S$139,6,FALSE)</f>
        <v>1</v>
      </c>
      <c r="P88" s="119">
        <f>VLOOKUP($B88,'[3]ACT NUM12'!$G$2:$S$139,7,FALSE)</f>
        <v>2</v>
      </c>
      <c r="Q88" s="119">
        <f>VLOOKUP($B88,'[3]ACT NUM12'!$G$2:$S$139,8,FALSE)</f>
        <v>4</v>
      </c>
      <c r="R88" s="119">
        <f>VLOOKUP($B88,'[3]ACT NUM12'!$G$2:$S$139,9,FALSE)</f>
        <v>3</v>
      </c>
      <c r="S88" s="119">
        <f>VLOOKUP($B88,'[3]ACT NUM12'!$G$2:$S$139,10,FALSE)</f>
        <v>0</v>
      </c>
      <c r="T88" s="120">
        <f>VLOOKUP($B88,'[3]ACT NUM12'!$G$2:$S$139,11,FALSE)</f>
        <v>0</v>
      </c>
      <c r="U88" s="119">
        <f>VLOOKUP($B88,'[3]ACT NUM12'!$G$2:$S$139,12,FALSE)</f>
        <v>6</v>
      </c>
      <c r="V88" s="119"/>
      <c r="W88" s="17">
        <f t="shared" si="27"/>
        <v>21</v>
      </c>
      <c r="X88" s="119">
        <f>VLOOKUP($B88,'[3]ACT NUM12_ERROR'!$AB$2:$AN$97,2,FALSE)</f>
        <v>2</v>
      </c>
      <c r="Y88" s="119">
        <f>VLOOKUP($B88,'[3]ACT NUM12_ERROR'!$AB$2:$AN$97,3,FALSE)</f>
        <v>3</v>
      </c>
      <c r="Z88" s="119">
        <f>VLOOKUP($B88,'[3]ACT NUM12_ERROR'!$AB$2:$AN$97,4,FALSE)</f>
        <v>0</v>
      </c>
      <c r="AA88" s="119">
        <f>VLOOKUP($B88,'[3]ACT NUM12_ERROR'!$AB$2:$AN$97,5,FALSE)</f>
        <v>0</v>
      </c>
      <c r="AB88" s="119">
        <f>VLOOKUP($B88,'[3]ACT NUM12_ERROR'!$AB$2:$AN$97,6,FALSE)</f>
        <v>0</v>
      </c>
      <c r="AC88" s="119">
        <f>VLOOKUP($B88,'[3]ACT NUM12_ERROR'!$AB$2:$AN$97,7,FALSE)</f>
        <v>1</v>
      </c>
      <c r="AD88" s="119">
        <f>VLOOKUP($B88,'[3]ACT NUM12_ERROR'!$AB$2:$AN$97,8,FALSE)</f>
        <v>1</v>
      </c>
      <c r="AE88" s="119">
        <f>VLOOKUP($B88,'[3]ACT NUM12_ERROR'!$AB$2:$AN$97,9,FALSE)</f>
        <v>1</v>
      </c>
      <c r="AF88" s="119">
        <f>VLOOKUP($B88,'[3]ACT NUM12_ERROR'!$AB$2:$AN$97,10,FALSE)</f>
        <v>4</v>
      </c>
      <c r="AG88" s="119">
        <f>VLOOKUP($B88,'[3]ACT NUM12_ERROR'!$AB$2:$AN$97,11,FALSE)</f>
        <v>0</v>
      </c>
      <c r="AH88" s="119">
        <f>VLOOKUP($B88,'[3]ACT NUM12_ERROR'!$AB$2:$AN$97,12,FALSE)</f>
        <v>0</v>
      </c>
      <c r="AI88" s="119"/>
      <c r="AJ88" s="17">
        <f t="shared" si="24"/>
        <v>12</v>
      </c>
    </row>
    <row r="89" spans="1:37" ht="22.5" customHeight="1" thickBot="1" x14ac:dyDescent="0.25">
      <c r="A89" s="233" t="s">
        <v>205</v>
      </c>
      <c r="B89" s="234"/>
      <c r="C89" s="45">
        <f>+D89/Metas!R116</f>
        <v>1.0640714273233973</v>
      </c>
      <c r="D89" s="19">
        <f>+J89/AK89</f>
        <v>0.23409571401114743</v>
      </c>
      <c r="E89" s="14">
        <f t="shared" ref="E89:K89" si="32">SUM(E79:E88)</f>
        <v>581</v>
      </c>
      <c r="F89" s="14">
        <f>SUM(F79:F88)</f>
        <v>659</v>
      </c>
      <c r="G89" s="14">
        <f t="shared" si="32"/>
        <v>501</v>
      </c>
      <c r="H89" s="14">
        <f t="shared" si="32"/>
        <v>530</v>
      </c>
      <c r="I89" s="14">
        <f>SUM(I79:I88)</f>
        <v>571</v>
      </c>
      <c r="J89" s="14">
        <f>SUM(J79:J88)</f>
        <v>609</v>
      </c>
      <c r="K89" s="14">
        <f t="shared" si="32"/>
        <v>60</v>
      </c>
      <c r="L89" s="14">
        <f t="shared" ref="L89:V89" si="33">SUM(L79:L88)</f>
        <v>39</v>
      </c>
      <c r="M89" s="14">
        <f t="shared" si="33"/>
        <v>19</v>
      </c>
      <c r="N89" s="14">
        <f t="shared" si="33"/>
        <v>30</v>
      </c>
      <c r="O89" s="14">
        <f t="shared" si="33"/>
        <v>22</v>
      </c>
      <c r="P89" s="14">
        <f t="shared" si="33"/>
        <v>27</v>
      </c>
      <c r="Q89" s="14">
        <f t="shared" si="33"/>
        <v>41</v>
      </c>
      <c r="R89" s="14">
        <f t="shared" si="33"/>
        <v>12</v>
      </c>
      <c r="S89" s="14">
        <f t="shared" si="33"/>
        <v>9</v>
      </c>
      <c r="T89" s="14">
        <f t="shared" si="33"/>
        <v>46</v>
      </c>
      <c r="U89" s="14">
        <f t="shared" si="33"/>
        <v>83</v>
      </c>
      <c r="V89" s="14">
        <f t="shared" si="33"/>
        <v>0</v>
      </c>
      <c r="W89" s="14">
        <f t="shared" si="27"/>
        <v>388</v>
      </c>
      <c r="X89" s="14">
        <f t="shared" ref="X89:AI89" si="34">SUM(X79:X88)</f>
        <v>4</v>
      </c>
      <c r="Y89" s="14">
        <f t="shared" si="34"/>
        <v>15</v>
      </c>
      <c r="Z89" s="14">
        <f t="shared" si="34"/>
        <v>21</v>
      </c>
      <c r="AA89" s="14">
        <f t="shared" si="34"/>
        <v>10</v>
      </c>
      <c r="AB89" s="14">
        <f t="shared" si="34"/>
        <v>18</v>
      </c>
      <c r="AC89" s="14">
        <f t="shared" si="34"/>
        <v>24</v>
      </c>
      <c r="AD89" s="14">
        <f t="shared" si="34"/>
        <v>16</v>
      </c>
      <c r="AE89" s="14">
        <f t="shared" si="34"/>
        <v>8</v>
      </c>
      <c r="AF89" s="14">
        <f t="shared" si="34"/>
        <v>11</v>
      </c>
      <c r="AG89" s="14">
        <f t="shared" si="34"/>
        <v>3</v>
      </c>
      <c r="AH89" s="14">
        <f t="shared" si="34"/>
        <v>1</v>
      </c>
      <c r="AI89" s="14">
        <f t="shared" si="34"/>
        <v>0</v>
      </c>
      <c r="AJ89" s="14">
        <f t="shared" si="24"/>
        <v>131</v>
      </c>
      <c r="AK89" s="14">
        <f>11825*0.22</f>
        <v>2601.5</v>
      </c>
    </row>
    <row r="90" spans="1:37" ht="15" thickBot="1" x14ac:dyDescent="0.25">
      <c r="A90" s="105" t="s">
        <v>159</v>
      </c>
      <c r="B90" s="99" t="s">
        <v>143</v>
      </c>
      <c r="C90" s="63"/>
      <c r="D90" s="63"/>
      <c r="E90" s="17">
        <v>159</v>
      </c>
      <c r="F90" s="49">
        <f t="shared" ref="F90:F105" si="35">+E90+(K90+L90+M90)-(X90+Y90+Z90)</f>
        <v>170</v>
      </c>
      <c r="G90" s="17">
        <f>VLOOKUP($B90,[2]NUM12!$G$2:$I$152,3,FALSE)</f>
        <v>177</v>
      </c>
      <c r="H90" s="61">
        <f t="shared" ref="H90:H105" si="36">+G90+(Q90+R90)-(AD90+AE90)</f>
        <v>177</v>
      </c>
      <c r="I90" s="50">
        <f t="shared" si="30"/>
        <v>182</v>
      </c>
      <c r="J90" s="51">
        <f>VLOOKUP($B90,[1]NUM12!$G$2:$I$157,3,FALSE)</f>
        <v>133</v>
      </c>
      <c r="K90" s="119">
        <f>VLOOKUP($B90,'[3]ACT NUM12'!$G$2:$S$139,2,FALSE)</f>
        <v>0</v>
      </c>
      <c r="L90" s="119">
        <f>VLOOKUP($B90,'[3]ACT NUM12'!$G$2:$S$139,3,FALSE)</f>
        <v>12</v>
      </c>
      <c r="M90" s="119">
        <f>VLOOKUP($B90,'[3]ACT NUM12'!$G$2:$S$139,4,FALSE)</f>
        <v>0</v>
      </c>
      <c r="N90" s="119">
        <f>VLOOKUP($B90,'[3]ACT NUM12'!$G$2:$S$139,5,FALSE)</f>
        <v>15</v>
      </c>
      <c r="O90" s="119">
        <f>VLOOKUP($B90,'[3]ACT NUM12'!$G$2:$S$139,6,FALSE)</f>
        <v>4</v>
      </c>
      <c r="P90" s="119">
        <f>VLOOKUP($B90,'[3]ACT NUM12'!$G$2:$S$139,7,FALSE)</f>
        <v>0</v>
      </c>
      <c r="Q90" s="119">
        <f>VLOOKUP($B90,'[3]ACT NUM12'!$G$2:$S$139,8,FALSE)</f>
        <v>0</v>
      </c>
      <c r="R90" s="119">
        <f>VLOOKUP($B90,'[3]ACT NUM12'!$G$2:$S$139,9,FALSE)</f>
        <v>0</v>
      </c>
      <c r="S90" s="119">
        <f>VLOOKUP($B90,'[3]ACT NUM12'!$G$2:$S$139,10,FALSE)</f>
        <v>2</v>
      </c>
      <c r="T90" s="120">
        <f>VLOOKUP($B90,'[3]ACT NUM12'!$G$2:$S$139,11,FALSE)</f>
        <v>4</v>
      </c>
      <c r="U90" s="119">
        <f>VLOOKUP($B90,'[3]ACT NUM12'!$G$2:$S$139,12,FALSE)</f>
        <v>4</v>
      </c>
      <c r="V90" s="119"/>
      <c r="W90" s="17">
        <f t="shared" si="27"/>
        <v>41</v>
      </c>
      <c r="X90" s="119">
        <f>VLOOKUP($B90,'[3]ACT NUM12_ERROR'!$AB$2:$AN$97,2,FALSE)</f>
        <v>0</v>
      </c>
      <c r="Y90" s="119">
        <f>VLOOKUP($B90,'[3]ACT NUM12_ERROR'!$AB$2:$AN$97,3,FALSE)</f>
        <v>1</v>
      </c>
      <c r="Z90" s="119">
        <f>VLOOKUP($B90,'[3]ACT NUM12_ERROR'!$AB$2:$AN$97,4,FALSE)</f>
        <v>0</v>
      </c>
      <c r="AA90" s="119">
        <f>VLOOKUP($B90,'[3]ACT NUM12_ERROR'!$AB$2:$AN$97,5,FALSE)</f>
        <v>0</v>
      </c>
      <c r="AB90" s="119">
        <f>VLOOKUP($B90,'[3]ACT NUM12_ERROR'!$AB$2:$AN$97,6,FALSE)</f>
        <v>0</v>
      </c>
      <c r="AC90" s="119">
        <f>VLOOKUP($B90,'[3]ACT NUM12_ERROR'!$AB$2:$AN$97,7,FALSE)</f>
        <v>0</v>
      </c>
      <c r="AD90" s="119">
        <f>VLOOKUP($B90,'[3]ACT NUM12_ERROR'!$AB$2:$AN$97,8,FALSE)</f>
        <v>0</v>
      </c>
      <c r="AE90" s="119">
        <f>VLOOKUP($B90,'[3]ACT NUM12_ERROR'!$AB$2:$AN$97,9,FALSE)</f>
        <v>0</v>
      </c>
      <c r="AF90" s="119">
        <f>VLOOKUP($B90,'[3]ACT NUM12_ERROR'!$AB$2:$AN$97,10,FALSE)</f>
        <v>0</v>
      </c>
      <c r="AG90" s="119">
        <f>VLOOKUP($B90,'[3]ACT NUM12_ERROR'!$AB$2:$AN$97,11,FALSE)</f>
        <v>1</v>
      </c>
      <c r="AH90" s="119">
        <f>VLOOKUP($B90,'[3]ACT NUM12_ERROR'!$AB$2:$AN$97,12,FALSE)</f>
        <v>0</v>
      </c>
      <c r="AI90" s="119"/>
      <c r="AJ90" s="17">
        <f t="shared" si="24"/>
        <v>2</v>
      </c>
    </row>
    <row r="91" spans="1:37" ht="15" thickBot="1" x14ac:dyDescent="0.25">
      <c r="A91" s="105" t="s">
        <v>159</v>
      </c>
      <c r="B91" s="99" t="s">
        <v>144</v>
      </c>
      <c r="C91" s="63"/>
      <c r="D91" s="63"/>
      <c r="E91" s="17">
        <v>752</v>
      </c>
      <c r="F91" s="49">
        <f t="shared" si="35"/>
        <v>883</v>
      </c>
      <c r="G91" s="17">
        <f>VLOOKUP($B91,[2]NUM12!$G$2:$I$152,3,FALSE)</f>
        <v>950</v>
      </c>
      <c r="H91" s="61">
        <f t="shared" si="36"/>
        <v>1018</v>
      </c>
      <c r="I91" s="50">
        <f t="shared" si="30"/>
        <v>1051</v>
      </c>
      <c r="J91" s="51">
        <f>VLOOKUP($B91,[1]NUM12!$G$2:$I$157,3,FALSE)</f>
        <v>753</v>
      </c>
      <c r="K91" s="119">
        <f>VLOOKUP($B91,'[3]ACT NUM12'!$G$2:$S$139,2,FALSE)</f>
        <v>63</v>
      </c>
      <c r="L91" s="119">
        <f>VLOOKUP($B91,'[3]ACT NUM12'!$G$2:$S$139,3,FALSE)</f>
        <v>33</v>
      </c>
      <c r="M91" s="119">
        <f>VLOOKUP($B91,'[3]ACT NUM12'!$G$2:$S$139,4,FALSE)</f>
        <v>42</v>
      </c>
      <c r="N91" s="119">
        <f>VLOOKUP($B91,'[3]ACT NUM12'!$G$2:$S$139,5,FALSE)</f>
        <v>38</v>
      </c>
      <c r="O91" s="119">
        <f>VLOOKUP($B91,'[3]ACT NUM12'!$G$2:$S$139,6,FALSE)</f>
        <v>59</v>
      </c>
      <c r="P91" s="119">
        <f>VLOOKUP($B91,'[3]ACT NUM12'!$G$2:$S$139,7,FALSE)</f>
        <v>29</v>
      </c>
      <c r="Q91" s="119">
        <f>VLOOKUP($B91,'[3]ACT NUM12'!$G$2:$S$139,8,FALSE)</f>
        <v>28</v>
      </c>
      <c r="R91" s="119">
        <f>VLOOKUP($B91,'[3]ACT NUM12'!$G$2:$S$139,9,FALSE)</f>
        <v>57</v>
      </c>
      <c r="S91" s="119">
        <f>VLOOKUP($B91,'[3]ACT NUM12'!$G$2:$S$139,10,FALSE)</f>
        <v>25</v>
      </c>
      <c r="T91" s="120">
        <f>VLOOKUP($B91,'[3]ACT NUM12'!$G$2:$S$139,11,FALSE)</f>
        <v>21</v>
      </c>
      <c r="U91" s="119">
        <f>VLOOKUP($B91,'[3]ACT NUM12'!$G$2:$S$139,12,FALSE)</f>
        <v>19</v>
      </c>
      <c r="V91" s="119"/>
      <c r="W91" s="17">
        <f t="shared" si="27"/>
        <v>414</v>
      </c>
      <c r="X91" s="119">
        <f>VLOOKUP($B91,'[3]ACT NUM12_ERROR'!$AB$2:$AN$97,2,FALSE)</f>
        <v>3</v>
      </c>
      <c r="Y91" s="119">
        <f>VLOOKUP($B91,'[3]ACT NUM12_ERROR'!$AB$2:$AN$97,3,FALSE)</f>
        <v>0</v>
      </c>
      <c r="Z91" s="119">
        <f>VLOOKUP($B91,'[3]ACT NUM12_ERROR'!$AB$2:$AN$97,4,FALSE)</f>
        <v>4</v>
      </c>
      <c r="AA91" s="119">
        <f>VLOOKUP($B91,'[3]ACT NUM12_ERROR'!$AB$2:$AN$97,5,FALSE)</f>
        <v>3</v>
      </c>
      <c r="AB91" s="119">
        <f>VLOOKUP($B91,'[3]ACT NUM12_ERROR'!$AB$2:$AN$97,6,FALSE)</f>
        <v>6</v>
      </c>
      <c r="AC91" s="119">
        <f>VLOOKUP($B91,'[3]ACT NUM12_ERROR'!$AB$2:$AN$97,7,FALSE)</f>
        <v>2</v>
      </c>
      <c r="AD91" s="119">
        <f>VLOOKUP($B91,'[3]ACT NUM12_ERROR'!$AB$2:$AN$97,8,FALSE)</f>
        <v>2</v>
      </c>
      <c r="AE91" s="119">
        <f>VLOOKUP($B91,'[3]ACT NUM12_ERROR'!$AB$2:$AN$97,9,FALSE)</f>
        <v>15</v>
      </c>
      <c r="AF91" s="119">
        <f>VLOOKUP($B91,'[3]ACT NUM12_ERROR'!$AB$2:$AN$97,10,FALSE)</f>
        <v>6</v>
      </c>
      <c r="AG91" s="119">
        <f>VLOOKUP($B91,'[3]ACT NUM12_ERROR'!$AB$2:$AN$97,11,FALSE)</f>
        <v>7</v>
      </c>
      <c r="AH91" s="119">
        <f>VLOOKUP($B91,'[3]ACT NUM12_ERROR'!$AB$2:$AN$97,12,FALSE)</f>
        <v>0</v>
      </c>
      <c r="AI91" s="119"/>
      <c r="AJ91" s="17">
        <f t="shared" si="24"/>
        <v>48</v>
      </c>
    </row>
    <row r="92" spans="1:37" ht="15" thickBot="1" x14ac:dyDescent="0.25">
      <c r="A92" s="105" t="s">
        <v>159</v>
      </c>
      <c r="B92" s="99" t="s">
        <v>145</v>
      </c>
      <c r="C92" s="63"/>
      <c r="D92" s="63"/>
      <c r="E92" s="17">
        <v>1124</v>
      </c>
      <c r="F92" s="49">
        <f t="shared" si="35"/>
        <v>1324</v>
      </c>
      <c r="G92" s="17">
        <f>VLOOKUP($B92,[2]NUM12!$G$2:$I$152,3,FALSE)</f>
        <v>1225</v>
      </c>
      <c r="H92" s="61">
        <f t="shared" si="36"/>
        <v>1354</v>
      </c>
      <c r="I92" s="50">
        <f t="shared" si="30"/>
        <v>1450</v>
      </c>
      <c r="J92" s="51">
        <f>VLOOKUP($B92,[1]NUM12!$G$2:$I$157,3,FALSE)+28</f>
        <v>1265</v>
      </c>
      <c r="K92" s="119">
        <f>VLOOKUP($B92,'[3]ACT NUM12'!$G$2:$S$139,2,FALSE)</f>
        <v>59</v>
      </c>
      <c r="L92" s="119">
        <f>VLOOKUP($B92,'[3]ACT NUM12'!$G$2:$S$139,3,FALSE)</f>
        <v>105</v>
      </c>
      <c r="M92" s="119">
        <f>VLOOKUP($B92,'[3]ACT NUM12'!$G$2:$S$139,4,FALSE)</f>
        <v>60</v>
      </c>
      <c r="N92" s="119">
        <f>VLOOKUP($B92,'[3]ACT NUM12'!$G$2:$S$139,5,FALSE)</f>
        <v>83</v>
      </c>
      <c r="O92" s="119">
        <f>VLOOKUP($B92,'[3]ACT NUM12'!$G$2:$S$139,6,FALSE)</f>
        <v>90</v>
      </c>
      <c r="P92" s="119">
        <f>VLOOKUP($B92,'[3]ACT NUM12'!$G$2:$S$139,7,FALSE)</f>
        <v>83</v>
      </c>
      <c r="Q92" s="119">
        <f>VLOOKUP($B92,'[3]ACT NUM12'!$G$2:$S$139,8,FALSE)</f>
        <v>81</v>
      </c>
      <c r="R92" s="119">
        <f>VLOOKUP($B92,'[3]ACT NUM12'!$G$2:$S$139,9,FALSE)</f>
        <v>77</v>
      </c>
      <c r="S92" s="119">
        <f>VLOOKUP($B92,'[3]ACT NUM12'!$G$2:$S$139,10,FALSE)</f>
        <v>54</v>
      </c>
      <c r="T92" s="120">
        <f>VLOOKUP($B92,'[3]ACT NUM12'!$G$2:$S$139,11,FALSE)</f>
        <v>48</v>
      </c>
      <c r="U92" s="119">
        <f>VLOOKUP($B92,'[3]ACT NUM12'!$G$2:$S$139,12,FALSE)</f>
        <v>35</v>
      </c>
      <c r="V92" s="119"/>
      <c r="W92" s="17">
        <f t="shared" si="27"/>
        <v>775</v>
      </c>
      <c r="X92" s="119">
        <f>VLOOKUP($B92,'[3]ACT NUM12_ERROR'!$AB$2:$AN$97,2,FALSE)</f>
        <v>0</v>
      </c>
      <c r="Y92" s="119">
        <f>VLOOKUP($B92,'[3]ACT NUM12_ERROR'!$AB$2:$AN$97,3,FALSE)</f>
        <v>2</v>
      </c>
      <c r="Z92" s="119">
        <f>VLOOKUP($B92,'[3]ACT NUM12_ERROR'!$AB$2:$AN$97,4,FALSE)</f>
        <v>22</v>
      </c>
      <c r="AA92" s="119">
        <f>VLOOKUP($B92,'[3]ACT NUM12_ERROR'!$AB$2:$AN$97,5,FALSE)</f>
        <v>40</v>
      </c>
      <c r="AB92" s="119">
        <f>VLOOKUP($B92,'[3]ACT NUM12_ERROR'!$AB$2:$AN$97,6,FALSE)</f>
        <v>2</v>
      </c>
      <c r="AC92" s="119">
        <f>VLOOKUP($B92,'[3]ACT NUM12_ERROR'!$AB$2:$AN$97,7,FALSE)</f>
        <v>58</v>
      </c>
      <c r="AD92" s="119">
        <f>VLOOKUP($B92,'[3]ACT NUM12_ERROR'!$AB$2:$AN$97,8,FALSE)</f>
        <v>28</v>
      </c>
      <c r="AE92" s="119">
        <f>VLOOKUP($B92,'[3]ACT NUM12_ERROR'!$AB$2:$AN$97,9,FALSE)</f>
        <v>1</v>
      </c>
      <c r="AF92" s="119">
        <f>VLOOKUP($B92,'[3]ACT NUM12_ERROR'!$AB$2:$AN$97,10,FALSE)</f>
        <v>3</v>
      </c>
      <c r="AG92" s="119">
        <f>VLOOKUP($B92,'[3]ACT NUM12_ERROR'!$AB$2:$AN$97,11,FALSE)</f>
        <v>3</v>
      </c>
      <c r="AH92" s="119">
        <f>VLOOKUP($B92,'[3]ACT NUM12_ERROR'!$AB$2:$AN$97,12,FALSE)</f>
        <v>52</v>
      </c>
      <c r="AI92" s="119"/>
      <c r="AJ92" s="17">
        <f t="shared" si="24"/>
        <v>211</v>
      </c>
    </row>
    <row r="93" spans="1:37" ht="15" thickBot="1" x14ac:dyDescent="0.25">
      <c r="A93" s="105" t="s">
        <v>159</v>
      </c>
      <c r="B93" s="99" t="s">
        <v>146</v>
      </c>
      <c r="C93" s="63"/>
      <c r="D93" s="63"/>
      <c r="E93" s="17">
        <v>186</v>
      </c>
      <c r="F93" s="49">
        <f t="shared" si="35"/>
        <v>204</v>
      </c>
      <c r="G93" s="17">
        <f>VLOOKUP($B93,[2]NUM12!$G$2:$I$152,3,FALSE)</f>
        <v>180</v>
      </c>
      <c r="H93" s="61">
        <f t="shared" si="36"/>
        <v>209</v>
      </c>
      <c r="I93" s="50">
        <f t="shared" si="30"/>
        <v>243</v>
      </c>
      <c r="J93" s="51">
        <f>VLOOKUP($B93,[1]NUM12!$G$2:$I$157,3,FALSE)</f>
        <v>181</v>
      </c>
      <c r="K93" s="119">
        <f>VLOOKUP($B93,'[3]ACT NUM12'!$G$2:$S$139,2,FALSE)</f>
        <v>14</v>
      </c>
      <c r="L93" s="119">
        <f>VLOOKUP($B93,'[3]ACT NUM12'!$G$2:$S$139,3,FALSE)</f>
        <v>13</v>
      </c>
      <c r="M93" s="119">
        <f>VLOOKUP($B93,'[3]ACT NUM12'!$G$2:$S$139,4,FALSE)</f>
        <v>10</v>
      </c>
      <c r="N93" s="119">
        <f>VLOOKUP($B93,'[3]ACT NUM12'!$G$2:$S$139,5,FALSE)</f>
        <v>8</v>
      </c>
      <c r="O93" s="119">
        <f>VLOOKUP($B93,'[3]ACT NUM12'!$G$2:$S$139,6,FALSE)</f>
        <v>16</v>
      </c>
      <c r="P93" s="119">
        <f>VLOOKUP($B93,'[3]ACT NUM12'!$G$2:$S$139,7,FALSE)</f>
        <v>22</v>
      </c>
      <c r="Q93" s="119">
        <f>VLOOKUP($B93,'[3]ACT NUM12'!$G$2:$S$139,8,FALSE)</f>
        <v>15</v>
      </c>
      <c r="R93" s="119">
        <f>VLOOKUP($B93,'[3]ACT NUM12'!$G$2:$S$139,9,FALSE)</f>
        <v>16</v>
      </c>
      <c r="S93" s="119">
        <f>VLOOKUP($B93,'[3]ACT NUM12'!$G$2:$S$139,10,FALSE)</f>
        <v>20</v>
      </c>
      <c r="T93" s="120">
        <f>VLOOKUP($B93,'[3]ACT NUM12'!$G$2:$S$139,11,FALSE)</f>
        <v>16</v>
      </c>
      <c r="U93" s="119">
        <f>VLOOKUP($B93,'[3]ACT NUM12'!$G$2:$S$139,12,FALSE)</f>
        <v>12</v>
      </c>
      <c r="V93" s="119"/>
      <c r="W93" s="17">
        <f t="shared" si="27"/>
        <v>162</v>
      </c>
      <c r="X93" s="119">
        <f>VLOOKUP($B93,'[3]ACT NUM12_ERROR'!$AB$2:$AN$97,2,FALSE)</f>
        <v>8</v>
      </c>
      <c r="Y93" s="119">
        <f>VLOOKUP($B93,'[3]ACT NUM12_ERROR'!$AB$2:$AN$97,3,FALSE)</f>
        <v>3</v>
      </c>
      <c r="Z93" s="119">
        <f>VLOOKUP($B93,'[3]ACT NUM12_ERROR'!$AB$2:$AN$97,4,FALSE)</f>
        <v>8</v>
      </c>
      <c r="AA93" s="119">
        <f>VLOOKUP($B93,'[3]ACT NUM12_ERROR'!$AB$2:$AN$97,5,FALSE)</f>
        <v>1</v>
      </c>
      <c r="AB93" s="119">
        <f>VLOOKUP($B93,'[3]ACT NUM12_ERROR'!$AB$2:$AN$97,6,FALSE)</f>
        <v>3</v>
      </c>
      <c r="AC93" s="119">
        <f>VLOOKUP($B93,'[3]ACT NUM12_ERROR'!$AB$2:$AN$97,7,FALSE)</f>
        <v>3</v>
      </c>
      <c r="AD93" s="119">
        <f>VLOOKUP($B93,'[3]ACT NUM12_ERROR'!$AB$2:$AN$97,8,FALSE)</f>
        <v>0</v>
      </c>
      <c r="AE93" s="119">
        <f>VLOOKUP($B93,'[3]ACT NUM12_ERROR'!$AB$2:$AN$97,9,FALSE)</f>
        <v>2</v>
      </c>
      <c r="AF93" s="119">
        <f>VLOOKUP($B93,'[3]ACT NUM12_ERROR'!$AB$2:$AN$97,10,FALSE)</f>
        <v>2</v>
      </c>
      <c r="AG93" s="119">
        <f>VLOOKUP($B93,'[3]ACT NUM12_ERROR'!$AB$2:$AN$97,11,FALSE)</f>
        <v>0</v>
      </c>
      <c r="AH93" s="119">
        <f>VLOOKUP($B93,'[3]ACT NUM12_ERROR'!$AB$2:$AN$97,12,FALSE)</f>
        <v>0</v>
      </c>
      <c r="AI93" s="119"/>
      <c r="AJ93" s="17">
        <f t="shared" si="24"/>
        <v>30</v>
      </c>
    </row>
    <row r="94" spans="1:37" ht="15" thickBot="1" x14ac:dyDescent="0.25">
      <c r="A94" s="105" t="s">
        <v>159</v>
      </c>
      <c r="B94" s="99" t="s">
        <v>147</v>
      </c>
      <c r="C94" s="63"/>
      <c r="D94" s="63"/>
      <c r="E94" s="17">
        <v>65</v>
      </c>
      <c r="F94" s="49">
        <f t="shared" si="35"/>
        <v>65</v>
      </c>
      <c r="G94" s="17">
        <f>VLOOKUP($B94,[2]NUM12!$G$2:$I$152,3,FALSE)</f>
        <v>70</v>
      </c>
      <c r="H94" s="61">
        <f t="shared" si="36"/>
        <v>70</v>
      </c>
      <c r="I94" s="50">
        <f t="shared" si="30"/>
        <v>70</v>
      </c>
      <c r="J94" s="51">
        <f>VLOOKUP($B94,[1]NUM12!$G$2:$I$157,3,FALSE)</f>
        <v>70</v>
      </c>
      <c r="K94" s="119"/>
      <c r="L94" s="119"/>
      <c r="M94" s="119"/>
      <c r="N94" s="119"/>
      <c r="O94" s="119"/>
      <c r="P94" s="119"/>
      <c r="Q94" s="119"/>
      <c r="R94" s="119"/>
      <c r="S94" s="119"/>
      <c r="T94" s="120"/>
      <c r="U94" s="119"/>
      <c r="V94" s="119"/>
      <c r="W94" s="17">
        <f t="shared" si="27"/>
        <v>0</v>
      </c>
      <c r="X94" s="114"/>
      <c r="Y94" s="114"/>
      <c r="Z94" s="114"/>
      <c r="AA94" s="114"/>
      <c r="AB94" s="114"/>
      <c r="AC94" s="114"/>
      <c r="AD94" s="114"/>
      <c r="AE94" s="114"/>
      <c r="AF94" s="114"/>
      <c r="AG94" s="119"/>
      <c r="AH94" s="119"/>
      <c r="AI94" s="119"/>
      <c r="AJ94" s="17">
        <f t="shared" si="24"/>
        <v>0</v>
      </c>
    </row>
    <row r="95" spans="1:37" ht="15" thickBot="1" x14ac:dyDescent="0.25">
      <c r="A95" s="105" t="s">
        <v>159</v>
      </c>
      <c r="B95" s="99" t="s">
        <v>148</v>
      </c>
      <c r="C95" s="63"/>
      <c r="D95" s="63"/>
      <c r="E95" s="17">
        <v>50</v>
      </c>
      <c r="F95" s="49">
        <f t="shared" si="35"/>
        <v>51</v>
      </c>
      <c r="G95" s="17">
        <f>VLOOKUP($B95,[2]NUM12!$G$2:$I$152,3,FALSE)</f>
        <v>55</v>
      </c>
      <c r="H95" s="61">
        <f t="shared" si="36"/>
        <v>57</v>
      </c>
      <c r="I95" s="50">
        <f t="shared" si="30"/>
        <v>57</v>
      </c>
      <c r="J95" s="51">
        <f>VLOOKUP($B95,[1]NUM12!$G$2:$I$157,3,FALSE)</f>
        <v>54</v>
      </c>
      <c r="K95" s="119">
        <f>VLOOKUP($B95,'[3]ACT NUM12'!$G$2:$S$139,2,FALSE)</f>
        <v>0</v>
      </c>
      <c r="L95" s="119">
        <f>VLOOKUP($B95,'[3]ACT NUM12'!$G$2:$S$139,3,FALSE)</f>
        <v>3</v>
      </c>
      <c r="M95" s="119">
        <f>VLOOKUP($B95,'[3]ACT NUM12'!$G$2:$S$139,4,FALSE)</f>
        <v>4</v>
      </c>
      <c r="N95" s="119">
        <f>VLOOKUP($B95,'[3]ACT NUM12'!$G$2:$S$139,5,FALSE)</f>
        <v>0</v>
      </c>
      <c r="O95" s="119">
        <f>VLOOKUP($B95,'[3]ACT NUM12'!$G$2:$S$139,6,FALSE)</f>
        <v>0</v>
      </c>
      <c r="P95" s="119">
        <f>VLOOKUP($B95,'[3]ACT NUM12'!$G$2:$S$139,7,FALSE)</f>
        <v>0</v>
      </c>
      <c r="Q95" s="119">
        <f>VLOOKUP($B95,'[3]ACT NUM12'!$G$2:$S$139,8,FALSE)</f>
        <v>0</v>
      </c>
      <c r="R95" s="119">
        <f>VLOOKUP($B95,'[3]ACT NUM12'!$G$2:$S$139,9,FALSE)</f>
        <v>2</v>
      </c>
      <c r="S95" s="119">
        <f>VLOOKUP($B95,'[3]ACT NUM12'!$G$2:$S$139,10,FALSE)</f>
        <v>0</v>
      </c>
      <c r="T95" s="120">
        <f>VLOOKUP($B95,'[3]ACT NUM12'!$G$2:$S$139,11,FALSE)</f>
        <v>0</v>
      </c>
      <c r="U95" s="119">
        <f>VLOOKUP($B95,'[3]ACT NUM12'!$G$2:$S$139,12,FALSE)</f>
        <v>0</v>
      </c>
      <c r="V95" s="119"/>
      <c r="W95" s="17">
        <f t="shared" si="27"/>
        <v>9</v>
      </c>
      <c r="X95" s="119">
        <f>VLOOKUP($B95,'[3]ACT NUM12_ERROR'!$AB$2:$AN$97,2,FALSE)</f>
        <v>0</v>
      </c>
      <c r="Y95" s="119">
        <f>VLOOKUP($B95,'[3]ACT NUM12_ERROR'!$AB$2:$AN$97,3,FALSE)</f>
        <v>4</v>
      </c>
      <c r="Z95" s="119">
        <f>VLOOKUP($B95,'[3]ACT NUM12_ERROR'!$AB$2:$AN$97,4,FALSE)</f>
        <v>2</v>
      </c>
      <c r="AA95" s="119">
        <f>VLOOKUP($B95,'[3]ACT NUM12_ERROR'!$AB$2:$AN$97,5,FALSE)</f>
        <v>0</v>
      </c>
      <c r="AB95" s="119">
        <f>VLOOKUP($B95,'[3]ACT NUM12_ERROR'!$AB$2:$AN$97,6,FALSE)</f>
        <v>0</v>
      </c>
      <c r="AC95" s="119">
        <f>VLOOKUP($B95,'[3]ACT NUM12_ERROR'!$AB$2:$AN$97,7,FALSE)</f>
        <v>0</v>
      </c>
      <c r="AD95" s="119">
        <f>VLOOKUP($B95,'[3]ACT NUM12_ERROR'!$AB$2:$AN$97,8,FALSE)</f>
        <v>0</v>
      </c>
      <c r="AE95" s="119">
        <f>VLOOKUP($B95,'[3]ACT NUM12_ERROR'!$AB$2:$AN$97,9,FALSE)</f>
        <v>0</v>
      </c>
      <c r="AF95" s="119">
        <f>VLOOKUP($B95,'[3]ACT NUM12_ERROR'!$AB$2:$AN$97,10,FALSE)</f>
        <v>0</v>
      </c>
      <c r="AG95" s="119">
        <f>VLOOKUP($B95,'[3]ACT NUM12_ERROR'!$AB$2:$AN$97,11,FALSE)</f>
        <v>0</v>
      </c>
      <c r="AH95" s="119">
        <f>VLOOKUP($B95,'[3]ACT NUM12_ERROR'!$AB$2:$AN$97,12,FALSE)</f>
        <v>0</v>
      </c>
      <c r="AI95" s="119"/>
      <c r="AJ95" s="17">
        <f t="shared" si="24"/>
        <v>6</v>
      </c>
    </row>
    <row r="96" spans="1:37" ht="15" thickBot="1" x14ac:dyDescent="0.25">
      <c r="A96" s="105" t="s">
        <v>159</v>
      </c>
      <c r="B96" s="99" t="s">
        <v>149</v>
      </c>
      <c r="C96" s="63"/>
      <c r="D96" s="63"/>
      <c r="E96" s="17">
        <v>50</v>
      </c>
      <c r="F96" s="49">
        <f t="shared" si="35"/>
        <v>50</v>
      </c>
      <c r="G96" s="17">
        <f>VLOOKUP($B96,[2]NUM12!$G$2:$I$152,3,FALSE)</f>
        <v>52</v>
      </c>
      <c r="H96" s="61">
        <f t="shared" si="36"/>
        <v>52</v>
      </c>
      <c r="I96" s="50">
        <f t="shared" si="30"/>
        <v>52</v>
      </c>
      <c r="J96" s="51">
        <f>VLOOKUP($B96,[1]NUM12!$G$2:$I$157,3,FALSE)</f>
        <v>56</v>
      </c>
      <c r="K96" s="119">
        <f>VLOOKUP($B96,'[3]ACT NUM12'!$G$2:$S$139,2,FALSE)</f>
        <v>0</v>
      </c>
      <c r="L96" s="119">
        <f>VLOOKUP($B96,'[3]ACT NUM12'!$G$2:$S$139,3,FALSE)</f>
        <v>0</v>
      </c>
      <c r="M96" s="119">
        <f>VLOOKUP($B96,'[3]ACT NUM12'!$G$2:$S$139,4,FALSE)</f>
        <v>0</v>
      </c>
      <c r="N96" s="119">
        <f>VLOOKUP($B96,'[3]ACT NUM12'!$G$2:$S$139,5,FALSE)</f>
        <v>2</v>
      </c>
      <c r="O96" s="119">
        <f>VLOOKUP($B96,'[3]ACT NUM12'!$G$2:$S$139,6,FALSE)</f>
        <v>0</v>
      </c>
      <c r="P96" s="119">
        <f>VLOOKUP($B96,'[3]ACT NUM12'!$G$2:$S$139,7,FALSE)</f>
        <v>0</v>
      </c>
      <c r="Q96" s="119">
        <f>VLOOKUP($B96,'[3]ACT NUM12'!$G$2:$S$139,8,FALSE)</f>
        <v>0</v>
      </c>
      <c r="R96" s="119">
        <f>VLOOKUP($B96,'[3]ACT NUM12'!$G$2:$S$139,9,FALSE)</f>
        <v>0</v>
      </c>
      <c r="S96" s="119">
        <f>VLOOKUP($B96,'[3]ACT NUM12'!$G$2:$S$139,10,FALSE)</f>
        <v>0</v>
      </c>
      <c r="T96" s="120">
        <f>VLOOKUP($B96,'[3]ACT NUM12'!$G$2:$S$139,11,FALSE)</f>
        <v>0</v>
      </c>
      <c r="U96" s="119">
        <f>VLOOKUP($B96,'[3]ACT NUM12'!$G$2:$S$139,12,FALSE)</f>
        <v>0</v>
      </c>
      <c r="V96" s="119"/>
      <c r="W96" s="17">
        <f t="shared" si="27"/>
        <v>2</v>
      </c>
      <c r="X96" s="119"/>
      <c r="Y96" s="119"/>
      <c r="Z96" s="119"/>
      <c r="AA96" s="119"/>
      <c r="AB96" s="119"/>
      <c r="AC96" s="119"/>
      <c r="AD96" s="119"/>
      <c r="AE96" s="119"/>
      <c r="AF96" s="119"/>
      <c r="AG96" s="119"/>
      <c r="AH96" s="119"/>
      <c r="AI96" s="119"/>
      <c r="AJ96" s="17">
        <f t="shared" si="24"/>
        <v>0</v>
      </c>
    </row>
    <row r="97" spans="1:37" ht="15" thickBot="1" x14ac:dyDescent="0.25">
      <c r="A97" s="105" t="s">
        <v>159</v>
      </c>
      <c r="B97" s="99" t="s">
        <v>150</v>
      </c>
      <c r="C97" s="63"/>
      <c r="D97" s="63"/>
      <c r="E97" s="17">
        <v>44</v>
      </c>
      <c r="F97" s="49">
        <f t="shared" si="35"/>
        <v>44</v>
      </c>
      <c r="G97" s="17">
        <f>VLOOKUP($B97,[2]NUM12!$G$2:$I$152,3,FALSE)</f>
        <v>44</v>
      </c>
      <c r="H97" s="61">
        <f t="shared" si="36"/>
        <v>44</v>
      </c>
      <c r="I97" s="50">
        <f t="shared" si="30"/>
        <v>44</v>
      </c>
      <c r="J97" s="51">
        <f>VLOOKUP($B97,[1]NUM12!$G$2:$I$157,3,FALSE)</f>
        <v>48</v>
      </c>
      <c r="K97" s="119"/>
      <c r="L97" s="119"/>
      <c r="M97" s="119"/>
      <c r="N97" s="119"/>
      <c r="O97" s="119"/>
      <c r="P97" s="119"/>
      <c r="Q97" s="119"/>
      <c r="R97" s="119"/>
      <c r="S97" s="119"/>
      <c r="T97" s="120"/>
      <c r="U97" s="119"/>
      <c r="V97" s="119"/>
      <c r="W97" s="17">
        <f t="shared" si="27"/>
        <v>0</v>
      </c>
      <c r="X97" s="119"/>
      <c r="Y97" s="119"/>
      <c r="Z97" s="119"/>
      <c r="AA97" s="119"/>
      <c r="AB97" s="119"/>
      <c r="AC97" s="119"/>
      <c r="AD97" s="119"/>
      <c r="AE97" s="119"/>
      <c r="AF97" s="119"/>
      <c r="AG97" s="119"/>
      <c r="AH97" s="119"/>
      <c r="AI97" s="119"/>
      <c r="AJ97" s="17">
        <f t="shared" si="24"/>
        <v>0</v>
      </c>
    </row>
    <row r="98" spans="1:37" ht="15" thickBot="1" x14ac:dyDescent="0.25">
      <c r="A98" s="105" t="s">
        <v>159</v>
      </c>
      <c r="B98" s="99" t="s">
        <v>151</v>
      </c>
      <c r="C98" s="63"/>
      <c r="D98" s="63"/>
      <c r="E98" s="17">
        <v>57</v>
      </c>
      <c r="F98" s="49">
        <f t="shared" si="35"/>
        <v>58</v>
      </c>
      <c r="G98" s="17">
        <f>VLOOKUP($B98,[2]NUM12!$G$2:$I$152,3,FALSE)</f>
        <v>53</v>
      </c>
      <c r="H98" s="61">
        <f t="shared" si="36"/>
        <v>53</v>
      </c>
      <c r="I98" s="50">
        <f t="shared" si="30"/>
        <v>53</v>
      </c>
      <c r="J98" s="51">
        <f>VLOOKUP($B98,[1]NUM12!$G$2:$I$157,3,FALSE)</f>
        <v>56</v>
      </c>
      <c r="K98" s="119">
        <f>VLOOKUP($B98,'[3]ACT NUM12'!$G$2:$S$139,2,FALSE)</f>
        <v>0</v>
      </c>
      <c r="L98" s="119">
        <f>VLOOKUP($B98,'[3]ACT NUM12'!$G$2:$S$139,3,FALSE)</f>
        <v>2</v>
      </c>
      <c r="M98" s="119">
        <f>VLOOKUP($B98,'[3]ACT NUM12'!$G$2:$S$139,4,FALSE)</f>
        <v>0</v>
      </c>
      <c r="N98" s="119">
        <f>VLOOKUP($B98,'[3]ACT NUM12'!$G$2:$S$139,5,FALSE)</f>
        <v>0</v>
      </c>
      <c r="O98" s="119">
        <f>VLOOKUP($B98,'[3]ACT NUM12'!$G$2:$S$139,6,FALSE)</f>
        <v>0</v>
      </c>
      <c r="P98" s="119">
        <f>VLOOKUP($B98,'[3]ACT NUM12'!$G$2:$S$139,7,FALSE)</f>
        <v>0</v>
      </c>
      <c r="Q98" s="119">
        <f>VLOOKUP($B98,'[3]ACT NUM12'!$G$2:$S$139,8,FALSE)</f>
        <v>0</v>
      </c>
      <c r="R98" s="119">
        <f>VLOOKUP($B98,'[3]ACT NUM12'!$G$2:$S$139,9,FALSE)</f>
        <v>0</v>
      </c>
      <c r="S98" s="119">
        <f>VLOOKUP($B98,'[3]ACT NUM12'!$G$2:$S$139,10,FALSE)</f>
        <v>0</v>
      </c>
      <c r="T98" s="120">
        <f>VLOOKUP($B98,'[3]ACT NUM12'!$G$2:$S$139,11,FALSE)</f>
        <v>0</v>
      </c>
      <c r="U98" s="119">
        <f>VLOOKUP($B98,'[3]ACT NUM12'!$G$2:$S$139,12,FALSE)</f>
        <v>0</v>
      </c>
      <c r="V98" s="119"/>
      <c r="W98" s="17">
        <f t="shared" si="27"/>
        <v>2</v>
      </c>
      <c r="X98" s="119">
        <f>VLOOKUP($B98,'[3]ACT NUM12_ERROR'!$AB$2:$AN$97,2,FALSE)</f>
        <v>0</v>
      </c>
      <c r="Y98" s="119">
        <f>VLOOKUP($B98,'[3]ACT NUM12_ERROR'!$AB$2:$AN$97,3,FALSE)</f>
        <v>0</v>
      </c>
      <c r="Z98" s="119">
        <f>VLOOKUP($B98,'[3]ACT NUM12_ERROR'!$AB$2:$AN$97,4,FALSE)</f>
        <v>1</v>
      </c>
      <c r="AA98" s="119">
        <f>VLOOKUP($B98,'[3]ACT NUM12_ERROR'!$AB$2:$AN$97,5,FALSE)</f>
        <v>3</v>
      </c>
      <c r="AB98" s="119">
        <f>VLOOKUP($B98,'[3]ACT NUM12_ERROR'!$AB$2:$AN$97,6,FALSE)</f>
        <v>0</v>
      </c>
      <c r="AC98" s="119">
        <f>VLOOKUP($B98,'[3]ACT NUM12_ERROR'!$AB$2:$AN$97,7,FALSE)</f>
        <v>0</v>
      </c>
      <c r="AD98" s="119">
        <f>VLOOKUP($B98,'[3]ACT NUM12_ERROR'!$AB$2:$AN$97,8,FALSE)</f>
        <v>0</v>
      </c>
      <c r="AE98" s="119">
        <f>VLOOKUP($B98,'[3]ACT NUM12_ERROR'!$AB$2:$AN$97,9,FALSE)</f>
        <v>0</v>
      </c>
      <c r="AF98" s="119">
        <f>VLOOKUP($B98,'[3]ACT NUM12_ERROR'!$AB$2:$AN$97,10,FALSE)</f>
        <v>0</v>
      </c>
      <c r="AG98" s="119">
        <f>VLOOKUP($B98,'[3]ACT NUM12_ERROR'!$AB$2:$AN$97,11,FALSE)</f>
        <v>0</v>
      </c>
      <c r="AH98" s="119">
        <f>VLOOKUP($B98,'[3]ACT NUM12_ERROR'!$AB$2:$AN$97,12,FALSE)</f>
        <v>0</v>
      </c>
      <c r="AI98" s="119"/>
      <c r="AJ98" s="17">
        <f t="shared" si="24"/>
        <v>4</v>
      </c>
    </row>
    <row r="99" spans="1:37" ht="15" thickBot="1" x14ac:dyDescent="0.25">
      <c r="A99" s="105" t="s">
        <v>159</v>
      </c>
      <c r="B99" s="99" t="s">
        <v>152</v>
      </c>
      <c r="C99" s="63"/>
      <c r="D99" s="63"/>
      <c r="E99" s="17">
        <v>8</v>
      </c>
      <c r="F99" s="49">
        <f t="shared" si="35"/>
        <v>9</v>
      </c>
      <c r="G99" s="17">
        <f>VLOOKUP($B99,[2]NUM12!$G$2:$I$152,3,FALSE)</f>
        <v>9</v>
      </c>
      <c r="H99" s="61">
        <f t="shared" si="36"/>
        <v>9</v>
      </c>
      <c r="I99" s="50">
        <f t="shared" si="30"/>
        <v>9</v>
      </c>
      <c r="J99" s="51">
        <f>VLOOKUP($B99,[1]NUM12!$G$2:$I$157,3,FALSE)</f>
        <v>8</v>
      </c>
      <c r="K99" s="119">
        <f>VLOOKUP($B99,'[3]ACT NUM12'!$G$2:$S$139,2,FALSE)</f>
        <v>0</v>
      </c>
      <c r="L99" s="119">
        <f>VLOOKUP($B99,'[3]ACT NUM12'!$G$2:$S$139,3,FALSE)</f>
        <v>1</v>
      </c>
      <c r="M99" s="119">
        <f>VLOOKUP($B99,'[3]ACT NUM12'!$G$2:$S$139,4,FALSE)</f>
        <v>0</v>
      </c>
      <c r="N99" s="119">
        <f>VLOOKUP($B99,'[3]ACT NUM12'!$G$2:$S$139,5,FALSE)</f>
        <v>0</v>
      </c>
      <c r="O99" s="119">
        <f>VLOOKUP($B99,'[3]ACT NUM12'!$G$2:$S$139,6,FALSE)</f>
        <v>0</v>
      </c>
      <c r="P99" s="119">
        <f>VLOOKUP($B99,'[3]ACT NUM12'!$G$2:$S$139,7,FALSE)</f>
        <v>0</v>
      </c>
      <c r="Q99" s="119">
        <f>VLOOKUP($B99,'[3]ACT NUM12'!$G$2:$S$139,8,FALSE)</f>
        <v>0</v>
      </c>
      <c r="R99" s="119">
        <f>VLOOKUP($B99,'[3]ACT NUM12'!$G$2:$S$139,9,FALSE)</f>
        <v>0</v>
      </c>
      <c r="S99" s="119">
        <f>VLOOKUP($B99,'[3]ACT NUM12'!$G$2:$S$139,10,FALSE)</f>
        <v>0</v>
      </c>
      <c r="T99" s="120">
        <f>VLOOKUP($B99,'[3]ACT NUM12'!$G$2:$S$139,11,FALSE)</f>
        <v>0</v>
      </c>
      <c r="U99" s="119">
        <f>VLOOKUP($B99,'[3]ACT NUM12'!$G$2:$S$139,12,FALSE)</f>
        <v>0</v>
      </c>
      <c r="V99" s="119"/>
      <c r="W99" s="17">
        <f t="shared" si="27"/>
        <v>1</v>
      </c>
      <c r="X99" s="119"/>
      <c r="Y99" s="119"/>
      <c r="Z99" s="119"/>
      <c r="AA99" s="119"/>
      <c r="AB99" s="119"/>
      <c r="AC99" s="119"/>
      <c r="AD99" s="119"/>
      <c r="AE99" s="119"/>
      <c r="AF99" s="119"/>
      <c r="AG99" s="119"/>
      <c r="AH99" s="119"/>
      <c r="AI99" s="119"/>
      <c r="AJ99" s="17">
        <f t="shared" si="24"/>
        <v>0</v>
      </c>
    </row>
    <row r="100" spans="1:37" ht="15" thickBot="1" x14ac:dyDescent="0.25">
      <c r="A100" s="105" t="s">
        <v>159</v>
      </c>
      <c r="B100" s="99" t="s">
        <v>153</v>
      </c>
      <c r="C100" s="63"/>
      <c r="D100" s="63"/>
      <c r="E100" s="17">
        <v>26</v>
      </c>
      <c r="F100" s="49">
        <f t="shared" si="35"/>
        <v>29</v>
      </c>
      <c r="G100" s="17">
        <f>VLOOKUP($B100,[2]NUM12!$G$2:$I$152,3,FALSE)</f>
        <v>27</v>
      </c>
      <c r="H100" s="61">
        <f t="shared" si="36"/>
        <v>27</v>
      </c>
      <c r="I100" s="50">
        <f t="shared" si="30"/>
        <v>27</v>
      </c>
      <c r="J100" s="51">
        <f>VLOOKUP($B100,[1]NUM12!$G$2:$I$157,3,FALSE)</f>
        <v>25</v>
      </c>
      <c r="K100" s="119">
        <f>VLOOKUP($B100,'[3]ACT NUM12'!$G$2:$S$139,2,FALSE)</f>
        <v>0</v>
      </c>
      <c r="L100" s="119">
        <f>VLOOKUP($B100,'[3]ACT NUM12'!$G$2:$S$139,3,FALSE)</f>
        <v>0</v>
      </c>
      <c r="M100" s="119">
        <f>VLOOKUP($B100,'[3]ACT NUM12'!$G$2:$S$139,4,FALSE)</f>
        <v>3</v>
      </c>
      <c r="N100" s="119">
        <f>VLOOKUP($B100,'[3]ACT NUM12'!$G$2:$S$139,5,FALSE)</f>
        <v>0</v>
      </c>
      <c r="O100" s="119">
        <f>VLOOKUP($B100,'[3]ACT NUM12'!$G$2:$S$139,6,FALSE)</f>
        <v>0</v>
      </c>
      <c r="P100" s="119">
        <f>VLOOKUP($B100,'[3]ACT NUM12'!$G$2:$S$139,7,FALSE)</f>
        <v>0</v>
      </c>
      <c r="Q100" s="119">
        <f>VLOOKUP($B100,'[3]ACT NUM12'!$G$2:$S$139,8,FALSE)</f>
        <v>0</v>
      </c>
      <c r="R100" s="119">
        <f>VLOOKUP($B100,'[3]ACT NUM12'!$G$2:$S$139,9,FALSE)</f>
        <v>0</v>
      </c>
      <c r="S100" s="119">
        <f>VLOOKUP($B100,'[3]ACT NUM12'!$G$2:$S$139,10,FALSE)</f>
        <v>0</v>
      </c>
      <c r="T100" s="120">
        <f>VLOOKUP($B100,'[3]ACT NUM12'!$G$2:$S$139,11,FALSE)</f>
        <v>0</v>
      </c>
      <c r="U100" s="119">
        <f>VLOOKUP($B100,'[3]ACT NUM12'!$G$2:$S$139,12,FALSE)</f>
        <v>0</v>
      </c>
      <c r="V100" s="119"/>
      <c r="W100" s="17">
        <f t="shared" si="27"/>
        <v>3</v>
      </c>
      <c r="X100" s="119"/>
      <c r="Y100" s="119"/>
      <c r="Z100" s="119"/>
      <c r="AA100" s="119"/>
      <c r="AB100" s="119"/>
      <c r="AC100" s="119"/>
      <c r="AD100" s="119"/>
      <c r="AE100" s="119"/>
      <c r="AF100" s="119"/>
      <c r="AG100" s="119"/>
      <c r="AH100" s="119"/>
      <c r="AI100" s="119"/>
      <c r="AJ100" s="17">
        <f t="shared" si="24"/>
        <v>0</v>
      </c>
    </row>
    <row r="101" spans="1:37" ht="15" thickBot="1" x14ac:dyDescent="0.25">
      <c r="A101" s="105" t="s">
        <v>159</v>
      </c>
      <c r="B101" s="99" t="s">
        <v>154</v>
      </c>
      <c r="C101" s="63"/>
      <c r="D101" s="63"/>
      <c r="E101" s="17">
        <v>8</v>
      </c>
      <c r="F101" s="49">
        <f t="shared" si="35"/>
        <v>8</v>
      </c>
      <c r="G101" s="17">
        <f>VLOOKUP($B101,[2]NUM12!$G$2:$I$152,3,FALSE)</f>
        <v>7</v>
      </c>
      <c r="H101" s="61">
        <f t="shared" si="36"/>
        <v>8</v>
      </c>
      <c r="I101" s="50">
        <f t="shared" si="30"/>
        <v>8</v>
      </c>
      <c r="J101" s="51">
        <f>VLOOKUP($B101,[1]NUM12!$G$2:$I$157,3,FALSE)</f>
        <v>8</v>
      </c>
      <c r="K101" s="119">
        <f>VLOOKUP($B101,'[3]ACT NUM12'!$G$2:$S$139,2,FALSE)</f>
        <v>0</v>
      </c>
      <c r="L101" s="119">
        <f>VLOOKUP($B101,'[3]ACT NUM12'!$G$2:$S$139,3,FALSE)</f>
        <v>0</v>
      </c>
      <c r="M101" s="119">
        <f>VLOOKUP($B101,'[3]ACT NUM12'!$G$2:$S$139,4,FALSE)</f>
        <v>0</v>
      </c>
      <c r="N101" s="119">
        <f>VLOOKUP($B101,'[3]ACT NUM12'!$G$2:$S$139,5,FALSE)</f>
        <v>0</v>
      </c>
      <c r="O101" s="119">
        <f>VLOOKUP($B101,'[3]ACT NUM12'!$G$2:$S$139,6,FALSE)</f>
        <v>0</v>
      </c>
      <c r="P101" s="119">
        <f>VLOOKUP($B101,'[3]ACT NUM12'!$G$2:$S$139,7,FALSE)</f>
        <v>0</v>
      </c>
      <c r="Q101" s="119">
        <f>VLOOKUP($B101,'[3]ACT NUM12'!$G$2:$S$139,8,FALSE)</f>
        <v>0</v>
      </c>
      <c r="R101" s="119">
        <f>VLOOKUP($B101,'[3]ACT NUM12'!$G$2:$S$139,9,FALSE)</f>
        <v>1</v>
      </c>
      <c r="S101" s="119">
        <f>VLOOKUP($B101,'[3]ACT NUM12'!$G$2:$S$139,10,FALSE)</f>
        <v>0</v>
      </c>
      <c r="T101" s="120">
        <f>VLOOKUP($B101,'[3]ACT NUM12'!$G$2:$S$139,11,FALSE)</f>
        <v>0</v>
      </c>
      <c r="U101" s="119">
        <f>VLOOKUP($B101,'[3]ACT NUM12'!$G$2:$S$139,12,FALSE)</f>
        <v>0</v>
      </c>
      <c r="V101" s="119"/>
      <c r="W101" s="17">
        <f t="shared" si="27"/>
        <v>1</v>
      </c>
      <c r="X101" s="119">
        <f>VLOOKUP($B101,'[3]ACT NUM12_ERROR'!$AB$2:$AN$97,2,FALSE)</f>
        <v>0</v>
      </c>
      <c r="Y101" s="119">
        <f>VLOOKUP($B101,'[3]ACT NUM12_ERROR'!$AB$2:$AN$97,3,FALSE)</f>
        <v>0</v>
      </c>
      <c r="Z101" s="119">
        <f>VLOOKUP($B101,'[3]ACT NUM12_ERROR'!$AB$2:$AN$97,4,FALSE)</f>
        <v>0</v>
      </c>
      <c r="AA101" s="119">
        <f>VLOOKUP($B101,'[3]ACT NUM12_ERROR'!$AB$2:$AN$97,5,FALSE)</f>
        <v>0</v>
      </c>
      <c r="AB101" s="119">
        <f>VLOOKUP($B101,'[3]ACT NUM12_ERROR'!$AB$2:$AN$97,6,FALSE)</f>
        <v>1</v>
      </c>
      <c r="AC101" s="119">
        <f>VLOOKUP($B101,'[3]ACT NUM12_ERROR'!$AB$2:$AN$97,7,FALSE)</f>
        <v>0</v>
      </c>
      <c r="AD101" s="119">
        <f>VLOOKUP($B101,'[3]ACT NUM12_ERROR'!$AB$2:$AN$97,8,FALSE)</f>
        <v>0</v>
      </c>
      <c r="AE101" s="119">
        <f>VLOOKUP($B101,'[3]ACT NUM12_ERROR'!$AB$2:$AN$97,9,FALSE)</f>
        <v>0</v>
      </c>
      <c r="AF101" s="119">
        <f>VLOOKUP($B101,'[3]ACT NUM12_ERROR'!$AB$2:$AN$97,10,FALSE)</f>
        <v>0</v>
      </c>
      <c r="AG101" s="119">
        <f>VLOOKUP($B101,'[3]ACT NUM12_ERROR'!$AB$2:$AN$97,11,FALSE)</f>
        <v>0</v>
      </c>
      <c r="AH101" s="119">
        <f>VLOOKUP($B101,'[3]ACT NUM12_ERROR'!$AB$2:$AN$97,12,FALSE)</f>
        <v>0</v>
      </c>
      <c r="AI101" s="119"/>
      <c r="AJ101" s="17">
        <f t="shared" si="24"/>
        <v>1</v>
      </c>
    </row>
    <row r="102" spans="1:37" ht="15" thickBot="1" x14ac:dyDescent="0.25">
      <c r="A102" s="105" t="s">
        <v>159</v>
      </c>
      <c r="B102" s="99" t="s">
        <v>155</v>
      </c>
      <c r="C102" s="63"/>
      <c r="D102" s="63"/>
      <c r="E102" s="17">
        <v>66</v>
      </c>
      <c r="F102" s="49">
        <f t="shared" si="35"/>
        <v>68</v>
      </c>
      <c r="G102" s="17">
        <f>VLOOKUP($B102,[2]NUM12!$G$2:$I$152,3,FALSE)</f>
        <v>70</v>
      </c>
      <c r="H102" s="61">
        <f t="shared" si="36"/>
        <v>70</v>
      </c>
      <c r="I102" s="50">
        <f t="shared" si="30"/>
        <v>70</v>
      </c>
      <c r="J102" s="51">
        <f>VLOOKUP($B102,[1]NUM12!$G$2:$I$157,3,FALSE)</f>
        <v>68</v>
      </c>
      <c r="K102" s="119">
        <f>VLOOKUP($B102,'[3]ACT NUM12'!$G$2:$S$139,2,FALSE)</f>
        <v>2</v>
      </c>
      <c r="L102" s="119">
        <f>VLOOKUP($B102,'[3]ACT NUM12'!$G$2:$S$139,3,FALSE)</f>
        <v>3</v>
      </c>
      <c r="M102" s="119">
        <f>VLOOKUP($B102,'[3]ACT NUM12'!$G$2:$S$139,4,FALSE)</f>
        <v>0</v>
      </c>
      <c r="N102" s="119">
        <f>VLOOKUP($B102,'[3]ACT NUM12'!$G$2:$S$139,5,FALSE)</f>
        <v>0</v>
      </c>
      <c r="O102" s="119">
        <f>VLOOKUP($B102,'[3]ACT NUM12'!$G$2:$S$139,6,FALSE)</f>
        <v>4</v>
      </c>
      <c r="P102" s="119">
        <f>VLOOKUP($B102,'[3]ACT NUM12'!$G$2:$S$139,7,FALSE)</f>
        <v>0</v>
      </c>
      <c r="Q102" s="119">
        <f>VLOOKUP($B102,'[3]ACT NUM12'!$G$2:$S$139,8,FALSE)</f>
        <v>0</v>
      </c>
      <c r="R102" s="119">
        <f>VLOOKUP($B102,'[3]ACT NUM12'!$G$2:$S$139,9,FALSE)</f>
        <v>0</v>
      </c>
      <c r="S102" s="119">
        <f>VLOOKUP($B102,'[3]ACT NUM12'!$G$2:$S$139,10,FALSE)</f>
        <v>0</v>
      </c>
      <c r="T102" s="120">
        <f>VLOOKUP($B102,'[3]ACT NUM12'!$G$2:$S$139,11,FALSE)</f>
        <v>0</v>
      </c>
      <c r="U102" s="119">
        <f>VLOOKUP($B102,'[3]ACT NUM12'!$G$2:$S$139,12,FALSE)</f>
        <v>0</v>
      </c>
      <c r="V102" s="119"/>
      <c r="W102" s="17">
        <f t="shared" si="27"/>
        <v>9</v>
      </c>
      <c r="X102" s="119">
        <f>VLOOKUP($B102,'[3]ACT NUM12_ERROR'!$AB$2:$AN$97,2,FALSE)</f>
        <v>0</v>
      </c>
      <c r="Y102" s="119">
        <f>VLOOKUP($B102,'[3]ACT NUM12_ERROR'!$AB$2:$AN$97,3,FALSE)</f>
        <v>3</v>
      </c>
      <c r="Z102" s="119">
        <f>VLOOKUP($B102,'[3]ACT NUM12_ERROR'!$AB$2:$AN$97,4,FALSE)</f>
        <v>0</v>
      </c>
      <c r="AA102" s="119">
        <f>VLOOKUP($B102,'[3]ACT NUM12_ERROR'!$AB$2:$AN$97,5,FALSE)</f>
        <v>0</v>
      </c>
      <c r="AB102" s="119">
        <f>VLOOKUP($B102,'[3]ACT NUM12_ERROR'!$AB$2:$AN$97,6,FALSE)</f>
        <v>2</v>
      </c>
      <c r="AC102" s="119">
        <f>VLOOKUP($B102,'[3]ACT NUM12_ERROR'!$AB$2:$AN$97,7,FALSE)</f>
        <v>0</v>
      </c>
      <c r="AD102" s="119">
        <f>VLOOKUP($B102,'[3]ACT NUM12_ERROR'!$AB$2:$AN$97,8,FALSE)</f>
        <v>0</v>
      </c>
      <c r="AE102" s="119">
        <f>VLOOKUP($B102,'[3]ACT NUM12_ERROR'!$AB$2:$AN$97,9,FALSE)</f>
        <v>0</v>
      </c>
      <c r="AF102" s="119">
        <f>VLOOKUP($B102,'[3]ACT NUM12_ERROR'!$AB$2:$AN$97,10,FALSE)</f>
        <v>0</v>
      </c>
      <c r="AG102" s="119">
        <f>VLOOKUP($B102,'[3]ACT NUM12_ERROR'!$AB$2:$AN$97,11,FALSE)</f>
        <v>0</v>
      </c>
      <c r="AH102" s="119">
        <f>VLOOKUP($B102,'[3]ACT NUM12_ERROR'!$AB$2:$AN$97,12,FALSE)</f>
        <v>0</v>
      </c>
      <c r="AI102" s="119"/>
      <c r="AJ102" s="17">
        <f t="shared" si="24"/>
        <v>5</v>
      </c>
    </row>
    <row r="103" spans="1:37" ht="15" thickBot="1" x14ac:dyDescent="0.25">
      <c r="A103" s="105" t="s">
        <v>159</v>
      </c>
      <c r="B103" s="99" t="s">
        <v>156</v>
      </c>
      <c r="C103" s="63"/>
      <c r="D103" s="63"/>
      <c r="E103" s="17">
        <v>59</v>
      </c>
      <c r="F103" s="49">
        <f t="shared" si="35"/>
        <v>63</v>
      </c>
      <c r="G103" s="17">
        <f>VLOOKUP($B103,[2]NUM12!$G$2:$I$152,3,FALSE)</f>
        <v>63</v>
      </c>
      <c r="H103" s="61">
        <f t="shared" si="36"/>
        <v>65</v>
      </c>
      <c r="I103" s="50">
        <f t="shared" si="30"/>
        <v>67</v>
      </c>
      <c r="J103" s="51">
        <f>VLOOKUP($B103,[1]NUM12!$G$2:$I$157,3,FALSE)</f>
        <v>69</v>
      </c>
      <c r="K103" s="119">
        <f>VLOOKUP($B103,'[3]ACT NUM12'!$G$2:$S$139,2,FALSE)</f>
        <v>0</v>
      </c>
      <c r="L103" s="119">
        <f>VLOOKUP($B103,'[3]ACT NUM12'!$G$2:$S$139,3,FALSE)</f>
        <v>2</v>
      </c>
      <c r="M103" s="119">
        <f>VLOOKUP($B103,'[3]ACT NUM12'!$G$2:$S$139,4,FALSE)</f>
        <v>2</v>
      </c>
      <c r="N103" s="119">
        <f>VLOOKUP($B103,'[3]ACT NUM12'!$G$2:$S$139,5,FALSE)</f>
        <v>0</v>
      </c>
      <c r="O103" s="119">
        <f>VLOOKUP($B103,'[3]ACT NUM12'!$G$2:$S$139,6,FALSE)</f>
        <v>5</v>
      </c>
      <c r="P103" s="119">
        <f>VLOOKUP($B103,'[3]ACT NUM12'!$G$2:$S$139,7,FALSE)</f>
        <v>0</v>
      </c>
      <c r="Q103" s="119">
        <f>VLOOKUP($B103,'[3]ACT NUM12'!$G$2:$S$139,8,FALSE)</f>
        <v>2</v>
      </c>
      <c r="R103" s="119">
        <f>VLOOKUP($B103,'[3]ACT NUM12'!$G$2:$S$139,9,FALSE)</f>
        <v>0</v>
      </c>
      <c r="S103" s="119">
        <f>VLOOKUP($B103,'[3]ACT NUM12'!$G$2:$S$139,10,FALSE)</f>
        <v>0</v>
      </c>
      <c r="T103" s="120">
        <f>VLOOKUP($B103,'[3]ACT NUM12'!$G$2:$S$139,11,FALSE)</f>
        <v>2</v>
      </c>
      <c r="U103" s="119">
        <f>VLOOKUP($B103,'[3]ACT NUM12'!$G$2:$S$139,12,FALSE)</f>
        <v>0</v>
      </c>
      <c r="V103" s="119"/>
      <c r="W103" s="17">
        <f t="shared" si="27"/>
        <v>13</v>
      </c>
      <c r="X103" s="119"/>
      <c r="Y103" s="119"/>
      <c r="Z103" s="119"/>
      <c r="AA103" s="119"/>
      <c r="AB103" s="119"/>
      <c r="AC103" s="119"/>
      <c r="AD103" s="119"/>
      <c r="AE103" s="119"/>
      <c r="AF103" s="119"/>
      <c r="AG103" s="119"/>
      <c r="AH103" s="119"/>
      <c r="AI103" s="119"/>
      <c r="AJ103" s="17">
        <f t="shared" si="24"/>
        <v>0</v>
      </c>
    </row>
    <row r="104" spans="1:37" ht="15" thickBot="1" x14ac:dyDescent="0.25">
      <c r="A104" s="105" t="s">
        <v>159</v>
      </c>
      <c r="B104" s="99" t="s">
        <v>157</v>
      </c>
      <c r="C104" s="63"/>
      <c r="D104" s="63"/>
      <c r="E104" s="17">
        <v>305</v>
      </c>
      <c r="F104" s="49">
        <f t="shared" si="35"/>
        <v>336</v>
      </c>
      <c r="G104" s="17">
        <f>VLOOKUP($B104,[2]NUM12!$G$2:$I$152,3,FALSE)</f>
        <v>380</v>
      </c>
      <c r="H104" s="61">
        <f t="shared" si="36"/>
        <v>402</v>
      </c>
      <c r="I104" s="50">
        <f t="shared" si="30"/>
        <v>407</v>
      </c>
      <c r="J104" s="51">
        <f>VLOOKUP($B104,[1]NUM12!$G$2:$I$157,3,FALSE)</f>
        <v>398</v>
      </c>
      <c r="K104" s="119">
        <f>VLOOKUP($B104,'[3]ACT NUM12'!$G$2:$S$139,2,FALSE)</f>
        <v>15</v>
      </c>
      <c r="L104" s="119">
        <f>VLOOKUP($B104,'[3]ACT NUM12'!$G$2:$S$139,3,FALSE)</f>
        <v>8</v>
      </c>
      <c r="M104" s="119">
        <f>VLOOKUP($B104,'[3]ACT NUM12'!$G$2:$S$139,4,FALSE)</f>
        <v>11</v>
      </c>
      <c r="N104" s="119">
        <f>VLOOKUP($B104,'[3]ACT NUM12'!$G$2:$S$139,5,FALSE)</f>
        <v>10</v>
      </c>
      <c r="O104" s="119">
        <f>VLOOKUP($B104,'[3]ACT NUM12'!$G$2:$S$139,6,FALSE)</f>
        <v>6</v>
      </c>
      <c r="P104" s="119">
        <f>VLOOKUP($B104,'[3]ACT NUM12'!$G$2:$S$139,7,FALSE)</f>
        <v>20</v>
      </c>
      <c r="Q104" s="119">
        <f>VLOOKUP($B104,'[3]ACT NUM12'!$G$2:$S$139,8,FALSE)</f>
        <v>6</v>
      </c>
      <c r="R104" s="119">
        <f>VLOOKUP($B104,'[3]ACT NUM12'!$G$2:$S$139,9,FALSE)</f>
        <v>20</v>
      </c>
      <c r="S104" s="119">
        <f>VLOOKUP($B104,'[3]ACT NUM12'!$G$2:$S$139,10,FALSE)</f>
        <v>4</v>
      </c>
      <c r="T104" s="120">
        <f>VLOOKUP($B104,'[3]ACT NUM12'!$G$2:$S$139,11,FALSE)</f>
        <v>4</v>
      </c>
      <c r="U104" s="119">
        <f>VLOOKUP($B104,'[3]ACT NUM12'!$G$2:$S$139,12,FALSE)</f>
        <v>9</v>
      </c>
      <c r="V104" s="119"/>
      <c r="W104" s="17">
        <f t="shared" si="27"/>
        <v>113</v>
      </c>
      <c r="X104" s="119">
        <f>VLOOKUP($B104,'[3]ACT NUM12_ERROR'!$AB$2:$AN$97,2,FALSE)</f>
        <v>2</v>
      </c>
      <c r="Y104" s="119">
        <f>VLOOKUP($B104,'[3]ACT NUM12_ERROR'!$AB$2:$AN$97,3,FALSE)</f>
        <v>0</v>
      </c>
      <c r="Z104" s="119">
        <f>VLOOKUP($B104,'[3]ACT NUM12_ERROR'!$AB$2:$AN$97,4,FALSE)</f>
        <v>1</v>
      </c>
      <c r="AA104" s="119">
        <f>VLOOKUP($B104,'[3]ACT NUM12_ERROR'!$AB$2:$AN$97,5,FALSE)</f>
        <v>1</v>
      </c>
      <c r="AB104" s="119">
        <f>VLOOKUP($B104,'[3]ACT NUM12_ERROR'!$AB$2:$AN$97,6,FALSE)</f>
        <v>2</v>
      </c>
      <c r="AC104" s="119">
        <f>VLOOKUP($B104,'[3]ACT NUM12_ERROR'!$AB$2:$AN$97,7,FALSE)</f>
        <v>1</v>
      </c>
      <c r="AD104" s="119">
        <f>VLOOKUP($B104,'[3]ACT NUM12_ERROR'!$AB$2:$AN$97,8,FALSE)</f>
        <v>2</v>
      </c>
      <c r="AE104" s="119">
        <f>VLOOKUP($B104,'[3]ACT NUM12_ERROR'!$AB$2:$AN$97,9,FALSE)</f>
        <v>2</v>
      </c>
      <c r="AF104" s="119">
        <f>VLOOKUP($B104,'[3]ACT NUM12_ERROR'!$AB$2:$AN$97,10,FALSE)</f>
        <v>0</v>
      </c>
      <c r="AG104" s="119">
        <f>VLOOKUP($B104,'[3]ACT NUM12_ERROR'!$AB$2:$AN$97,11,FALSE)</f>
        <v>3</v>
      </c>
      <c r="AH104" s="119">
        <f>VLOOKUP($B104,'[3]ACT NUM12_ERROR'!$AB$2:$AN$97,12,FALSE)</f>
        <v>0</v>
      </c>
      <c r="AI104" s="119"/>
      <c r="AJ104" s="17">
        <f t="shared" si="24"/>
        <v>14</v>
      </c>
    </row>
    <row r="105" spans="1:37" ht="15" thickBot="1" x14ac:dyDescent="0.25">
      <c r="A105" s="105" t="s">
        <v>159</v>
      </c>
      <c r="B105" s="99" t="s">
        <v>158</v>
      </c>
      <c r="C105" s="63"/>
      <c r="D105" s="63"/>
      <c r="E105" s="17">
        <v>181</v>
      </c>
      <c r="F105" s="49">
        <f t="shared" si="35"/>
        <v>148</v>
      </c>
      <c r="G105" s="17">
        <f>VLOOKUP($B105,[2]NUM12!$G$2:$I$152,3,FALSE)</f>
        <v>166</v>
      </c>
      <c r="H105" s="61">
        <f t="shared" si="36"/>
        <v>169</v>
      </c>
      <c r="I105" s="50">
        <f t="shared" si="30"/>
        <v>183</v>
      </c>
      <c r="J105" s="51">
        <f>VLOOKUP($B105,[1]NUM12!$G$2:$I$157,3,FALSE)</f>
        <v>172</v>
      </c>
      <c r="K105" s="119">
        <f>VLOOKUP($B105,'[3]ACT NUM12'!$G$2:$S$139,2,FALSE)</f>
        <v>10</v>
      </c>
      <c r="L105" s="119">
        <f>VLOOKUP($B105,'[3]ACT NUM12'!$G$2:$S$139,3,FALSE)</f>
        <v>1</v>
      </c>
      <c r="M105" s="119">
        <f>VLOOKUP($B105,'[3]ACT NUM12'!$G$2:$S$139,4,FALSE)</f>
        <v>3</v>
      </c>
      <c r="N105" s="119">
        <f>VLOOKUP($B105,'[3]ACT NUM12'!$G$2:$S$139,5,FALSE)</f>
        <v>5</v>
      </c>
      <c r="O105" s="119">
        <f>VLOOKUP($B105,'[3]ACT NUM12'!$G$2:$S$139,6,FALSE)</f>
        <v>8</v>
      </c>
      <c r="P105" s="119">
        <f>VLOOKUP($B105,'[3]ACT NUM12'!$G$2:$S$139,7,FALSE)</f>
        <v>1</v>
      </c>
      <c r="Q105" s="119">
        <f>VLOOKUP($B105,'[3]ACT NUM12'!$G$2:$S$139,8,FALSE)</f>
        <v>0</v>
      </c>
      <c r="R105" s="119">
        <f>VLOOKUP($B105,'[3]ACT NUM12'!$G$2:$S$139,9,FALSE)</f>
        <v>4</v>
      </c>
      <c r="S105" s="119">
        <f>VLOOKUP($B105,'[3]ACT NUM12'!$G$2:$S$139,10,FALSE)</f>
        <v>9</v>
      </c>
      <c r="T105" s="120">
        <f>VLOOKUP($B105,'[3]ACT NUM12'!$G$2:$S$139,11,FALSE)</f>
        <v>9</v>
      </c>
      <c r="U105" s="119">
        <f>VLOOKUP($B105,'[3]ACT NUM12'!$G$2:$S$139,12,FALSE)</f>
        <v>4</v>
      </c>
      <c r="V105" s="119"/>
      <c r="W105" s="17">
        <f t="shared" si="27"/>
        <v>54</v>
      </c>
      <c r="X105" s="119">
        <f>VLOOKUP($B105,'[3]ACT NUM12_ERROR'!$AB$2:$AN$97,2,FALSE)</f>
        <v>23</v>
      </c>
      <c r="Y105" s="119">
        <f>VLOOKUP($B105,'[3]ACT NUM12_ERROR'!$AB$2:$AN$97,3,FALSE)</f>
        <v>23</v>
      </c>
      <c r="Z105" s="119">
        <f>VLOOKUP($B105,'[3]ACT NUM12_ERROR'!$AB$2:$AN$97,4,FALSE)</f>
        <v>1</v>
      </c>
      <c r="AA105" s="119">
        <f>VLOOKUP($B105,'[3]ACT NUM12_ERROR'!$AB$2:$AN$97,5,FALSE)</f>
        <v>1</v>
      </c>
      <c r="AB105" s="119">
        <f>VLOOKUP($B105,'[3]ACT NUM12_ERROR'!$AB$2:$AN$97,6,FALSE)</f>
        <v>0</v>
      </c>
      <c r="AC105" s="119">
        <f>VLOOKUP($B105,'[3]ACT NUM12_ERROR'!$AB$2:$AN$97,7,FALSE)</f>
        <v>1</v>
      </c>
      <c r="AD105" s="119">
        <f>VLOOKUP($B105,'[3]ACT NUM12_ERROR'!$AB$2:$AN$97,8,FALSE)</f>
        <v>0</v>
      </c>
      <c r="AE105" s="119">
        <f>VLOOKUP($B105,'[3]ACT NUM12_ERROR'!$AB$2:$AN$97,9,FALSE)</f>
        <v>1</v>
      </c>
      <c r="AF105" s="119">
        <f>VLOOKUP($B105,'[3]ACT NUM12_ERROR'!$AB$2:$AN$97,10,FALSE)</f>
        <v>4</v>
      </c>
      <c r="AG105" s="119">
        <f>VLOOKUP($B105,'[3]ACT NUM12_ERROR'!$AB$2:$AN$97,11,FALSE)</f>
        <v>0</v>
      </c>
      <c r="AH105" s="119">
        <f>VLOOKUP($B105,'[3]ACT NUM12_ERROR'!$AB$2:$AN$97,12,FALSE)</f>
        <v>6</v>
      </c>
      <c r="AI105" s="119"/>
      <c r="AJ105" s="17">
        <f>SUM(X105:AI105)</f>
        <v>60</v>
      </c>
    </row>
    <row r="106" spans="1:37" ht="22.5" customHeight="1" thickBot="1" x14ac:dyDescent="0.25">
      <c r="A106" s="233" t="s">
        <v>206</v>
      </c>
      <c r="B106" s="234"/>
      <c r="C106" s="45">
        <f>+D106/Metas!R113</f>
        <v>1.0716977929460747</v>
      </c>
      <c r="D106" s="19">
        <f>+J106/AK106</f>
        <v>0.18218862480083273</v>
      </c>
      <c r="E106" s="14">
        <f t="shared" ref="E106:K106" si="37">SUM(E90:E105)</f>
        <v>3140</v>
      </c>
      <c r="F106" s="14">
        <f t="shared" si="37"/>
        <v>3510</v>
      </c>
      <c r="G106" s="14">
        <f t="shared" si="37"/>
        <v>3528</v>
      </c>
      <c r="H106" s="14">
        <f t="shared" si="37"/>
        <v>3784</v>
      </c>
      <c r="I106" s="14">
        <f>SUM(I90:I105)</f>
        <v>3973</v>
      </c>
      <c r="J106" s="14">
        <f t="shared" si="37"/>
        <v>3364</v>
      </c>
      <c r="K106" s="14">
        <f t="shared" si="37"/>
        <v>163</v>
      </c>
      <c r="L106" s="14">
        <f t="shared" ref="L106:V106" si="38">SUM(L90:L105)</f>
        <v>183</v>
      </c>
      <c r="M106" s="14">
        <f t="shared" si="38"/>
        <v>135</v>
      </c>
      <c r="N106" s="14">
        <f t="shared" si="38"/>
        <v>161</v>
      </c>
      <c r="O106" s="14">
        <f t="shared" si="38"/>
        <v>192</v>
      </c>
      <c r="P106" s="14">
        <f t="shared" si="38"/>
        <v>155</v>
      </c>
      <c r="Q106" s="14">
        <f t="shared" si="38"/>
        <v>132</v>
      </c>
      <c r="R106" s="14">
        <f t="shared" si="38"/>
        <v>177</v>
      </c>
      <c r="S106" s="14">
        <f t="shared" si="38"/>
        <v>114</v>
      </c>
      <c r="T106" s="14">
        <f t="shared" si="38"/>
        <v>104</v>
      </c>
      <c r="U106" s="14">
        <f t="shared" si="38"/>
        <v>83</v>
      </c>
      <c r="V106" s="14">
        <f t="shared" si="38"/>
        <v>0</v>
      </c>
      <c r="W106" s="14">
        <f t="shared" si="27"/>
        <v>1599</v>
      </c>
      <c r="X106" s="14">
        <f t="shared" ref="X106:AI106" si="39">SUM(X90:X105)</f>
        <v>36</v>
      </c>
      <c r="Y106" s="14">
        <f t="shared" si="39"/>
        <v>36</v>
      </c>
      <c r="Z106" s="14">
        <f t="shared" si="39"/>
        <v>39</v>
      </c>
      <c r="AA106" s="14">
        <f t="shared" si="39"/>
        <v>49</v>
      </c>
      <c r="AB106" s="14">
        <f t="shared" si="39"/>
        <v>16</v>
      </c>
      <c r="AC106" s="14">
        <f t="shared" si="39"/>
        <v>65</v>
      </c>
      <c r="AD106" s="14">
        <f t="shared" si="39"/>
        <v>32</v>
      </c>
      <c r="AE106" s="14">
        <f t="shared" si="39"/>
        <v>21</v>
      </c>
      <c r="AF106" s="14">
        <f t="shared" si="39"/>
        <v>15</v>
      </c>
      <c r="AG106" s="14">
        <f t="shared" si="39"/>
        <v>14</v>
      </c>
      <c r="AH106" s="14">
        <f t="shared" si="39"/>
        <v>58</v>
      </c>
      <c r="AI106" s="14">
        <f t="shared" si="39"/>
        <v>0</v>
      </c>
      <c r="AJ106" s="14">
        <f t="shared" si="24"/>
        <v>381</v>
      </c>
      <c r="AK106" s="14">
        <f>83929*0.22</f>
        <v>18464.38</v>
      </c>
    </row>
    <row r="107" spans="1:37" ht="15" thickBot="1" x14ac:dyDescent="0.25">
      <c r="A107" s="105" t="s">
        <v>172</v>
      </c>
      <c r="B107" s="99" t="s">
        <v>160</v>
      </c>
      <c r="C107" s="63"/>
      <c r="D107" s="63"/>
      <c r="E107" s="17">
        <v>6</v>
      </c>
      <c r="F107" s="49">
        <f t="shared" ref="F107:F118" si="40">+E107+(K107+L107+M107)-(X107+Y107+Z107)</f>
        <v>6</v>
      </c>
      <c r="G107" s="17">
        <f>VLOOKUP($B107,[2]NUM12!$G$2:$I$152,3,FALSE)</f>
        <v>7</v>
      </c>
      <c r="H107" s="61">
        <f t="shared" ref="H107:H118" si="41">+G107+(Q107+R107)-(AD107+AE107)</f>
        <v>10</v>
      </c>
      <c r="I107" s="50">
        <f t="shared" si="30"/>
        <v>10</v>
      </c>
      <c r="J107" s="51">
        <f>VLOOKUP($B107,[1]NUM12!$G$2:$I$157,3,FALSE)</f>
        <v>11</v>
      </c>
      <c r="K107" s="119">
        <f>VLOOKUP($B107,'[3]ACT NUM12'!$G$2:$S$139,2,FALSE)</f>
        <v>0</v>
      </c>
      <c r="L107" s="119">
        <f>VLOOKUP($B107,'[3]ACT NUM12'!$G$2:$S$139,3,FALSE)</f>
        <v>0</v>
      </c>
      <c r="M107" s="119">
        <f>VLOOKUP($B107,'[3]ACT NUM12'!$G$2:$S$139,4,FALSE)</f>
        <v>0</v>
      </c>
      <c r="N107" s="119">
        <f>VLOOKUP($B107,'[3]ACT NUM12'!$G$2:$S$139,5,FALSE)</f>
        <v>0</v>
      </c>
      <c r="O107" s="119">
        <f>VLOOKUP($B107,'[3]ACT NUM12'!$G$2:$S$139,6,FALSE)</f>
        <v>0</v>
      </c>
      <c r="P107" s="119">
        <f>VLOOKUP($B107,'[3]ACT NUM12'!$G$2:$S$139,7,FALSE)</f>
        <v>0</v>
      </c>
      <c r="Q107" s="119">
        <f>VLOOKUP($B107,'[3]ACT NUM12'!$G$2:$S$139,8,FALSE)</f>
        <v>0</v>
      </c>
      <c r="R107" s="119">
        <f>VLOOKUP($B107,'[3]ACT NUM12'!$G$2:$S$139,9,FALSE)</f>
        <v>3</v>
      </c>
      <c r="S107" s="119">
        <f>VLOOKUP($B107,'[3]ACT NUM12'!$G$2:$S$139,10,FALSE)</f>
        <v>0</v>
      </c>
      <c r="T107" s="120">
        <f>VLOOKUP($B107,'[3]ACT NUM12'!$G$2:$S$139,11,FALSE)</f>
        <v>0</v>
      </c>
      <c r="U107" s="119">
        <f>VLOOKUP($B107,'[3]ACT NUM12'!$G$2:$S$139,12,FALSE)</f>
        <v>0</v>
      </c>
      <c r="V107" s="119"/>
      <c r="W107" s="17">
        <f t="shared" si="27"/>
        <v>3</v>
      </c>
      <c r="X107" s="119"/>
      <c r="Y107" s="119"/>
      <c r="Z107" s="119"/>
      <c r="AA107" s="119"/>
      <c r="AB107" s="119"/>
      <c r="AC107" s="119"/>
      <c r="AD107" s="119"/>
      <c r="AE107" s="119"/>
      <c r="AF107" s="119"/>
      <c r="AG107" s="119"/>
      <c r="AH107" s="119"/>
      <c r="AI107" s="119"/>
      <c r="AJ107" s="17">
        <f t="shared" si="24"/>
        <v>0</v>
      </c>
    </row>
    <row r="108" spans="1:37" ht="15" thickBot="1" x14ac:dyDescent="0.25">
      <c r="A108" s="105" t="s">
        <v>172</v>
      </c>
      <c r="B108" s="99" t="s">
        <v>161</v>
      </c>
      <c r="C108" s="63"/>
      <c r="D108" s="63"/>
      <c r="E108" s="17">
        <v>24</v>
      </c>
      <c r="F108" s="49">
        <f t="shared" si="40"/>
        <v>24</v>
      </c>
      <c r="G108" s="17">
        <f>VLOOKUP($B108,[2]NUM12!$G$2:$I$152,3,FALSE)</f>
        <v>23</v>
      </c>
      <c r="H108" s="61">
        <f t="shared" si="41"/>
        <v>23</v>
      </c>
      <c r="I108" s="50">
        <f t="shared" si="30"/>
        <v>25</v>
      </c>
      <c r="J108" s="51">
        <f>VLOOKUP($B108,[1]NUM12!$G$2:$I$157,3,FALSE)</f>
        <v>25</v>
      </c>
      <c r="K108" s="119">
        <f>VLOOKUP($B108,'[3]ACT NUM12'!$G$2:$S$139,2,FALSE)</f>
        <v>0</v>
      </c>
      <c r="L108" s="119">
        <f>VLOOKUP($B108,'[3]ACT NUM12'!$G$2:$S$139,3,FALSE)</f>
        <v>0</v>
      </c>
      <c r="M108" s="119">
        <f>VLOOKUP($B108,'[3]ACT NUM12'!$G$2:$S$139,4,FALSE)</f>
        <v>0</v>
      </c>
      <c r="N108" s="119">
        <f>VLOOKUP($B108,'[3]ACT NUM12'!$G$2:$S$139,5,FALSE)</f>
        <v>0</v>
      </c>
      <c r="O108" s="119">
        <f>VLOOKUP($B108,'[3]ACT NUM12'!$G$2:$S$139,6,FALSE)</f>
        <v>0</v>
      </c>
      <c r="P108" s="119">
        <f>VLOOKUP($B108,'[3]ACT NUM12'!$G$2:$S$139,7,FALSE)</f>
        <v>2</v>
      </c>
      <c r="Q108" s="119">
        <f>VLOOKUP($B108,'[3]ACT NUM12'!$G$2:$S$139,8,FALSE)</f>
        <v>0</v>
      </c>
      <c r="R108" s="119">
        <f>VLOOKUP($B108,'[3]ACT NUM12'!$G$2:$S$139,9,FALSE)</f>
        <v>0</v>
      </c>
      <c r="S108" s="119">
        <f>VLOOKUP($B108,'[3]ACT NUM12'!$G$2:$S$139,10,FALSE)</f>
        <v>1</v>
      </c>
      <c r="T108" s="120">
        <f>VLOOKUP($B108,'[3]ACT NUM12'!$G$2:$S$139,11,FALSE)</f>
        <v>1</v>
      </c>
      <c r="U108" s="119">
        <f>VLOOKUP($B108,'[3]ACT NUM12'!$G$2:$S$139,12,FALSE)</f>
        <v>0</v>
      </c>
      <c r="V108" s="119"/>
      <c r="W108" s="17">
        <f t="shared" si="27"/>
        <v>4</v>
      </c>
      <c r="X108" s="119"/>
      <c r="Y108" s="119"/>
      <c r="Z108" s="119"/>
      <c r="AA108" s="119"/>
      <c r="AB108" s="119"/>
      <c r="AC108" s="119"/>
      <c r="AD108" s="119"/>
      <c r="AE108" s="119"/>
      <c r="AF108" s="119"/>
      <c r="AG108" s="119"/>
      <c r="AH108" s="119"/>
      <c r="AI108" s="119"/>
      <c r="AJ108" s="17">
        <f t="shared" si="24"/>
        <v>0</v>
      </c>
    </row>
    <row r="109" spans="1:37" ht="15" thickBot="1" x14ac:dyDescent="0.25">
      <c r="A109" s="105" t="s">
        <v>172</v>
      </c>
      <c r="B109" s="99" t="s">
        <v>162</v>
      </c>
      <c r="C109" s="63"/>
      <c r="D109" s="63"/>
      <c r="E109" s="17">
        <v>21</v>
      </c>
      <c r="F109" s="49">
        <f t="shared" si="40"/>
        <v>22</v>
      </c>
      <c r="G109" s="17">
        <f>VLOOKUP($B109,[2]NUM12!$G$2:$I$152,3,FALSE)</f>
        <v>19</v>
      </c>
      <c r="H109" s="61">
        <f t="shared" si="41"/>
        <v>22</v>
      </c>
      <c r="I109" s="50">
        <f t="shared" si="30"/>
        <v>23</v>
      </c>
      <c r="J109" s="51">
        <f>VLOOKUP($B109,[1]NUM12!$G$2:$I$157,3,FALSE)</f>
        <v>27</v>
      </c>
      <c r="K109" s="119">
        <f>VLOOKUP($B109,'[3]ACT NUM12'!$G$2:$S$139,2,FALSE)</f>
        <v>0</v>
      </c>
      <c r="L109" s="119">
        <f>VLOOKUP($B109,'[3]ACT NUM12'!$G$2:$S$139,3,FALSE)</f>
        <v>1</v>
      </c>
      <c r="M109" s="119">
        <f>VLOOKUP($B109,'[3]ACT NUM12'!$G$2:$S$139,4,FALSE)</f>
        <v>0</v>
      </c>
      <c r="N109" s="119">
        <f>VLOOKUP($B109,'[3]ACT NUM12'!$G$2:$S$139,5,FALSE)</f>
        <v>0</v>
      </c>
      <c r="O109" s="119">
        <f>VLOOKUP($B109,'[3]ACT NUM12'!$G$2:$S$139,6,FALSE)</f>
        <v>0</v>
      </c>
      <c r="P109" s="119">
        <f>VLOOKUP($B109,'[3]ACT NUM12'!$G$2:$S$139,7,FALSE)</f>
        <v>0</v>
      </c>
      <c r="Q109" s="119">
        <f>VLOOKUP($B109,'[3]ACT NUM12'!$G$2:$S$139,8,FALSE)</f>
        <v>2</v>
      </c>
      <c r="R109" s="119">
        <f>VLOOKUP($B109,'[3]ACT NUM12'!$G$2:$S$139,9,FALSE)</f>
        <v>1</v>
      </c>
      <c r="S109" s="119">
        <f>VLOOKUP($B109,'[3]ACT NUM12'!$G$2:$S$139,10,FALSE)</f>
        <v>0</v>
      </c>
      <c r="T109" s="120">
        <f>VLOOKUP($B109,'[3]ACT NUM12'!$G$2:$S$139,11,FALSE)</f>
        <v>1</v>
      </c>
      <c r="U109" s="119">
        <f>VLOOKUP($B109,'[3]ACT NUM12'!$G$2:$S$139,12,FALSE)</f>
        <v>0</v>
      </c>
      <c r="V109" s="119"/>
      <c r="W109" s="17">
        <f t="shared" si="27"/>
        <v>5</v>
      </c>
      <c r="X109" s="119">
        <f>VLOOKUP($B109,'[3]ACT NUM12_ERROR'!$AB$2:$AN$97,2,FALSE)</f>
        <v>0</v>
      </c>
      <c r="Y109" s="119">
        <f>VLOOKUP($B109,'[3]ACT NUM12_ERROR'!$AB$2:$AN$97,3,FALSE)</f>
        <v>0</v>
      </c>
      <c r="Z109" s="119">
        <f>VLOOKUP($B109,'[3]ACT NUM12_ERROR'!$AB$2:$AN$97,4,FALSE)</f>
        <v>0</v>
      </c>
      <c r="AA109" s="119">
        <f>VLOOKUP($B109,'[3]ACT NUM12_ERROR'!$AB$2:$AN$97,5,FALSE)</f>
        <v>0</v>
      </c>
      <c r="AB109" s="119">
        <f>VLOOKUP($B109,'[3]ACT NUM12_ERROR'!$AB$2:$AN$97,6,FALSE)</f>
        <v>0</v>
      </c>
      <c r="AC109" s="119">
        <f>VLOOKUP($B109,'[3]ACT NUM12_ERROR'!$AB$2:$AN$97,7,FALSE)</f>
        <v>1</v>
      </c>
      <c r="AD109" s="119">
        <f>VLOOKUP($B109,'[3]ACT NUM12_ERROR'!$AB$2:$AN$97,8,FALSE)</f>
        <v>0</v>
      </c>
      <c r="AE109" s="119">
        <f>VLOOKUP($B109,'[3]ACT NUM12_ERROR'!$AB$2:$AN$97,9,FALSE)</f>
        <v>0</v>
      </c>
      <c r="AF109" s="119">
        <f>VLOOKUP($B109,'[3]ACT NUM12_ERROR'!$AB$2:$AN$97,10,FALSE)</f>
        <v>0</v>
      </c>
      <c r="AG109" s="119">
        <f>VLOOKUP($B109,'[3]ACT NUM12_ERROR'!$AB$2:$AN$97,11,FALSE)</f>
        <v>0</v>
      </c>
      <c r="AH109" s="119">
        <f>VLOOKUP($B109,'[3]ACT NUM12_ERROR'!$AB$2:$AN$97,12,FALSE)</f>
        <v>0</v>
      </c>
      <c r="AI109" s="119"/>
      <c r="AJ109" s="17">
        <f t="shared" si="24"/>
        <v>1</v>
      </c>
    </row>
    <row r="110" spans="1:37" ht="15" thickBot="1" x14ac:dyDescent="0.25">
      <c r="A110" s="105" t="s">
        <v>172</v>
      </c>
      <c r="B110" s="99" t="s">
        <v>163</v>
      </c>
      <c r="C110" s="63"/>
      <c r="D110" s="63"/>
      <c r="E110" s="17">
        <v>14</v>
      </c>
      <c r="F110" s="49">
        <f t="shared" si="40"/>
        <v>15</v>
      </c>
      <c r="G110" s="17">
        <f>VLOOKUP($B110,[2]NUM12!$G$2:$I$152,3,FALSE)</f>
        <v>8</v>
      </c>
      <c r="H110" s="61">
        <f t="shared" si="41"/>
        <v>9</v>
      </c>
      <c r="I110" s="50">
        <f t="shared" si="30"/>
        <v>12</v>
      </c>
      <c r="J110" s="51">
        <f>VLOOKUP($B110,[1]NUM12!$G$2:$I$157,3,FALSE)</f>
        <v>15</v>
      </c>
      <c r="K110" s="119">
        <f>VLOOKUP($B110,'[3]ACT NUM12'!$G$2:$S$139,2,FALSE)</f>
        <v>0</v>
      </c>
      <c r="L110" s="119">
        <f>VLOOKUP($B110,'[3]ACT NUM12'!$G$2:$S$139,3,FALSE)</f>
        <v>1</v>
      </c>
      <c r="M110" s="119">
        <f>VLOOKUP($B110,'[3]ACT NUM12'!$G$2:$S$139,4,FALSE)</f>
        <v>0</v>
      </c>
      <c r="N110" s="119">
        <f>VLOOKUP($B110,'[3]ACT NUM12'!$G$2:$S$139,5,FALSE)</f>
        <v>0</v>
      </c>
      <c r="O110" s="119">
        <f>VLOOKUP($B110,'[3]ACT NUM12'!$G$2:$S$139,6,FALSE)</f>
        <v>0</v>
      </c>
      <c r="P110" s="119">
        <f>VLOOKUP($B110,'[3]ACT NUM12'!$G$2:$S$139,7,FALSE)</f>
        <v>1</v>
      </c>
      <c r="Q110" s="119">
        <f>VLOOKUP($B110,'[3]ACT NUM12'!$G$2:$S$139,8,FALSE)</f>
        <v>1</v>
      </c>
      <c r="R110" s="119">
        <f>VLOOKUP($B110,'[3]ACT NUM12'!$G$2:$S$139,9,FALSE)</f>
        <v>0</v>
      </c>
      <c r="S110" s="119">
        <f>VLOOKUP($B110,'[3]ACT NUM12'!$G$2:$S$139,10,FALSE)</f>
        <v>2</v>
      </c>
      <c r="T110" s="120">
        <f>VLOOKUP($B110,'[3]ACT NUM12'!$G$2:$S$139,11,FALSE)</f>
        <v>1</v>
      </c>
      <c r="U110" s="119">
        <f>VLOOKUP($B110,'[3]ACT NUM12'!$G$2:$S$139,12,FALSE)</f>
        <v>0</v>
      </c>
      <c r="V110" s="119"/>
      <c r="W110" s="17">
        <f t="shared" si="27"/>
        <v>6</v>
      </c>
      <c r="X110" s="119"/>
      <c r="Y110" s="119"/>
      <c r="Z110" s="119"/>
      <c r="AA110" s="119"/>
      <c r="AB110" s="119"/>
      <c r="AC110" s="119"/>
      <c r="AD110" s="119"/>
      <c r="AE110" s="119"/>
      <c r="AF110" s="119"/>
      <c r="AG110" s="119"/>
      <c r="AH110" s="119"/>
      <c r="AI110" s="119"/>
      <c r="AJ110" s="17">
        <f t="shared" si="24"/>
        <v>0</v>
      </c>
    </row>
    <row r="111" spans="1:37" ht="15" thickBot="1" x14ac:dyDescent="0.25">
      <c r="A111" s="105" t="s">
        <v>172</v>
      </c>
      <c r="B111" s="99" t="s">
        <v>164</v>
      </c>
      <c r="C111" s="63"/>
      <c r="D111" s="63"/>
      <c r="E111" s="17">
        <v>37</v>
      </c>
      <c r="F111" s="49">
        <f t="shared" si="40"/>
        <v>37</v>
      </c>
      <c r="G111" s="17">
        <f>VLOOKUP($B111,[2]NUM12!$G$2:$I$152,3,FALSE)</f>
        <v>28</v>
      </c>
      <c r="H111" s="61">
        <f t="shared" si="41"/>
        <v>29</v>
      </c>
      <c r="I111" s="50">
        <f t="shared" si="30"/>
        <v>29</v>
      </c>
      <c r="J111" s="51">
        <f>VLOOKUP($B111,[1]NUM12!$G$2:$I$157,3,FALSE)</f>
        <v>29</v>
      </c>
      <c r="K111" s="119">
        <f>VLOOKUP($B111,'[3]ACT NUM12'!$G$2:$S$139,2,FALSE)</f>
        <v>0</v>
      </c>
      <c r="L111" s="119">
        <f>VLOOKUP($B111,'[3]ACT NUM12'!$G$2:$S$139,3,FALSE)</f>
        <v>0</v>
      </c>
      <c r="M111" s="119">
        <f>VLOOKUP($B111,'[3]ACT NUM12'!$G$2:$S$139,4,FALSE)</f>
        <v>0</v>
      </c>
      <c r="N111" s="119">
        <f>VLOOKUP($B111,'[3]ACT NUM12'!$G$2:$S$139,5,FALSE)</f>
        <v>0</v>
      </c>
      <c r="O111" s="119">
        <f>VLOOKUP($B111,'[3]ACT NUM12'!$G$2:$S$139,6,FALSE)</f>
        <v>0</v>
      </c>
      <c r="P111" s="119">
        <f>VLOOKUP($B111,'[3]ACT NUM12'!$G$2:$S$139,7,FALSE)</f>
        <v>2</v>
      </c>
      <c r="Q111" s="119">
        <f>VLOOKUP($B111,'[3]ACT NUM12'!$G$2:$S$139,8,FALSE)</f>
        <v>0</v>
      </c>
      <c r="R111" s="119">
        <f>VLOOKUP($B111,'[3]ACT NUM12'!$G$2:$S$139,9,FALSE)</f>
        <v>1</v>
      </c>
      <c r="S111" s="119">
        <f>VLOOKUP($B111,'[3]ACT NUM12'!$G$2:$S$139,10,FALSE)</f>
        <v>1</v>
      </c>
      <c r="T111" s="120">
        <f>VLOOKUP($B111,'[3]ACT NUM12'!$G$2:$S$139,11,FALSE)</f>
        <v>0</v>
      </c>
      <c r="U111" s="119">
        <f>VLOOKUP($B111,'[3]ACT NUM12'!$G$2:$S$139,12,FALSE)</f>
        <v>0</v>
      </c>
      <c r="V111" s="119"/>
      <c r="W111" s="17">
        <f t="shared" si="27"/>
        <v>4</v>
      </c>
      <c r="X111" s="119">
        <f>VLOOKUP($B111,'[3]ACT NUM12_ERROR'!$AB$2:$AN$97,2,FALSE)</f>
        <v>0</v>
      </c>
      <c r="Y111" s="119">
        <f>VLOOKUP($B111,'[3]ACT NUM12_ERROR'!$AB$2:$AN$97,3,FALSE)</f>
        <v>0</v>
      </c>
      <c r="Z111" s="119">
        <f>VLOOKUP($B111,'[3]ACT NUM12_ERROR'!$AB$2:$AN$97,4,FALSE)</f>
        <v>0</v>
      </c>
      <c r="AA111" s="119">
        <f>VLOOKUP($B111,'[3]ACT NUM12_ERROR'!$AB$2:$AN$97,5,FALSE)</f>
        <v>0</v>
      </c>
      <c r="AB111" s="119">
        <f>VLOOKUP($B111,'[3]ACT NUM12_ERROR'!$AB$2:$AN$97,6,FALSE)</f>
        <v>0</v>
      </c>
      <c r="AC111" s="119">
        <f>VLOOKUP($B111,'[3]ACT NUM12_ERROR'!$AB$2:$AN$97,7,FALSE)</f>
        <v>0</v>
      </c>
      <c r="AD111" s="119">
        <f>VLOOKUP($B111,'[3]ACT NUM12_ERROR'!$AB$2:$AN$97,8,FALSE)</f>
        <v>0</v>
      </c>
      <c r="AE111" s="119">
        <f>VLOOKUP($B111,'[3]ACT NUM12_ERROR'!$AB$2:$AN$97,9,FALSE)</f>
        <v>0</v>
      </c>
      <c r="AF111" s="119">
        <f>VLOOKUP($B111,'[3]ACT NUM12_ERROR'!$AB$2:$AN$97,10,FALSE)</f>
        <v>0</v>
      </c>
      <c r="AG111" s="119">
        <f>VLOOKUP($B111,'[3]ACT NUM12_ERROR'!$AB$2:$AN$97,11,FALSE)</f>
        <v>1</v>
      </c>
      <c r="AH111" s="119">
        <f>VLOOKUP($B111,'[3]ACT NUM12_ERROR'!$AB$2:$AN$97,12,FALSE)</f>
        <v>0</v>
      </c>
      <c r="AI111" s="119"/>
      <c r="AJ111" s="17">
        <f t="shared" si="24"/>
        <v>1</v>
      </c>
    </row>
    <row r="112" spans="1:37" ht="15" thickBot="1" x14ac:dyDescent="0.25">
      <c r="A112" s="105" t="s">
        <v>172</v>
      </c>
      <c r="B112" s="99" t="s">
        <v>165</v>
      </c>
      <c r="C112" s="63"/>
      <c r="D112" s="63"/>
      <c r="E112" s="17">
        <v>19</v>
      </c>
      <c r="F112" s="49">
        <f t="shared" si="40"/>
        <v>19</v>
      </c>
      <c r="G112" s="17">
        <f>VLOOKUP($B112,[2]NUM12!$G$2:$I$152,3,FALSE)</f>
        <v>14</v>
      </c>
      <c r="H112" s="61">
        <f t="shared" si="41"/>
        <v>14</v>
      </c>
      <c r="I112" s="50">
        <f t="shared" si="30"/>
        <v>14</v>
      </c>
      <c r="J112" s="51">
        <f>VLOOKUP($B112,[1]NUM12!$G$2:$I$157,3,FALSE)</f>
        <v>14</v>
      </c>
      <c r="K112" s="119"/>
      <c r="L112" s="119"/>
      <c r="M112" s="119"/>
      <c r="N112" s="119"/>
      <c r="O112" s="119"/>
      <c r="P112" s="119"/>
      <c r="Q112" s="119"/>
      <c r="R112" s="119"/>
      <c r="S112" s="119"/>
      <c r="T112" s="120"/>
      <c r="U112" s="119"/>
      <c r="V112" s="119"/>
      <c r="W112" s="17">
        <f t="shared" si="27"/>
        <v>0</v>
      </c>
      <c r="X112" s="119"/>
      <c r="Y112" s="119"/>
      <c r="Z112" s="119"/>
      <c r="AA112" s="119"/>
      <c r="AB112" s="119"/>
      <c r="AC112" s="119"/>
      <c r="AD112" s="119"/>
      <c r="AE112" s="119"/>
      <c r="AF112" s="119"/>
      <c r="AG112" s="119"/>
      <c r="AH112" s="119"/>
      <c r="AI112" s="119"/>
      <c r="AJ112" s="17">
        <f t="shared" si="24"/>
        <v>0</v>
      </c>
    </row>
    <row r="113" spans="1:37" ht="15" thickBot="1" x14ac:dyDescent="0.25">
      <c r="A113" s="105" t="s">
        <v>172</v>
      </c>
      <c r="B113" s="99" t="s">
        <v>166</v>
      </c>
      <c r="C113" s="63"/>
      <c r="D113" s="63"/>
      <c r="E113" s="17">
        <v>18</v>
      </c>
      <c r="F113" s="49">
        <f t="shared" si="40"/>
        <v>19</v>
      </c>
      <c r="G113" s="17">
        <f>VLOOKUP($B113,[2]NUM12!$G$2:$I$152,3,FALSE)</f>
        <v>16</v>
      </c>
      <c r="H113" s="61">
        <f t="shared" si="41"/>
        <v>18</v>
      </c>
      <c r="I113" s="50">
        <f t="shared" si="30"/>
        <v>19</v>
      </c>
      <c r="J113" s="51">
        <f>VLOOKUP($B113,[1]NUM12!$G$2:$I$157,3,FALSE)</f>
        <v>16</v>
      </c>
      <c r="K113" s="119">
        <f>VLOOKUP($B113,'[3]ACT NUM12'!$G$2:$S$139,2,FALSE)</f>
        <v>0</v>
      </c>
      <c r="L113" s="119">
        <f>VLOOKUP($B113,'[3]ACT NUM12'!$G$2:$S$139,3,FALSE)</f>
        <v>0</v>
      </c>
      <c r="M113" s="119">
        <f>VLOOKUP($B113,'[3]ACT NUM12'!$G$2:$S$139,4,FALSE)</f>
        <v>1</v>
      </c>
      <c r="N113" s="119">
        <f>VLOOKUP($B113,'[3]ACT NUM12'!$G$2:$S$139,5,FALSE)</f>
        <v>0</v>
      </c>
      <c r="O113" s="119">
        <f>VLOOKUP($B113,'[3]ACT NUM12'!$G$2:$S$139,6,FALSE)</f>
        <v>0</v>
      </c>
      <c r="P113" s="119">
        <f>VLOOKUP($B113,'[3]ACT NUM12'!$G$2:$S$139,7,FALSE)</f>
        <v>8</v>
      </c>
      <c r="Q113" s="119">
        <f>VLOOKUP($B113,'[3]ACT NUM12'!$G$2:$S$139,8,FALSE)</f>
        <v>0</v>
      </c>
      <c r="R113" s="119">
        <f>VLOOKUP($B113,'[3]ACT NUM12'!$G$2:$S$139,9,FALSE)</f>
        <v>2</v>
      </c>
      <c r="S113" s="119">
        <f>VLOOKUP($B113,'[3]ACT NUM12'!$G$2:$S$139,10,FALSE)</f>
        <v>1</v>
      </c>
      <c r="T113" s="120">
        <f>VLOOKUP($B113,'[3]ACT NUM12'!$G$2:$S$139,11,FALSE)</f>
        <v>0</v>
      </c>
      <c r="U113" s="119">
        <f>VLOOKUP($B113,'[3]ACT NUM12'!$G$2:$S$139,12,FALSE)</f>
        <v>0</v>
      </c>
      <c r="V113" s="119"/>
      <c r="W113" s="17">
        <f t="shared" si="27"/>
        <v>12</v>
      </c>
      <c r="X113" s="119">
        <f>VLOOKUP($B113,'[3]ACT NUM12_ERROR'!$AB$2:$AN$97,2,FALSE)</f>
        <v>0</v>
      </c>
      <c r="Y113" s="119">
        <f>VLOOKUP($B113,'[3]ACT NUM12_ERROR'!$AB$2:$AN$97,3,FALSE)</f>
        <v>0</v>
      </c>
      <c r="Z113" s="119">
        <f>VLOOKUP($B113,'[3]ACT NUM12_ERROR'!$AB$2:$AN$97,4,FALSE)</f>
        <v>0</v>
      </c>
      <c r="AA113" s="119">
        <f>VLOOKUP($B113,'[3]ACT NUM12_ERROR'!$AB$2:$AN$97,5,FALSE)</f>
        <v>0</v>
      </c>
      <c r="AB113" s="119">
        <f>VLOOKUP($B113,'[3]ACT NUM12_ERROR'!$AB$2:$AN$97,6,FALSE)</f>
        <v>0</v>
      </c>
      <c r="AC113" s="119">
        <f>VLOOKUP($B113,'[3]ACT NUM12_ERROR'!$AB$2:$AN$97,7,FALSE)</f>
        <v>1</v>
      </c>
      <c r="AD113" s="119">
        <f>VLOOKUP($B113,'[3]ACT NUM12_ERROR'!$AB$2:$AN$97,8,FALSE)</f>
        <v>0</v>
      </c>
      <c r="AE113" s="119">
        <f>VLOOKUP($B113,'[3]ACT NUM12_ERROR'!$AB$2:$AN$97,9,FALSE)</f>
        <v>0</v>
      </c>
      <c r="AF113" s="119">
        <f>VLOOKUP($B113,'[3]ACT NUM12_ERROR'!$AB$2:$AN$97,10,FALSE)</f>
        <v>0</v>
      </c>
      <c r="AG113" s="119">
        <f>VLOOKUP($B113,'[3]ACT NUM12_ERROR'!$AB$2:$AN$97,11,FALSE)</f>
        <v>0</v>
      </c>
      <c r="AH113" s="119">
        <f>VLOOKUP($B113,'[3]ACT NUM12_ERROR'!$AB$2:$AN$97,12,FALSE)</f>
        <v>0</v>
      </c>
      <c r="AI113" s="119"/>
      <c r="AJ113" s="17">
        <f t="shared" si="24"/>
        <v>1</v>
      </c>
    </row>
    <row r="114" spans="1:37" ht="15" thickBot="1" x14ac:dyDescent="0.25">
      <c r="A114" s="105" t="s">
        <v>172</v>
      </c>
      <c r="B114" s="99" t="s">
        <v>167</v>
      </c>
      <c r="C114" s="63"/>
      <c r="D114" s="63"/>
      <c r="E114" s="17">
        <v>24</v>
      </c>
      <c r="F114" s="49">
        <f t="shared" si="40"/>
        <v>24</v>
      </c>
      <c r="G114" s="17">
        <f>VLOOKUP($B114,[2]NUM12!$G$2:$I$152,3,FALSE)</f>
        <v>32</v>
      </c>
      <c r="H114" s="61">
        <f t="shared" si="41"/>
        <v>34</v>
      </c>
      <c r="I114" s="50">
        <f t="shared" si="30"/>
        <v>35</v>
      </c>
      <c r="J114" s="51">
        <f>VLOOKUP($B114,[1]NUM12!$G$2:$I$157,3,FALSE)</f>
        <v>35</v>
      </c>
      <c r="K114" s="119">
        <f>VLOOKUP($B114,'[3]ACT NUM12'!$G$2:$S$139,2,FALSE)</f>
        <v>0</v>
      </c>
      <c r="L114" s="119">
        <f>VLOOKUP($B114,'[3]ACT NUM12'!$G$2:$S$139,3,FALSE)</f>
        <v>0</v>
      </c>
      <c r="M114" s="119">
        <f>VLOOKUP($B114,'[3]ACT NUM12'!$G$2:$S$139,4,FALSE)</f>
        <v>0</v>
      </c>
      <c r="N114" s="119">
        <f>VLOOKUP($B114,'[3]ACT NUM12'!$G$2:$S$139,5,FALSE)</f>
        <v>0</v>
      </c>
      <c r="O114" s="119">
        <f>VLOOKUP($B114,'[3]ACT NUM12'!$G$2:$S$139,6,FALSE)</f>
        <v>0</v>
      </c>
      <c r="P114" s="119">
        <f>VLOOKUP($B114,'[3]ACT NUM12'!$G$2:$S$139,7,FALSE)</f>
        <v>1</v>
      </c>
      <c r="Q114" s="119">
        <f>VLOOKUP($B114,'[3]ACT NUM12'!$G$2:$S$139,8,FALSE)</f>
        <v>0</v>
      </c>
      <c r="R114" s="119">
        <f>VLOOKUP($B114,'[3]ACT NUM12'!$G$2:$S$139,9,FALSE)</f>
        <v>2</v>
      </c>
      <c r="S114" s="119">
        <f>VLOOKUP($B114,'[3]ACT NUM12'!$G$2:$S$139,10,FALSE)</f>
        <v>0</v>
      </c>
      <c r="T114" s="120">
        <f>VLOOKUP($B114,'[3]ACT NUM12'!$G$2:$S$139,11,FALSE)</f>
        <v>1</v>
      </c>
      <c r="U114" s="119">
        <f>VLOOKUP($B114,'[3]ACT NUM12'!$G$2:$S$139,12,FALSE)</f>
        <v>1</v>
      </c>
      <c r="V114" s="119"/>
      <c r="W114" s="17">
        <f t="shared" si="27"/>
        <v>5</v>
      </c>
      <c r="X114" s="119"/>
      <c r="Y114" s="119"/>
      <c r="Z114" s="119"/>
      <c r="AA114" s="119"/>
      <c r="AB114" s="119"/>
      <c r="AC114" s="119"/>
      <c r="AD114" s="119"/>
      <c r="AE114" s="119"/>
      <c r="AF114" s="119"/>
      <c r="AG114" s="119"/>
      <c r="AH114" s="119"/>
      <c r="AI114" s="119"/>
      <c r="AJ114" s="17">
        <f t="shared" si="24"/>
        <v>0</v>
      </c>
    </row>
    <row r="115" spans="1:37" ht="15" thickBot="1" x14ac:dyDescent="0.25">
      <c r="A115" s="105" t="s">
        <v>172</v>
      </c>
      <c r="B115" s="99" t="s">
        <v>168</v>
      </c>
      <c r="C115" s="63"/>
      <c r="D115" s="63"/>
      <c r="E115" s="17">
        <v>21</v>
      </c>
      <c r="F115" s="49">
        <f t="shared" si="40"/>
        <v>21</v>
      </c>
      <c r="G115" s="17">
        <f>VLOOKUP($B115,[2]NUM12!$G$2:$I$152,3,FALSE)</f>
        <v>27</v>
      </c>
      <c r="H115" s="61">
        <f t="shared" si="41"/>
        <v>29</v>
      </c>
      <c r="I115" s="50">
        <f t="shared" si="30"/>
        <v>29</v>
      </c>
      <c r="J115" s="51">
        <f>VLOOKUP($B115,[1]NUM12!$G$2:$I$157,3,FALSE)</f>
        <v>28</v>
      </c>
      <c r="K115" s="119">
        <f>VLOOKUP($B115,'[3]ACT NUM12'!$G$2:$S$139,2,FALSE)</f>
        <v>0</v>
      </c>
      <c r="L115" s="119">
        <f>VLOOKUP($B115,'[3]ACT NUM12'!$G$2:$S$139,3,FALSE)</f>
        <v>0</v>
      </c>
      <c r="M115" s="119">
        <f>VLOOKUP($B115,'[3]ACT NUM12'!$G$2:$S$139,4,FALSE)</f>
        <v>0</v>
      </c>
      <c r="N115" s="119">
        <f>VLOOKUP($B115,'[3]ACT NUM12'!$G$2:$S$139,5,FALSE)</f>
        <v>0</v>
      </c>
      <c r="O115" s="119">
        <f>VLOOKUP($B115,'[3]ACT NUM12'!$G$2:$S$139,6,FALSE)</f>
        <v>0</v>
      </c>
      <c r="P115" s="119">
        <f>VLOOKUP($B115,'[3]ACT NUM12'!$G$2:$S$139,7,FALSE)</f>
        <v>3</v>
      </c>
      <c r="Q115" s="119">
        <f>VLOOKUP($B115,'[3]ACT NUM12'!$G$2:$S$139,8,FALSE)</f>
        <v>1</v>
      </c>
      <c r="R115" s="119">
        <f>VLOOKUP($B115,'[3]ACT NUM12'!$G$2:$S$139,9,FALSE)</f>
        <v>1</v>
      </c>
      <c r="S115" s="119">
        <f>VLOOKUP($B115,'[3]ACT NUM12'!$G$2:$S$139,10,FALSE)</f>
        <v>0</v>
      </c>
      <c r="T115" s="120">
        <f>VLOOKUP($B115,'[3]ACT NUM12'!$G$2:$S$139,11,FALSE)</f>
        <v>0</v>
      </c>
      <c r="U115" s="119">
        <f>VLOOKUP($B115,'[3]ACT NUM12'!$G$2:$S$139,12,FALSE)</f>
        <v>0</v>
      </c>
      <c r="V115" s="119"/>
      <c r="W115" s="17">
        <f t="shared" si="27"/>
        <v>5</v>
      </c>
      <c r="X115" s="119"/>
      <c r="Y115" s="119"/>
      <c r="Z115" s="119"/>
      <c r="AA115" s="119"/>
      <c r="AB115" s="119"/>
      <c r="AC115" s="119"/>
      <c r="AD115" s="119"/>
      <c r="AE115" s="119"/>
      <c r="AF115" s="119"/>
      <c r="AG115" s="119"/>
      <c r="AH115" s="119"/>
      <c r="AI115" s="119"/>
      <c r="AJ115" s="17">
        <f t="shared" si="24"/>
        <v>0</v>
      </c>
    </row>
    <row r="116" spans="1:37" ht="15" thickBot="1" x14ac:dyDescent="0.25">
      <c r="A116" s="105" t="s">
        <v>172</v>
      </c>
      <c r="B116" s="99" t="s">
        <v>169</v>
      </c>
      <c r="C116" s="63"/>
      <c r="D116" s="63"/>
      <c r="E116" s="17">
        <v>9</v>
      </c>
      <c r="F116" s="49">
        <f t="shared" si="40"/>
        <v>9</v>
      </c>
      <c r="G116" s="17">
        <f>VLOOKUP($B116,[2]NUM12!$G$2:$I$152,3,FALSE)</f>
        <v>8</v>
      </c>
      <c r="H116" s="61">
        <f t="shared" si="41"/>
        <v>10</v>
      </c>
      <c r="I116" s="50">
        <f t="shared" si="30"/>
        <v>10</v>
      </c>
      <c r="J116" s="51">
        <f>VLOOKUP($B116,[1]NUM12!$G$2:$I$157,3,FALSE)</f>
        <v>7</v>
      </c>
      <c r="K116" s="119">
        <f>VLOOKUP($B116,'[3]ACT NUM12'!$G$2:$S$139,2,FALSE)</f>
        <v>0</v>
      </c>
      <c r="L116" s="119">
        <f>VLOOKUP($B116,'[3]ACT NUM12'!$G$2:$S$139,3,FALSE)</f>
        <v>0</v>
      </c>
      <c r="M116" s="119">
        <f>VLOOKUP($B116,'[3]ACT NUM12'!$G$2:$S$139,4,FALSE)</f>
        <v>0</v>
      </c>
      <c r="N116" s="119">
        <f>VLOOKUP($B116,'[3]ACT NUM12'!$G$2:$S$139,5,FALSE)</f>
        <v>0</v>
      </c>
      <c r="O116" s="119">
        <f>VLOOKUP($B116,'[3]ACT NUM12'!$G$2:$S$139,6,FALSE)</f>
        <v>0</v>
      </c>
      <c r="P116" s="119">
        <f>VLOOKUP($B116,'[3]ACT NUM12'!$G$2:$S$139,7,FALSE)</f>
        <v>0</v>
      </c>
      <c r="Q116" s="119">
        <f>VLOOKUP($B116,'[3]ACT NUM12'!$G$2:$S$139,8,FALSE)</f>
        <v>0</v>
      </c>
      <c r="R116" s="119">
        <f>VLOOKUP($B116,'[3]ACT NUM12'!$G$2:$S$139,9,FALSE)</f>
        <v>4</v>
      </c>
      <c r="S116" s="119">
        <f>VLOOKUP($B116,'[3]ACT NUM12'!$G$2:$S$139,10,FALSE)</f>
        <v>1</v>
      </c>
      <c r="T116" s="120">
        <f>VLOOKUP($B116,'[3]ACT NUM12'!$G$2:$S$139,11,FALSE)</f>
        <v>0</v>
      </c>
      <c r="U116" s="119">
        <f>VLOOKUP($B116,'[3]ACT NUM12'!$G$2:$S$139,12,FALSE)</f>
        <v>0</v>
      </c>
      <c r="V116" s="119"/>
      <c r="W116" s="17">
        <f t="shared" si="27"/>
        <v>5</v>
      </c>
      <c r="X116" s="119">
        <f>VLOOKUP($B116,'[3]ACT NUM12_ERROR'!$AB$2:$AN$97,2,FALSE)</f>
        <v>0</v>
      </c>
      <c r="Y116" s="119">
        <f>VLOOKUP($B116,'[3]ACT NUM12_ERROR'!$AB$2:$AN$97,3,FALSE)</f>
        <v>0</v>
      </c>
      <c r="Z116" s="119">
        <f>VLOOKUP($B116,'[3]ACT NUM12_ERROR'!$AB$2:$AN$97,4,FALSE)</f>
        <v>0</v>
      </c>
      <c r="AA116" s="119">
        <f>VLOOKUP($B116,'[3]ACT NUM12_ERROR'!$AB$2:$AN$97,5,FALSE)</f>
        <v>0</v>
      </c>
      <c r="AB116" s="119">
        <f>VLOOKUP($B116,'[3]ACT NUM12_ERROR'!$AB$2:$AN$97,6,FALSE)</f>
        <v>0</v>
      </c>
      <c r="AC116" s="119">
        <f>VLOOKUP($B116,'[3]ACT NUM12_ERROR'!$AB$2:$AN$97,7,FALSE)</f>
        <v>0</v>
      </c>
      <c r="AD116" s="119">
        <f>VLOOKUP($B116,'[3]ACT NUM12_ERROR'!$AB$2:$AN$97,8,FALSE)</f>
        <v>2</v>
      </c>
      <c r="AE116" s="119">
        <f>VLOOKUP($B116,'[3]ACT NUM12_ERROR'!$AB$2:$AN$97,9,FALSE)</f>
        <v>0</v>
      </c>
      <c r="AF116" s="119">
        <f>VLOOKUP($B116,'[3]ACT NUM12_ERROR'!$AB$2:$AN$97,10,FALSE)</f>
        <v>0</v>
      </c>
      <c r="AG116" s="119">
        <f>VLOOKUP($B116,'[3]ACT NUM12_ERROR'!$AB$2:$AN$97,11,FALSE)</f>
        <v>1</v>
      </c>
      <c r="AH116" s="119">
        <f>VLOOKUP($B116,'[3]ACT NUM12_ERROR'!$AB$2:$AN$97,12,FALSE)</f>
        <v>0</v>
      </c>
      <c r="AI116" s="119"/>
      <c r="AJ116" s="17">
        <f t="shared" si="24"/>
        <v>3</v>
      </c>
    </row>
    <row r="117" spans="1:37" ht="15" thickBot="1" x14ac:dyDescent="0.25">
      <c r="A117" s="105" t="s">
        <v>172</v>
      </c>
      <c r="B117" s="99" t="s">
        <v>170</v>
      </c>
      <c r="C117" s="63"/>
      <c r="D117" s="63"/>
      <c r="E117" s="17">
        <v>13</v>
      </c>
      <c r="F117" s="49">
        <f t="shared" si="40"/>
        <v>13</v>
      </c>
      <c r="G117" s="17">
        <f>VLOOKUP($B117,[2]NUM12!$G$2:$I$152,3,FALSE)</f>
        <v>10</v>
      </c>
      <c r="H117" s="61">
        <f t="shared" si="41"/>
        <v>11</v>
      </c>
      <c r="I117" s="50">
        <f t="shared" si="30"/>
        <v>12</v>
      </c>
      <c r="J117" s="51">
        <f>VLOOKUP($B117,[1]NUM12!$G$2:$I$157,3,FALSE)</f>
        <v>10</v>
      </c>
      <c r="K117" s="119">
        <f>VLOOKUP($B117,'[3]ACT NUM12'!$G$2:$S$139,2,FALSE)</f>
        <v>0</v>
      </c>
      <c r="L117" s="119">
        <f>VLOOKUP($B117,'[3]ACT NUM12'!$G$2:$S$139,3,FALSE)</f>
        <v>0</v>
      </c>
      <c r="M117" s="119">
        <f>VLOOKUP($B117,'[3]ACT NUM12'!$G$2:$S$139,4,FALSE)</f>
        <v>0</v>
      </c>
      <c r="N117" s="119">
        <f>VLOOKUP($B117,'[3]ACT NUM12'!$G$2:$S$139,5,FALSE)</f>
        <v>0</v>
      </c>
      <c r="O117" s="119">
        <f>VLOOKUP($B117,'[3]ACT NUM12'!$G$2:$S$139,6,FALSE)</f>
        <v>0</v>
      </c>
      <c r="P117" s="119">
        <f>VLOOKUP($B117,'[3]ACT NUM12'!$G$2:$S$139,7,FALSE)</f>
        <v>1</v>
      </c>
      <c r="Q117" s="119">
        <f>VLOOKUP($B117,'[3]ACT NUM12'!$G$2:$S$139,8,FALSE)</f>
        <v>0</v>
      </c>
      <c r="R117" s="119">
        <f>VLOOKUP($B117,'[3]ACT NUM12'!$G$2:$S$139,9,FALSE)</f>
        <v>1</v>
      </c>
      <c r="S117" s="119">
        <f>VLOOKUP($B117,'[3]ACT NUM12'!$G$2:$S$139,10,FALSE)</f>
        <v>1</v>
      </c>
      <c r="T117" s="120">
        <f>VLOOKUP($B117,'[3]ACT NUM12'!$G$2:$S$139,11,FALSE)</f>
        <v>1</v>
      </c>
      <c r="U117" s="119">
        <f>VLOOKUP($B117,'[3]ACT NUM12'!$G$2:$S$139,12,FALSE)</f>
        <v>0</v>
      </c>
      <c r="V117" s="119"/>
      <c r="W117" s="17">
        <f t="shared" si="27"/>
        <v>4</v>
      </c>
      <c r="X117" s="119">
        <f>VLOOKUP($B117,'[3]ACT NUM12_ERROR'!$AB$2:$AN$97,2,FALSE)</f>
        <v>0</v>
      </c>
      <c r="Y117" s="119">
        <f>VLOOKUP($B117,'[3]ACT NUM12_ERROR'!$AB$2:$AN$97,3,FALSE)</f>
        <v>0</v>
      </c>
      <c r="Z117" s="119">
        <f>VLOOKUP($B117,'[3]ACT NUM12_ERROR'!$AB$2:$AN$97,4,FALSE)</f>
        <v>0</v>
      </c>
      <c r="AA117" s="119">
        <f>VLOOKUP($B117,'[3]ACT NUM12_ERROR'!$AB$2:$AN$97,5,FALSE)</f>
        <v>0</v>
      </c>
      <c r="AB117" s="119">
        <f>VLOOKUP($B117,'[3]ACT NUM12_ERROR'!$AB$2:$AN$97,6,FALSE)</f>
        <v>0</v>
      </c>
      <c r="AC117" s="119">
        <f>VLOOKUP($B117,'[3]ACT NUM12_ERROR'!$AB$2:$AN$97,7,FALSE)</f>
        <v>0</v>
      </c>
      <c r="AD117" s="119">
        <f>VLOOKUP($B117,'[3]ACT NUM12_ERROR'!$AB$2:$AN$97,8,FALSE)</f>
        <v>0</v>
      </c>
      <c r="AE117" s="119">
        <f>VLOOKUP($B117,'[3]ACT NUM12_ERROR'!$AB$2:$AN$97,9,FALSE)</f>
        <v>0</v>
      </c>
      <c r="AF117" s="119">
        <f>VLOOKUP($B117,'[3]ACT NUM12_ERROR'!$AB$2:$AN$97,10,FALSE)</f>
        <v>1</v>
      </c>
      <c r="AG117" s="119">
        <f>VLOOKUP($B117,'[3]ACT NUM12_ERROR'!$AB$2:$AN$97,11,FALSE)</f>
        <v>0</v>
      </c>
      <c r="AH117" s="119">
        <f>VLOOKUP($B117,'[3]ACT NUM12_ERROR'!$AB$2:$AN$97,12,FALSE)</f>
        <v>0</v>
      </c>
      <c r="AI117" s="119"/>
      <c r="AJ117" s="17">
        <f t="shared" si="24"/>
        <v>1</v>
      </c>
    </row>
    <row r="118" spans="1:37" ht="15" thickBot="1" x14ac:dyDescent="0.25">
      <c r="A118" s="105" t="s">
        <v>172</v>
      </c>
      <c r="B118" s="99" t="s">
        <v>171</v>
      </c>
      <c r="C118" s="63"/>
      <c r="D118" s="63"/>
      <c r="E118" s="17">
        <v>14</v>
      </c>
      <c r="F118" s="49">
        <f t="shared" si="40"/>
        <v>14</v>
      </c>
      <c r="G118" s="17">
        <f>VLOOKUP($B118,[2]NUM12!$G$2:$I$152,3,FALSE)</f>
        <v>14</v>
      </c>
      <c r="H118" s="61">
        <f t="shared" si="41"/>
        <v>14</v>
      </c>
      <c r="I118" s="50">
        <f t="shared" si="30"/>
        <v>15</v>
      </c>
      <c r="J118" s="51">
        <f>VLOOKUP($B118,[1]NUM12!$G$2:$I$157,3,FALSE)</f>
        <v>13</v>
      </c>
      <c r="K118" s="119">
        <f>VLOOKUP($B118,'[3]ACT NUM12'!$G$2:$S$139,2,FALSE)</f>
        <v>0</v>
      </c>
      <c r="L118" s="119">
        <f>VLOOKUP($B118,'[3]ACT NUM12'!$G$2:$S$139,3,FALSE)</f>
        <v>0</v>
      </c>
      <c r="M118" s="119">
        <f>VLOOKUP($B118,'[3]ACT NUM12'!$G$2:$S$139,4,FALSE)</f>
        <v>0</v>
      </c>
      <c r="N118" s="119">
        <f>VLOOKUP($B118,'[3]ACT NUM12'!$G$2:$S$139,5,FALSE)</f>
        <v>0</v>
      </c>
      <c r="O118" s="119">
        <f>VLOOKUP($B118,'[3]ACT NUM12'!$G$2:$S$139,6,FALSE)</f>
        <v>0</v>
      </c>
      <c r="P118" s="119">
        <f>VLOOKUP($B118,'[3]ACT NUM12'!$G$2:$S$139,7,FALSE)</f>
        <v>0</v>
      </c>
      <c r="Q118" s="119">
        <f>VLOOKUP($B118,'[3]ACT NUM12'!$G$2:$S$139,8,FALSE)</f>
        <v>0</v>
      </c>
      <c r="R118" s="119">
        <f>VLOOKUP($B118,'[3]ACT NUM12'!$G$2:$S$139,9,FALSE)</f>
        <v>0</v>
      </c>
      <c r="S118" s="119">
        <f>VLOOKUP($B118,'[3]ACT NUM12'!$G$2:$S$139,10,FALSE)</f>
        <v>1</v>
      </c>
      <c r="T118" s="120">
        <f>VLOOKUP($B118,'[3]ACT NUM12'!$G$2:$S$139,11,FALSE)</f>
        <v>0</v>
      </c>
      <c r="U118" s="119">
        <f>VLOOKUP($B118,'[3]ACT NUM12'!$G$2:$S$139,12,FALSE)</f>
        <v>0</v>
      </c>
      <c r="V118" s="119"/>
      <c r="W118" s="17">
        <f t="shared" si="27"/>
        <v>1</v>
      </c>
      <c r="X118" s="119">
        <f>VLOOKUP($B118,'[3]ACT NUM12_ERROR'!$AB$2:$AN$97,2,FALSE)</f>
        <v>0</v>
      </c>
      <c r="Y118" s="119">
        <f>VLOOKUP($B118,'[3]ACT NUM12_ERROR'!$AB$2:$AN$97,3,FALSE)</f>
        <v>0</v>
      </c>
      <c r="Z118" s="119">
        <f>VLOOKUP($B118,'[3]ACT NUM12_ERROR'!$AB$2:$AN$97,4,FALSE)</f>
        <v>0</v>
      </c>
      <c r="AA118" s="119">
        <f>VLOOKUP($B118,'[3]ACT NUM12_ERROR'!$AB$2:$AN$97,5,FALSE)</f>
        <v>0</v>
      </c>
      <c r="AB118" s="119">
        <f>VLOOKUP($B118,'[3]ACT NUM12_ERROR'!$AB$2:$AN$97,6,FALSE)</f>
        <v>0</v>
      </c>
      <c r="AC118" s="119">
        <f>VLOOKUP($B118,'[3]ACT NUM12_ERROR'!$AB$2:$AN$97,7,FALSE)</f>
        <v>1</v>
      </c>
      <c r="AD118" s="119">
        <f>VLOOKUP($B118,'[3]ACT NUM12_ERROR'!$AB$2:$AN$97,8,FALSE)</f>
        <v>0</v>
      </c>
      <c r="AE118" s="119">
        <f>VLOOKUP($B118,'[3]ACT NUM12_ERROR'!$AB$2:$AN$97,9,FALSE)</f>
        <v>0</v>
      </c>
      <c r="AF118" s="119">
        <f>VLOOKUP($B118,'[3]ACT NUM12_ERROR'!$AB$2:$AN$97,10,FALSE)</f>
        <v>0</v>
      </c>
      <c r="AG118" s="119">
        <f>VLOOKUP($B118,'[3]ACT NUM12_ERROR'!$AB$2:$AN$97,11,FALSE)</f>
        <v>0</v>
      </c>
      <c r="AH118" s="119">
        <f>VLOOKUP($B118,'[3]ACT NUM12_ERROR'!$AB$2:$AN$97,12,FALSE)</f>
        <v>0</v>
      </c>
      <c r="AI118" s="119"/>
      <c r="AJ118" s="17">
        <f t="shared" si="24"/>
        <v>1</v>
      </c>
    </row>
    <row r="119" spans="1:37" ht="15" thickBot="1" x14ac:dyDescent="0.25">
      <c r="A119" s="233" t="s">
        <v>207</v>
      </c>
      <c r="B119" s="234"/>
      <c r="C119" s="45">
        <f>+D119/Metas!R107</f>
        <v>0.96693909124541755</v>
      </c>
      <c r="D119" s="19">
        <f>+J119/AK119</f>
        <v>0.16437964551172099</v>
      </c>
      <c r="E119" s="14">
        <f t="shared" ref="E119:K119" si="42">SUM(E107:E118)</f>
        <v>220</v>
      </c>
      <c r="F119" s="14">
        <f t="shared" si="42"/>
        <v>223</v>
      </c>
      <c r="G119" s="14">
        <f t="shared" si="42"/>
        <v>206</v>
      </c>
      <c r="H119" s="14">
        <f t="shared" si="42"/>
        <v>223</v>
      </c>
      <c r="I119" s="14">
        <f>SUM(I107:I118)</f>
        <v>233</v>
      </c>
      <c r="J119" s="14">
        <f t="shared" si="42"/>
        <v>230</v>
      </c>
      <c r="K119" s="14">
        <f t="shared" si="42"/>
        <v>0</v>
      </c>
      <c r="L119" s="14">
        <f t="shared" ref="L119:V119" si="43">SUM(L107:L118)</f>
        <v>2</v>
      </c>
      <c r="M119" s="14">
        <f t="shared" si="43"/>
        <v>1</v>
      </c>
      <c r="N119" s="14">
        <f t="shared" si="43"/>
        <v>0</v>
      </c>
      <c r="O119" s="14">
        <f t="shared" si="43"/>
        <v>0</v>
      </c>
      <c r="P119" s="14">
        <f t="shared" si="43"/>
        <v>18</v>
      </c>
      <c r="Q119" s="14">
        <f t="shared" si="43"/>
        <v>4</v>
      </c>
      <c r="R119" s="14">
        <f t="shared" si="43"/>
        <v>15</v>
      </c>
      <c r="S119" s="14">
        <f t="shared" si="43"/>
        <v>8</v>
      </c>
      <c r="T119" s="14">
        <f t="shared" si="43"/>
        <v>5</v>
      </c>
      <c r="U119" s="14">
        <f t="shared" si="43"/>
        <v>1</v>
      </c>
      <c r="V119" s="14">
        <f t="shared" si="43"/>
        <v>0</v>
      </c>
      <c r="W119" s="14">
        <f t="shared" si="27"/>
        <v>54</v>
      </c>
      <c r="X119" s="14">
        <f t="shared" ref="X119:AI119" si="44">SUM(X107:X118)</f>
        <v>0</v>
      </c>
      <c r="Y119" s="14">
        <f t="shared" si="44"/>
        <v>0</v>
      </c>
      <c r="Z119" s="14">
        <f t="shared" si="44"/>
        <v>0</v>
      </c>
      <c r="AA119" s="14">
        <f t="shared" si="44"/>
        <v>0</v>
      </c>
      <c r="AB119" s="14">
        <f t="shared" si="44"/>
        <v>0</v>
      </c>
      <c r="AC119" s="14">
        <f t="shared" si="44"/>
        <v>3</v>
      </c>
      <c r="AD119" s="14">
        <f t="shared" si="44"/>
        <v>2</v>
      </c>
      <c r="AE119" s="14">
        <f t="shared" si="44"/>
        <v>0</v>
      </c>
      <c r="AF119" s="14">
        <f t="shared" si="44"/>
        <v>1</v>
      </c>
      <c r="AG119" s="14">
        <f t="shared" si="44"/>
        <v>2</v>
      </c>
      <c r="AH119" s="14">
        <f t="shared" si="44"/>
        <v>0</v>
      </c>
      <c r="AI119" s="14">
        <f t="shared" si="44"/>
        <v>0</v>
      </c>
      <c r="AJ119" s="14">
        <f t="shared" si="24"/>
        <v>8</v>
      </c>
      <c r="AK119" s="14">
        <f>6360*0.22</f>
        <v>1399.2</v>
      </c>
    </row>
    <row r="120" spans="1:37" ht="15" thickBot="1" x14ac:dyDescent="0.25">
      <c r="A120" s="105" t="s">
        <v>186</v>
      </c>
      <c r="B120" s="99" t="s">
        <v>173</v>
      </c>
      <c r="C120" s="63"/>
      <c r="D120" s="63"/>
      <c r="E120" s="17">
        <v>234</v>
      </c>
      <c r="F120" s="49">
        <f t="shared" ref="F120:F132" si="45">+E120+(K120+L120+M120)-(X120+Y120+Z120)</f>
        <v>272</v>
      </c>
      <c r="G120" s="17">
        <f>VLOOKUP($B120,[2]NUM12!$G$2:$I$152,3,FALSE)</f>
        <v>312</v>
      </c>
      <c r="H120" s="61">
        <f t="shared" ref="H120:H132" si="46">+G120+(Q120+R120)-(AD120+AE120)</f>
        <v>319</v>
      </c>
      <c r="I120" s="50">
        <f t="shared" si="30"/>
        <v>327</v>
      </c>
      <c r="J120" s="51">
        <f>VLOOKUP($B120,[1]NUM12!$G$2:$I$157,3,FALSE)</f>
        <v>302</v>
      </c>
      <c r="K120" s="119">
        <f>VLOOKUP($B120,'[3]ACT NUM12'!$G$2:$S$139,2,FALSE)</f>
        <v>19</v>
      </c>
      <c r="L120" s="119">
        <f>VLOOKUP($B120,'[3]ACT NUM12'!$G$2:$S$139,3,FALSE)</f>
        <v>11</v>
      </c>
      <c r="M120" s="119">
        <f>VLOOKUP($B120,'[3]ACT NUM12'!$G$2:$S$139,4,FALSE)</f>
        <v>16</v>
      </c>
      <c r="N120" s="119">
        <f>VLOOKUP($B120,'[3]ACT NUM12'!$G$2:$S$139,5,FALSE)</f>
        <v>13</v>
      </c>
      <c r="O120" s="119">
        <f>VLOOKUP($B120,'[3]ACT NUM12'!$G$2:$S$139,6,FALSE)</f>
        <v>8</v>
      </c>
      <c r="P120" s="119">
        <f>VLOOKUP($B120,'[3]ACT NUM12'!$G$2:$S$139,7,FALSE)</f>
        <v>19</v>
      </c>
      <c r="Q120" s="119">
        <f>VLOOKUP($B120,'[3]ACT NUM12'!$G$2:$S$139,8,FALSE)</f>
        <v>12</v>
      </c>
      <c r="R120" s="119">
        <f>VLOOKUP($B120,'[3]ACT NUM12'!$G$2:$S$139,9,FALSE)</f>
        <v>7</v>
      </c>
      <c r="S120" s="119">
        <f>VLOOKUP($B120,'[3]ACT NUM12'!$G$2:$S$139,10,FALSE)</f>
        <v>9</v>
      </c>
      <c r="T120" s="120">
        <f>VLOOKUP($B120,'[3]ACT NUM12'!$G$2:$S$139,11,FALSE)</f>
        <v>5</v>
      </c>
      <c r="U120" s="119">
        <f>VLOOKUP($B120,'[3]ACT NUM12'!$G$2:$S$139,12,FALSE)</f>
        <v>3</v>
      </c>
      <c r="V120" s="119"/>
      <c r="W120" s="17">
        <f t="shared" si="27"/>
        <v>122</v>
      </c>
      <c r="X120" s="119">
        <f>VLOOKUP($B120,'[3]ACT NUM12_ERROR'!$AB$2:$AN$97,2,FALSE)</f>
        <v>4</v>
      </c>
      <c r="Y120" s="119">
        <f>VLOOKUP($B120,'[3]ACT NUM12_ERROR'!$AB$2:$AN$97,3,FALSE)</f>
        <v>1</v>
      </c>
      <c r="Z120" s="119">
        <f>VLOOKUP($B120,'[3]ACT NUM12_ERROR'!$AB$2:$AN$97,4,FALSE)</f>
        <v>3</v>
      </c>
      <c r="AA120" s="119">
        <f>VLOOKUP($B120,'[3]ACT NUM12_ERROR'!$AB$2:$AN$97,5,FALSE)</f>
        <v>0</v>
      </c>
      <c r="AB120" s="119">
        <f>VLOOKUP($B120,'[3]ACT NUM12_ERROR'!$AB$2:$AN$97,6,FALSE)</f>
        <v>0</v>
      </c>
      <c r="AC120" s="119">
        <f>VLOOKUP($B120,'[3]ACT NUM12_ERROR'!$AB$2:$AN$97,7,FALSE)</f>
        <v>4</v>
      </c>
      <c r="AD120" s="119">
        <f>VLOOKUP($B120,'[3]ACT NUM12_ERROR'!$AB$2:$AN$97,8,FALSE)</f>
        <v>8</v>
      </c>
      <c r="AE120" s="119">
        <f>VLOOKUP($B120,'[3]ACT NUM12_ERROR'!$AB$2:$AN$97,9,FALSE)</f>
        <v>4</v>
      </c>
      <c r="AF120" s="119">
        <f>VLOOKUP($B120,'[3]ACT NUM12_ERROR'!$AB$2:$AN$97,10,FALSE)</f>
        <v>5</v>
      </c>
      <c r="AG120" s="119">
        <f>VLOOKUP($B120,'[3]ACT NUM12_ERROR'!$AB$2:$AN$97,11,FALSE)</f>
        <v>1</v>
      </c>
      <c r="AH120" s="119">
        <f>VLOOKUP($B120,'[3]ACT NUM12_ERROR'!$AB$2:$AN$97,12,FALSE)</f>
        <v>2</v>
      </c>
      <c r="AI120" s="119"/>
      <c r="AJ120" s="17">
        <f t="shared" si="24"/>
        <v>32</v>
      </c>
    </row>
    <row r="121" spans="1:37" ht="15" thickBot="1" x14ac:dyDescent="0.25">
      <c r="A121" s="105" t="s">
        <v>186</v>
      </c>
      <c r="B121" s="99" t="s">
        <v>174</v>
      </c>
      <c r="C121" s="63"/>
      <c r="D121" s="63"/>
      <c r="E121" s="17">
        <v>109</v>
      </c>
      <c r="F121" s="49">
        <f t="shared" si="45"/>
        <v>103</v>
      </c>
      <c r="G121" s="17">
        <f>VLOOKUP($B121,[2]NUM12!$G$2:$I$152,3,FALSE)</f>
        <v>57</v>
      </c>
      <c r="H121" s="61">
        <f t="shared" si="46"/>
        <v>95</v>
      </c>
      <c r="I121" s="50">
        <f t="shared" si="30"/>
        <v>103</v>
      </c>
      <c r="J121" s="51">
        <f>VLOOKUP($B121,[1]NUM12!$G$2:$I$157,3,FALSE)</f>
        <v>127</v>
      </c>
      <c r="K121" s="119">
        <f>VLOOKUP($B121,'[3]ACT NUM12'!$G$2:$S$139,2,FALSE)</f>
        <v>0</v>
      </c>
      <c r="L121" s="119">
        <f>VLOOKUP($B121,'[3]ACT NUM12'!$G$2:$S$139,3,FALSE)</f>
        <v>0</v>
      </c>
      <c r="M121" s="119">
        <f>VLOOKUP($B121,'[3]ACT NUM12'!$G$2:$S$139,4,FALSE)</f>
        <v>0</v>
      </c>
      <c r="N121" s="119">
        <f>VLOOKUP($B121,'[3]ACT NUM12'!$G$2:$S$139,5,FALSE)</f>
        <v>0</v>
      </c>
      <c r="O121" s="119">
        <f>VLOOKUP($B121,'[3]ACT NUM12'!$G$2:$S$139,6,FALSE)</f>
        <v>0</v>
      </c>
      <c r="P121" s="119">
        <f>VLOOKUP($B121,'[3]ACT NUM12'!$G$2:$S$139,7,FALSE)</f>
        <v>0</v>
      </c>
      <c r="Q121" s="119">
        <f>VLOOKUP($B121,'[3]ACT NUM12'!$G$2:$S$139,8,FALSE)</f>
        <v>20</v>
      </c>
      <c r="R121" s="119">
        <f>VLOOKUP($B121,'[3]ACT NUM12'!$G$2:$S$139,9,FALSE)</f>
        <v>20</v>
      </c>
      <c r="S121" s="119">
        <f>VLOOKUP($B121,'[3]ACT NUM12'!$G$2:$S$139,10,FALSE)</f>
        <v>4</v>
      </c>
      <c r="T121" s="120">
        <f>VLOOKUP($B121,'[3]ACT NUM12'!$G$2:$S$139,11,FALSE)</f>
        <v>4</v>
      </c>
      <c r="U121" s="119">
        <f>VLOOKUP($B121,'[3]ACT NUM12'!$G$2:$S$139,12,FALSE)</f>
        <v>14</v>
      </c>
      <c r="V121" s="119"/>
      <c r="W121" s="17">
        <f t="shared" si="27"/>
        <v>62</v>
      </c>
      <c r="X121" s="119">
        <f>VLOOKUP($B121,'[3]ACT NUM12_ERROR'!$AB$2:$AN$97,2,FALSE)</f>
        <v>0</v>
      </c>
      <c r="Y121" s="119">
        <f>VLOOKUP($B121,'[3]ACT NUM12_ERROR'!$AB$2:$AN$97,3,FALSE)</f>
        <v>0</v>
      </c>
      <c r="Z121" s="119">
        <f>VLOOKUP($B121,'[3]ACT NUM12_ERROR'!$AB$2:$AN$97,4,FALSE)</f>
        <v>6</v>
      </c>
      <c r="AA121" s="119">
        <f>VLOOKUP($B121,'[3]ACT NUM12_ERROR'!$AB$2:$AN$97,5,FALSE)</f>
        <v>0</v>
      </c>
      <c r="AB121" s="119">
        <f>VLOOKUP($B121,'[3]ACT NUM12_ERROR'!$AB$2:$AN$97,6,FALSE)</f>
        <v>0</v>
      </c>
      <c r="AC121" s="119">
        <f>VLOOKUP($B121,'[3]ACT NUM12_ERROR'!$AB$2:$AN$97,7,FALSE)</f>
        <v>0</v>
      </c>
      <c r="AD121" s="119">
        <f>VLOOKUP($B121,'[3]ACT NUM12_ERROR'!$AB$2:$AN$97,8,FALSE)</f>
        <v>0</v>
      </c>
      <c r="AE121" s="119">
        <f>VLOOKUP($B121,'[3]ACT NUM12_ERROR'!$AB$2:$AN$97,9,FALSE)</f>
        <v>2</v>
      </c>
      <c r="AF121" s="119">
        <f>VLOOKUP($B121,'[3]ACT NUM12_ERROR'!$AB$2:$AN$97,10,FALSE)</f>
        <v>0</v>
      </c>
      <c r="AG121" s="119">
        <f>VLOOKUP($B121,'[3]ACT NUM12_ERROR'!$AB$2:$AN$97,11,FALSE)</f>
        <v>0</v>
      </c>
      <c r="AH121" s="119">
        <f>VLOOKUP($B121,'[3]ACT NUM12_ERROR'!$AB$2:$AN$97,12,FALSE)</f>
        <v>0</v>
      </c>
      <c r="AI121" s="119"/>
      <c r="AJ121" s="17">
        <f t="shared" si="24"/>
        <v>8</v>
      </c>
    </row>
    <row r="122" spans="1:37" ht="15" thickBot="1" x14ac:dyDescent="0.25">
      <c r="A122" s="105" t="s">
        <v>186</v>
      </c>
      <c r="B122" s="99" t="s">
        <v>175</v>
      </c>
      <c r="C122" s="63"/>
      <c r="D122" s="63"/>
      <c r="E122" s="17">
        <v>87</v>
      </c>
      <c r="F122" s="49">
        <f t="shared" si="45"/>
        <v>89</v>
      </c>
      <c r="G122" s="17">
        <f>VLOOKUP($B122,[2]NUM12!$G$2:$I$152,3,FALSE)</f>
        <v>44</v>
      </c>
      <c r="H122" s="61">
        <f t="shared" si="46"/>
        <v>50</v>
      </c>
      <c r="I122" s="50">
        <f t="shared" si="30"/>
        <v>63</v>
      </c>
      <c r="J122" s="51">
        <f>VLOOKUP($B122,[1]NUM12!$G$2:$I$157,3,FALSE)</f>
        <v>86</v>
      </c>
      <c r="K122" s="119">
        <f>VLOOKUP($B122,'[3]ACT NUM12'!$G$2:$S$139,2,FALSE)</f>
        <v>0</v>
      </c>
      <c r="L122" s="119">
        <f>VLOOKUP($B122,'[3]ACT NUM12'!$G$2:$S$139,3,FALSE)</f>
        <v>1</v>
      </c>
      <c r="M122" s="119">
        <f>VLOOKUP($B122,'[3]ACT NUM12'!$G$2:$S$139,4,FALSE)</f>
        <v>1</v>
      </c>
      <c r="N122" s="119">
        <f>VLOOKUP($B122,'[3]ACT NUM12'!$G$2:$S$139,5,FALSE)</f>
        <v>0</v>
      </c>
      <c r="O122" s="119">
        <f>VLOOKUP($B122,'[3]ACT NUM12'!$G$2:$S$139,6,FALSE)</f>
        <v>0</v>
      </c>
      <c r="P122" s="119">
        <f>VLOOKUP($B122,'[3]ACT NUM12'!$G$2:$S$139,7,FALSE)</f>
        <v>1</v>
      </c>
      <c r="Q122" s="119">
        <f>VLOOKUP($B122,'[3]ACT NUM12'!$G$2:$S$139,8,FALSE)</f>
        <v>0</v>
      </c>
      <c r="R122" s="119">
        <f>VLOOKUP($B122,'[3]ACT NUM12'!$G$2:$S$139,9,FALSE)</f>
        <v>8</v>
      </c>
      <c r="S122" s="119">
        <f>VLOOKUP($B122,'[3]ACT NUM12'!$G$2:$S$139,10,FALSE)</f>
        <v>5</v>
      </c>
      <c r="T122" s="120">
        <f>VLOOKUP($B122,'[3]ACT NUM12'!$G$2:$S$139,11,FALSE)</f>
        <v>8</v>
      </c>
      <c r="U122" s="119">
        <f>VLOOKUP($B122,'[3]ACT NUM12'!$G$2:$S$139,12,FALSE)</f>
        <v>4</v>
      </c>
      <c r="V122" s="119"/>
      <c r="W122" s="17">
        <f t="shared" si="27"/>
        <v>28</v>
      </c>
      <c r="X122" s="119">
        <f>VLOOKUP($B122,'[3]ACT NUM12_ERROR'!$AB$2:$AN$97,2,FALSE)</f>
        <v>0</v>
      </c>
      <c r="Y122" s="119">
        <f>VLOOKUP($B122,'[3]ACT NUM12_ERROR'!$AB$2:$AN$97,3,FALSE)</f>
        <v>0</v>
      </c>
      <c r="Z122" s="119">
        <f>VLOOKUP($B122,'[3]ACT NUM12_ERROR'!$AB$2:$AN$97,4,FALSE)</f>
        <v>0</v>
      </c>
      <c r="AA122" s="119">
        <f>VLOOKUP($B122,'[3]ACT NUM12_ERROR'!$AB$2:$AN$97,5,FALSE)</f>
        <v>0</v>
      </c>
      <c r="AB122" s="119">
        <f>VLOOKUP($B122,'[3]ACT NUM12_ERROR'!$AB$2:$AN$97,6,FALSE)</f>
        <v>0</v>
      </c>
      <c r="AC122" s="119">
        <f>VLOOKUP($B122,'[3]ACT NUM12_ERROR'!$AB$2:$AN$97,7,FALSE)</f>
        <v>0</v>
      </c>
      <c r="AD122" s="119">
        <f>VLOOKUP($B122,'[3]ACT NUM12_ERROR'!$AB$2:$AN$97,8,FALSE)</f>
        <v>0</v>
      </c>
      <c r="AE122" s="119">
        <f>VLOOKUP($B122,'[3]ACT NUM12_ERROR'!$AB$2:$AN$97,9,FALSE)</f>
        <v>2</v>
      </c>
      <c r="AF122" s="119">
        <f>VLOOKUP($B122,'[3]ACT NUM12_ERROR'!$AB$2:$AN$97,10,FALSE)</f>
        <v>0</v>
      </c>
      <c r="AG122" s="119">
        <f>VLOOKUP($B122,'[3]ACT NUM12_ERROR'!$AB$2:$AN$97,11,FALSE)</f>
        <v>0</v>
      </c>
      <c r="AH122" s="119">
        <f>VLOOKUP($B122,'[3]ACT NUM12_ERROR'!$AB$2:$AN$97,12,FALSE)</f>
        <v>0</v>
      </c>
      <c r="AI122" s="119"/>
      <c r="AJ122" s="17">
        <f t="shared" si="24"/>
        <v>2</v>
      </c>
    </row>
    <row r="123" spans="1:37" ht="15" thickBot="1" x14ac:dyDescent="0.25">
      <c r="A123" s="105" t="s">
        <v>186</v>
      </c>
      <c r="B123" s="99" t="s">
        <v>176</v>
      </c>
      <c r="C123" s="63"/>
      <c r="D123" s="63"/>
      <c r="E123" s="17">
        <v>216</v>
      </c>
      <c r="F123" s="49">
        <f t="shared" si="45"/>
        <v>256</v>
      </c>
      <c r="G123" s="17">
        <f>VLOOKUP($B123,[2]NUM12!$G$2:$I$152,3,FALSE)</f>
        <v>221</v>
      </c>
      <c r="H123" s="61">
        <f t="shared" si="46"/>
        <v>210</v>
      </c>
      <c r="I123" s="50">
        <f t="shared" si="30"/>
        <v>212</v>
      </c>
      <c r="J123" s="51">
        <f>VLOOKUP($B123,[1]NUM12!$G$2:$I$157,3,FALSE)</f>
        <v>276</v>
      </c>
      <c r="K123" s="119">
        <f>VLOOKUP($B123,'[3]ACT NUM12'!$G$2:$S$139,2,FALSE)</f>
        <v>6</v>
      </c>
      <c r="L123" s="119">
        <f>VLOOKUP($B123,'[3]ACT NUM12'!$G$2:$S$139,3,FALSE)</f>
        <v>24</v>
      </c>
      <c r="M123" s="119">
        <f>VLOOKUP($B123,'[3]ACT NUM12'!$G$2:$S$139,4,FALSE)</f>
        <v>18</v>
      </c>
      <c r="N123" s="119">
        <f>VLOOKUP($B123,'[3]ACT NUM12'!$G$2:$S$139,5,FALSE)</f>
        <v>10</v>
      </c>
      <c r="O123" s="119">
        <f>VLOOKUP($B123,'[3]ACT NUM12'!$G$2:$S$139,6,FALSE)</f>
        <v>7</v>
      </c>
      <c r="P123" s="119">
        <f>VLOOKUP($B123,'[3]ACT NUM12'!$G$2:$S$139,7,FALSE)</f>
        <v>15</v>
      </c>
      <c r="Q123" s="119">
        <f>VLOOKUP($B123,'[3]ACT NUM12'!$G$2:$S$139,8,FALSE)</f>
        <v>7</v>
      </c>
      <c r="R123" s="119">
        <f>VLOOKUP($B123,'[3]ACT NUM12'!$G$2:$S$139,9,FALSE)</f>
        <v>6</v>
      </c>
      <c r="S123" s="119">
        <f>VLOOKUP($B123,'[3]ACT NUM12'!$G$2:$S$139,10,FALSE)</f>
        <v>3</v>
      </c>
      <c r="T123" s="120">
        <f>VLOOKUP($B123,'[3]ACT NUM12'!$G$2:$S$139,11,FALSE)</f>
        <v>8</v>
      </c>
      <c r="U123" s="119">
        <f>VLOOKUP($B123,'[3]ACT NUM12'!$G$2:$S$139,12,FALSE)</f>
        <v>4</v>
      </c>
      <c r="V123" s="119"/>
      <c r="W123" s="17">
        <f t="shared" si="27"/>
        <v>108</v>
      </c>
      <c r="X123" s="119">
        <f>VLOOKUP($B123,'[3]ACT NUM12_ERROR'!$AB$2:$AN$97,2,FALSE)</f>
        <v>3</v>
      </c>
      <c r="Y123" s="119">
        <f>VLOOKUP($B123,'[3]ACT NUM12_ERROR'!$AB$2:$AN$97,3,FALSE)</f>
        <v>3</v>
      </c>
      <c r="Z123" s="119">
        <f>VLOOKUP($B123,'[3]ACT NUM12_ERROR'!$AB$2:$AN$97,4,FALSE)</f>
        <v>2</v>
      </c>
      <c r="AA123" s="119">
        <f>VLOOKUP($B123,'[3]ACT NUM12_ERROR'!$AB$2:$AN$97,5,FALSE)</f>
        <v>2</v>
      </c>
      <c r="AB123" s="119">
        <f>VLOOKUP($B123,'[3]ACT NUM12_ERROR'!$AB$2:$AN$97,6,FALSE)</f>
        <v>6</v>
      </c>
      <c r="AC123" s="119">
        <f>VLOOKUP($B123,'[3]ACT NUM12_ERROR'!$AB$2:$AN$97,7,FALSE)</f>
        <v>1</v>
      </c>
      <c r="AD123" s="119">
        <f>VLOOKUP($B123,'[3]ACT NUM12_ERROR'!$AB$2:$AN$97,8,FALSE)</f>
        <v>15</v>
      </c>
      <c r="AE123" s="119">
        <f>VLOOKUP($B123,'[3]ACT NUM12_ERROR'!$AB$2:$AN$97,9,FALSE)</f>
        <v>9</v>
      </c>
      <c r="AF123" s="119">
        <f>VLOOKUP($B123,'[3]ACT NUM12_ERROR'!$AB$2:$AN$97,10,FALSE)</f>
        <v>2</v>
      </c>
      <c r="AG123" s="119">
        <f>VLOOKUP($B123,'[3]ACT NUM12_ERROR'!$AB$2:$AN$97,11,FALSE)</f>
        <v>7</v>
      </c>
      <c r="AH123" s="119">
        <f>VLOOKUP($B123,'[3]ACT NUM12_ERROR'!$AB$2:$AN$97,12,FALSE)</f>
        <v>0</v>
      </c>
      <c r="AI123" s="119"/>
      <c r="AJ123" s="17">
        <f t="shared" si="24"/>
        <v>50</v>
      </c>
    </row>
    <row r="124" spans="1:37" ht="15" thickBot="1" x14ac:dyDescent="0.25">
      <c r="A124" s="105" t="s">
        <v>186</v>
      </c>
      <c r="B124" s="99" t="s">
        <v>177</v>
      </c>
      <c r="C124" s="63"/>
      <c r="D124" s="63"/>
      <c r="E124" s="17">
        <v>26</v>
      </c>
      <c r="F124" s="49">
        <f t="shared" si="45"/>
        <v>29</v>
      </c>
      <c r="G124" s="17">
        <f>VLOOKUP($B124,[2]NUM12!$G$2:$I$152,3,FALSE)</f>
        <v>23</v>
      </c>
      <c r="H124" s="61">
        <f t="shared" si="46"/>
        <v>23</v>
      </c>
      <c r="I124" s="50">
        <f t="shared" si="30"/>
        <v>28</v>
      </c>
      <c r="J124" s="51">
        <f>VLOOKUP($B124,[1]NUM12!$G$2:$I$157,3,FALSE)</f>
        <v>26</v>
      </c>
      <c r="K124" s="119">
        <f>VLOOKUP($B124,'[3]ACT NUM12'!$G$2:$S$139,2,FALSE)</f>
        <v>2</v>
      </c>
      <c r="L124" s="119">
        <f>VLOOKUP($B124,'[3]ACT NUM12'!$G$2:$S$139,3,FALSE)</f>
        <v>0</v>
      </c>
      <c r="M124" s="119">
        <f>VLOOKUP($B124,'[3]ACT NUM12'!$G$2:$S$139,4,FALSE)</f>
        <v>2</v>
      </c>
      <c r="N124" s="119">
        <f>VLOOKUP($B124,'[3]ACT NUM12'!$G$2:$S$139,5,FALSE)</f>
        <v>0</v>
      </c>
      <c r="O124" s="119">
        <f>VLOOKUP($B124,'[3]ACT NUM12'!$G$2:$S$139,6,FALSE)</f>
        <v>2</v>
      </c>
      <c r="P124" s="119">
        <f>VLOOKUP($B124,'[3]ACT NUM12'!$G$2:$S$139,7,FALSE)</f>
        <v>2</v>
      </c>
      <c r="Q124" s="119">
        <f>VLOOKUP($B124,'[3]ACT NUM12'!$G$2:$S$139,8,FALSE)</f>
        <v>0</v>
      </c>
      <c r="R124" s="119">
        <f>VLOOKUP($B124,'[3]ACT NUM12'!$G$2:$S$139,9,FALSE)</f>
        <v>0</v>
      </c>
      <c r="S124" s="119">
        <f>VLOOKUP($B124,'[3]ACT NUM12'!$G$2:$S$139,10,FALSE)</f>
        <v>2</v>
      </c>
      <c r="T124" s="120">
        <f>VLOOKUP($B124,'[3]ACT NUM12'!$G$2:$S$139,11,FALSE)</f>
        <v>3</v>
      </c>
      <c r="U124" s="119">
        <f>VLOOKUP($B124,'[3]ACT NUM12'!$G$2:$S$139,12,FALSE)</f>
        <v>0</v>
      </c>
      <c r="V124" s="119"/>
      <c r="W124" s="17">
        <f t="shared" si="27"/>
        <v>13</v>
      </c>
      <c r="X124" s="119">
        <f>VLOOKUP($B124,'[3]ACT NUM12_ERROR'!$AB$2:$AN$97,2,FALSE)</f>
        <v>1</v>
      </c>
      <c r="Y124" s="119">
        <f>VLOOKUP($B124,'[3]ACT NUM12_ERROR'!$AB$2:$AN$97,3,FALSE)</f>
        <v>0</v>
      </c>
      <c r="Z124" s="119">
        <f>VLOOKUP($B124,'[3]ACT NUM12_ERROR'!$AB$2:$AN$97,4,FALSE)</f>
        <v>0</v>
      </c>
      <c r="AA124" s="119">
        <f>VLOOKUP($B124,'[3]ACT NUM12_ERROR'!$AB$2:$AN$97,5,FALSE)</f>
        <v>4</v>
      </c>
      <c r="AB124" s="119">
        <f>VLOOKUP($B124,'[3]ACT NUM12_ERROR'!$AB$2:$AN$97,6,FALSE)</f>
        <v>0</v>
      </c>
      <c r="AC124" s="119">
        <f>VLOOKUP($B124,'[3]ACT NUM12_ERROR'!$AB$2:$AN$97,7,FALSE)</f>
        <v>0</v>
      </c>
      <c r="AD124" s="119">
        <f>VLOOKUP($B124,'[3]ACT NUM12_ERROR'!$AB$2:$AN$97,8,FALSE)</f>
        <v>0</v>
      </c>
      <c r="AE124" s="119">
        <f>VLOOKUP($B124,'[3]ACT NUM12_ERROR'!$AB$2:$AN$97,9,FALSE)</f>
        <v>0</v>
      </c>
      <c r="AF124" s="119">
        <f>VLOOKUP($B124,'[3]ACT NUM12_ERROR'!$AB$2:$AN$97,10,FALSE)</f>
        <v>0</v>
      </c>
      <c r="AG124" s="119">
        <f>VLOOKUP($B124,'[3]ACT NUM12_ERROR'!$AB$2:$AN$97,11,FALSE)</f>
        <v>0</v>
      </c>
      <c r="AH124" s="119">
        <f>VLOOKUP($B124,'[3]ACT NUM12_ERROR'!$AB$2:$AN$97,12,FALSE)</f>
        <v>0</v>
      </c>
      <c r="AI124" s="119"/>
      <c r="AJ124" s="17">
        <f t="shared" si="24"/>
        <v>5</v>
      </c>
    </row>
    <row r="125" spans="1:37" ht="15" thickBot="1" x14ac:dyDescent="0.25">
      <c r="A125" s="105" t="s">
        <v>186</v>
      </c>
      <c r="B125" s="99" t="s">
        <v>178</v>
      </c>
      <c r="C125" s="63"/>
      <c r="D125" s="63"/>
      <c r="E125" s="17">
        <v>21</v>
      </c>
      <c r="F125" s="49">
        <f t="shared" si="45"/>
        <v>22</v>
      </c>
      <c r="G125" s="17">
        <f>VLOOKUP($B125,[2]NUM12!$G$2:$I$152,3,FALSE)</f>
        <v>22</v>
      </c>
      <c r="H125" s="61">
        <f t="shared" si="46"/>
        <v>21</v>
      </c>
      <c r="I125" s="50">
        <f t="shared" si="30"/>
        <v>21</v>
      </c>
      <c r="J125" s="51">
        <f>VLOOKUP($B125,[1]NUM12!$G$2:$I$157,3,FALSE)</f>
        <v>20</v>
      </c>
      <c r="K125" s="119">
        <f>VLOOKUP($B125,'[3]ACT NUM12'!$G$2:$S$139,2,FALSE)</f>
        <v>2</v>
      </c>
      <c r="L125" s="119">
        <f>VLOOKUP($B125,'[3]ACT NUM12'!$G$2:$S$139,3,FALSE)</f>
        <v>0</v>
      </c>
      <c r="M125" s="119">
        <f>VLOOKUP($B125,'[3]ACT NUM12'!$G$2:$S$139,4,FALSE)</f>
        <v>0</v>
      </c>
      <c r="N125" s="119">
        <f>VLOOKUP($B125,'[3]ACT NUM12'!$G$2:$S$139,5,FALSE)</f>
        <v>0</v>
      </c>
      <c r="O125" s="119">
        <f>VLOOKUP($B125,'[3]ACT NUM12'!$G$2:$S$139,6,FALSE)</f>
        <v>0</v>
      </c>
      <c r="P125" s="119">
        <f>VLOOKUP($B125,'[3]ACT NUM12'!$G$2:$S$139,7,FALSE)</f>
        <v>0</v>
      </c>
      <c r="Q125" s="119">
        <f>VLOOKUP($B125,'[3]ACT NUM12'!$G$2:$S$139,8,FALSE)</f>
        <v>1</v>
      </c>
      <c r="R125" s="119">
        <f>VLOOKUP($B125,'[3]ACT NUM12'!$G$2:$S$139,9,FALSE)</f>
        <v>0</v>
      </c>
      <c r="S125" s="119">
        <f>VLOOKUP($B125,'[3]ACT NUM12'!$G$2:$S$139,10,FALSE)</f>
        <v>0</v>
      </c>
      <c r="T125" s="120">
        <f>VLOOKUP($B125,'[3]ACT NUM12'!$G$2:$S$139,11,FALSE)</f>
        <v>0</v>
      </c>
      <c r="U125" s="119">
        <f>VLOOKUP($B125,'[3]ACT NUM12'!$G$2:$S$139,12,FALSE)</f>
        <v>0</v>
      </c>
      <c r="V125" s="119"/>
      <c r="W125" s="17">
        <f t="shared" si="27"/>
        <v>3</v>
      </c>
      <c r="X125" s="119">
        <f>VLOOKUP($B125,'[3]ACT NUM12_ERROR'!$AB$2:$AN$97,2,FALSE)</f>
        <v>0</v>
      </c>
      <c r="Y125" s="119">
        <f>VLOOKUP($B125,'[3]ACT NUM12_ERROR'!$AB$2:$AN$97,3,FALSE)</f>
        <v>0</v>
      </c>
      <c r="Z125" s="119">
        <f>VLOOKUP($B125,'[3]ACT NUM12_ERROR'!$AB$2:$AN$97,4,FALSE)</f>
        <v>1</v>
      </c>
      <c r="AA125" s="119">
        <f>VLOOKUP($B125,'[3]ACT NUM12_ERROR'!$AB$2:$AN$97,5,FALSE)</f>
        <v>0</v>
      </c>
      <c r="AB125" s="119">
        <f>VLOOKUP($B125,'[3]ACT NUM12_ERROR'!$AB$2:$AN$97,6,FALSE)</f>
        <v>0</v>
      </c>
      <c r="AC125" s="119">
        <f>VLOOKUP($B125,'[3]ACT NUM12_ERROR'!$AB$2:$AN$97,7,FALSE)</f>
        <v>0</v>
      </c>
      <c r="AD125" s="119">
        <f>VLOOKUP($B125,'[3]ACT NUM12_ERROR'!$AB$2:$AN$97,8,FALSE)</f>
        <v>2</v>
      </c>
      <c r="AE125" s="119">
        <f>VLOOKUP($B125,'[3]ACT NUM12_ERROR'!$AB$2:$AN$97,9,FALSE)</f>
        <v>0</v>
      </c>
      <c r="AF125" s="119">
        <f>VLOOKUP($B125,'[3]ACT NUM12_ERROR'!$AB$2:$AN$97,10,FALSE)</f>
        <v>0</v>
      </c>
      <c r="AG125" s="119">
        <f>VLOOKUP($B125,'[3]ACT NUM12_ERROR'!$AB$2:$AN$97,11,FALSE)</f>
        <v>0</v>
      </c>
      <c r="AH125" s="119">
        <f>VLOOKUP($B125,'[3]ACT NUM12_ERROR'!$AB$2:$AN$97,12,FALSE)</f>
        <v>0</v>
      </c>
      <c r="AI125" s="119"/>
      <c r="AJ125" s="17">
        <f t="shared" si="24"/>
        <v>3</v>
      </c>
    </row>
    <row r="126" spans="1:37" ht="15" thickBot="1" x14ac:dyDescent="0.25">
      <c r="A126" s="105" t="s">
        <v>186</v>
      </c>
      <c r="B126" s="99" t="s">
        <v>179</v>
      </c>
      <c r="C126" s="63"/>
      <c r="D126" s="63"/>
      <c r="E126" s="17">
        <v>21</v>
      </c>
      <c r="F126" s="49">
        <f t="shared" si="45"/>
        <v>21</v>
      </c>
      <c r="G126" s="17">
        <f>VLOOKUP($B126,[2]NUM12!$G$2:$I$152,3,FALSE)</f>
        <v>12</v>
      </c>
      <c r="H126" s="61">
        <f t="shared" si="46"/>
        <v>12</v>
      </c>
      <c r="I126" s="50">
        <f t="shared" si="30"/>
        <v>12</v>
      </c>
      <c r="J126" s="51">
        <f>VLOOKUP($B126,[1]NUM12!$G$2:$I$157,3,FALSE)</f>
        <v>20</v>
      </c>
      <c r="K126" s="114"/>
      <c r="L126" s="114"/>
      <c r="M126" s="114"/>
      <c r="N126" s="114"/>
      <c r="O126" s="114"/>
      <c r="P126" s="114"/>
      <c r="Q126" s="114"/>
      <c r="R126" s="114"/>
      <c r="S126" s="114"/>
      <c r="T126" s="120"/>
      <c r="U126" s="119"/>
      <c r="V126" s="119"/>
      <c r="W126" s="17">
        <f t="shared" si="27"/>
        <v>0</v>
      </c>
      <c r="X126" s="119"/>
      <c r="Y126" s="119"/>
      <c r="Z126" s="119"/>
      <c r="AA126" s="119"/>
      <c r="AB126" s="119"/>
      <c r="AC126" s="119"/>
      <c r="AD126" s="119"/>
      <c r="AE126" s="119"/>
      <c r="AF126" s="119"/>
      <c r="AG126" s="119"/>
      <c r="AH126" s="119"/>
      <c r="AI126" s="119"/>
      <c r="AJ126" s="17">
        <f t="shared" si="24"/>
        <v>0</v>
      </c>
    </row>
    <row r="127" spans="1:37" ht="15" thickBot="1" x14ac:dyDescent="0.25">
      <c r="A127" s="105" t="s">
        <v>186</v>
      </c>
      <c r="B127" s="99" t="s">
        <v>180</v>
      </c>
      <c r="C127" s="63"/>
      <c r="D127" s="63"/>
      <c r="E127" s="17">
        <v>19</v>
      </c>
      <c r="F127" s="49">
        <f t="shared" si="45"/>
        <v>20</v>
      </c>
      <c r="G127" s="17">
        <f>VLOOKUP($B127,[2]NUM12!$G$2:$I$152,3,FALSE)</f>
        <v>23</v>
      </c>
      <c r="H127" s="61">
        <f t="shared" si="46"/>
        <v>24</v>
      </c>
      <c r="I127" s="50">
        <f t="shared" si="30"/>
        <v>29</v>
      </c>
      <c r="J127" s="51">
        <f>VLOOKUP($B127,[1]NUM12!$G$2:$I$157,3,FALSE)</f>
        <v>27</v>
      </c>
      <c r="K127" s="119">
        <f>VLOOKUP($B127,'[3]ACT NUM12'!$G$2:$S$139,2,FALSE)</f>
        <v>0</v>
      </c>
      <c r="L127" s="119">
        <f>VLOOKUP($B127,'[3]ACT NUM12'!$G$2:$S$139,3,FALSE)</f>
        <v>0</v>
      </c>
      <c r="M127" s="119">
        <f>VLOOKUP($B127,'[3]ACT NUM12'!$G$2:$S$139,4,FALSE)</f>
        <v>1</v>
      </c>
      <c r="N127" s="119">
        <f>VLOOKUP($B127,'[3]ACT NUM12'!$G$2:$S$139,5,FALSE)</f>
        <v>1</v>
      </c>
      <c r="O127" s="119">
        <f>VLOOKUP($B127,'[3]ACT NUM12'!$G$2:$S$139,6,FALSE)</f>
        <v>1</v>
      </c>
      <c r="P127" s="119">
        <f>VLOOKUP($B127,'[3]ACT NUM12'!$G$2:$S$139,7,FALSE)</f>
        <v>2</v>
      </c>
      <c r="Q127" s="119">
        <f>VLOOKUP($B127,'[3]ACT NUM12'!$G$2:$S$139,8,FALSE)</f>
        <v>0</v>
      </c>
      <c r="R127" s="119">
        <f>VLOOKUP($B127,'[3]ACT NUM12'!$G$2:$S$139,9,FALSE)</f>
        <v>1</v>
      </c>
      <c r="S127" s="119">
        <f>VLOOKUP($B127,'[3]ACT NUM12'!$G$2:$S$139,10,FALSE)</f>
        <v>3</v>
      </c>
      <c r="T127" s="120">
        <f>VLOOKUP($B127,'[3]ACT NUM12'!$G$2:$S$139,11,FALSE)</f>
        <v>3</v>
      </c>
      <c r="U127" s="119">
        <f>VLOOKUP($B127,'[3]ACT NUM12'!$G$2:$S$139,12,FALSE)</f>
        <v>0</v>
      </c>
      <c r="V127" s="119"/>
      <c r="W127" s="17">
        <f t="shared" si="27"/>
        <v>12</v>
      </c>
      <c r="X127" s="114">
        <f>VLOOKUP($B127,'[3]ACT NUM12_ERROR'!$AB$2:$AN$97,2,FALSE)</f>
        <v>0</v>
      </c>
      <c r="Y127" s="114">
        <f>VLOOKUP($B127,'[3]ACT NUM12_ERROR'!$AB$2:$AN$97,3,FALSE)</f>
        <v>0</v>
      </c>
      <c r="Z127" s="114">
        <f>VLOOKUP($B127,'[3]ACT NUM12_ERROR'!$AB$2:$AN$97,4,FALSE)</f>
        <v>0</v>
      </c>
      <c r="AA127" s="114">
        <f>VLOOKUP($B127,'[3]ACT NUM12_ERROR'!$AB$2:$AN$97,5,FALSE)</f>
        <v>1</v>
      </c>
      <c r="AB127" s="114">
        <f>VLOOKUP($B127,'[3]ACT NUM12_ERROR'!$AB$2:$AN$97,6,FALSE)</f>
        <v>0</v>
      </c>
      <c r="AC127" s="114">
        <f>VLOOKUP($B127,'[3]ACT NUM12_ERROR'!$AB$2:$AN$97,7,FALSE)</f>
        <v>0</v>
      </c>
      <c r="AD127" s="114">
        <f>VLOOKUP($B127,'[3]ACT NUM12_ERROR'!$AB$2:$AN$97,8,FALSE)</f>
        <v>0</v>
      </c>
      <c r="AE127" s="114">
        <f>VLOOKUP($B127,'[3]ACT NUM12_ERROR'!$AB$2:$AN$97,9,FALSE)</f>
        <v>0</v>
      </c>
      <c r="AF127" s="114">
        <f>VLOOKUP($B127,'[3]ACT NUM12_ERROR'!$AB$2:$AN$97,10,FALSE)</f>
        <v>0</v>
      </c>
      <c r="AG127" s="119">
        <f>VLOOKUP($B127,'[3]ACT NUM12_ERROR'!$AB$2:$AN$97,11,FALSE)</f>
        <v>1</v>
      </c>
      <c r="AH127" s="119">
        <f>VLOOKUP($B127,'[3]ACT NUM12_ERROR'!$AB$2:$AN$97,12,FALSE)</f>
        <v>0</v>
      </c>
      <c r="AI127" s="119"/>
      <c r="AJ127" s="17">
        <f t="shared" si="24"/>
        <v>2</v>
      </c>
    </row>
    <row r="128" spans="1:37" ht="15" thickBot="1" x14ac:dyDescent="0.25">
      <c r="A128" s="105" t="s">
        <v>186</v>
      </c>
      <c r="B128" s="99" t="s">
        <v>181</v>
      </c>
      <c r="C128" s="63"/>
      <c r="D128" s="63"/>
      <c r="E128" s="17">
        <v>25</v>
      </c>
      <c r="F128" s="49">
        <f t="shared" si="45"/>
        <v>25</v>
      </c>
      <c r="G128" s="17">
        <f>VLOOKUP($B128,[2]NUM12!$G$2:$I$152,3,FALSE)</f>
        <v>8</v>
      </c>
      <c r="H128" s="61">
        <f t="shared" si="46"/>
        <v>17</v>
      </c>
      <c r="I128" s="50">
        <f t="shared" si="30"/>
        <v>20</v>
      </c>
      <c r="J128" s="51">
        <f>VLOOKUP($B128,[1]NUM12!$G$2:$I$157,3,FALSE)</f>
        <v>27</v>
      </c>
      <c r="K128" s="119">
        <f>VLOOKUP($B128,'[3]ACT NUM12'!$G$2:$S$139,2,FALSE)</f>
        <v>0</v>
      </c>
      <c r="L128" s="119">
        <f>VLOOKUP($B128,'[3]ACT NUM12'!$G$2:$S$139,3,FALSE)</f>
        <v>0</v>
      </c>
      <c r="M128" s="119">
        <f>VLOOKUP($B128,'[3]ACT NUM12'!$G$2:$S$139,4,FALSE)</f>
        <v>0</v>
      </c>
      <c r="N128" s="119">
        <f>VLOOKUP($B128,'[3]ACT NUM12'!$G$2:$S$139,5,FALSE)</f>
        <v>0</v>
      </c>
      <c r="O128" s="119">
        <f>VLOOKUP($B128,'[3]ACT NUM12'!$G$2:$S$139,6,FALSE)</f>
        <v>0</v>
      </c>
      <c r="P128" s="119">
        <f>VLOOKUP($B128,'[3]ACT NUM12'!$G$2:$S$139,7,FALSE)</f>
        <v>0</v>
      </c>
      <c r="Q128" s="119">
        <f>VLOOKUP($B128,'[3]ACT NUM12'!$G$2:$S$139,8,FALSE)</f>
        <v>0</v>
      </c>
      <c r="R128" s="119">
        <f>VLOOKUP($B128,'[3]ACT NUM12'!$G$2:$S$139,9,FALSE)</f>
        <v>9</v>
      </c>
      <c r="S128" s="119">
        <f>VLOOKUP($B128,'[3]ACT NUM12'!$G$2:$S$139,10,FALSE)</f>
        <v>1</v>
      </c>
      <c r="T128" s="120">
        <f>VLOOKUP($B128,'[3]ACT NUM12'!$G$2:$S$139,11,FALSE)</f>
        <v>2</v>
      </c>
      <c r="U128" s="119">
        <f>VLOOKUP($B128,'[3]ACT NUM12'!$G$2:$S$139,12,FALSE)</f>
        <v>5</v>
      </c>
      <c r="V128" s="119"/>
      <c r="W128" s="17">
        <f t="shared" si="27"/>
        <v>17</v>
      </c>
      <c r="X128" s="119"/>
      <c r="Y128" s="119"/>
      <c r="Z128" s="119"/>
      <c r="AA128" s="119"/>
      <c r="AB128" s="119"/>
      <c r="AC128" s="119"/>
      <c r="AD128" s="119"/>
      <c r="AE128" s="119"/>
      <c r="AF128" s="119"/>
      <c r="AG128" s="119"/>
      <c r="AH128" s="119"/>
      <c r="AI128" s="119"/>
      <c r="AJ128" s="17">
        <f t="shared" si="24"/>
        <v>0</v>
      </c>
    </row>
    <row r="129" spans="1:37" ht="15" thickBot="1" x14ac:dyDescent="0.25">
      <c r="A129" s="105" t="s">
        <v>186</v>
      </c>
      <c r="B129" s="99" t="s">
        <v>182</v>
      </c>
      <c r="C129" s="63"/>
      <c r="D129" s="63"/>
      <c r="E129" s="17">
        <v>37</v>
      </c>
      <c r="F129" s="49">
        <f t="shared" si="45"/>
        <v>42</v>
      </c>
      <c r="G129" s="17">
        <f>VLOOKUP($B129,[2]NUM12!$G$2:$I$152,3,FALSE)</f>
        <v>44</v>
      </c>
      <c r="H129" s="61">
        <f t="shared" si="46"/>
        <v>50</v>
      </c>
      <c r="I129" s="50">
        <f t="shared" si="30"/>
        <v>50</v>
      </c>
      <c r="J129" s="51">
        <f>VLOOKUP($B129,[1]NUM12!$G$2:$I$157,3,FALSE)</f>
        <v>42</v>
      </c>
      <c r="K129" s="119">
        <f>VLOOKUP($B129,'[3]ACT NUM12'!$G$2:$S$139,2,FALSE)</f>
        <v>2</v>
      </c>
      <c r="L129" s="119">
        <f>VLOOKUP($B129,'[3]ACT NUM12'!$G$2:$S$139,3,FALSE)</f>
        <v>2</v>
      </c>
      <c r="M129" s="119">
        <f>VLOOKUP($B129,'[3]ACT NUM12'!$G$2:$S$139,4,FALSE)</f>
        <v>2</v>
      </c>
      <c r="N129" s="119">
        <f>VLOOKUP($B129,'[3]ACT NUM12'!$G$2:$S$139,5,FALSE)</f>
        <v>0</v>
      </c>
      <c r="O129" s="119">
        <f>VLOOKUP($B129,'[3]ACT NUM12'!$G$2:$S$139,6,FALSE)</f>
        <v>1</v>
      </c>
      <c r="P129" s="119">
        <f>VLOOKUP($B129,'[3]ACT NUM12'!$G$2:$S$139,7,FALSE)</f>
        <v>3</v>
      </c>
      <c r="Q129" s="119">
        <f>VLOOKUP($B129,'[3]ACT NUM12'!$G$2:$S$139,8,FALSE)</f>
        <v>2</v>
      </c>
      <c r="R129" s="119">
        <f>VLOOKUP($B129,'[3]ACT NUM12'!$G$2:$S$139,9,FALSE)</f>
        <v>6</v>
      </c>
      <c r="S129" s="119">
        <f>VLOOKUP($B129,'[3]ACT NUM12'!$G$2:$S$139,10,FALSE)</f>
        <v>0</v>
      </c>
      <c r="T129" s="120">
        <f>VLOOKUP($B129,'[3]ACT NUM12'!$G$2:$S$139,11,FALSE)</f>
        <v>0</v>
      </c>
      <c r="U129" s="119">
        <f>VLOOKUP($B129,'[3]ACT NUM12'!$G$2:$S$139,12,FALSE)</f>
        <v>0</v>
      </c>
      <c r="V129" s="119"/>
      <c r="W129" s="17">
        <f t="shared" si="27"/>
        <v>18</v>
      </c>
      <c r="X129" s="119">
        <f>VLOOKUP($B129,'[3]ACT NUM12_ERROR'!$AB$2:$AN$97,2,FALSE)</f>
        <v>0</v>
      </c>
      <c r="Y129" s="119">
        <f>VLOOKUP($B129,'[3]ACT NUM12_ERROR'!$AB$2:$AN$97,3,FALSE)</f>
        <v>1</v>
      </c>
      <c r="Z129" s="119">
        <f>VLOOKUP($B129,'[3]ACT NUM12_ERROR'!$AB$2:$AN$97,4,FALSE)</f>
        <v>0</v>
      </c>
      <c r="AA129" s="119">
        <f>VLOOKUP($B129,'[3]ACT NUM12_ERROR'!$AB$2:$AN$97,5,FALSE)</f>
        <v>0</v>
      </c>
      <c r="AB129" s="119">
        <f>VLOOKUP($B129,'[3]ACT NUM12_ERROR'!$AB$2:$AN$97,6,FALSE)</f>
        <v>0</v>
      </c>
      <c r="AC129" s="119">
        <f>VLOOKUP($B129,'[3]ACT NUM12_ERROR'!$AB$2:$AN$97,7,FALSE)</f>
        <v>1</v>
      </c>
      <c r="AD129" s="119">
        <f>VLOOKUP($B129,'[3]ACT NUM12_ERROR'!$AB$2:$AN$97,8,FALSE)</f>
        <v>2</v>
      </c>
      <c r="AE129" s="119">
        <f>VLOOKUP($B129,'[3]ACT NUM12_ERROR'!$AB$2:$AN$97,9,FALSE)</f>
        <v>0</v>
      </c>
      <c r="AF129" s="119">
        <f>VLOOKUP($B129,'[3]ACT NUM12_ERROR'!$AB$2:$AN$97,10,FALSE)</f>
        <v>0</v>
      </c>
      <c r="AG129" s="119">
        <f>VLOOKUP($B129,'[3]ACT NUM12_ERROR'!$AB$2:$AN$97,11,FALSE)</f>
        <v>0</v>
      </c>
      <c r="AH129" s="119">
        <f>VLOOKUP($B129,'[3]ACT NUM12_ERROR'!$AB$2:$AN$97,12,FALSE)</f>
        <v>0</v>
      </c>
      <c r="AI129" s="119"/>
      <c r="AJ129" s="17">
        <f t="shared" si="24"/>
        <v>4</v>
      </c>
    </row>
    <row r="130" spans="1:37" ht="15" thickBot="1" x14ac:dyDescent="0.25">
      <c r="A130" s="105" t="s">
        <v>186</v>
      </c>
      <c r="B130" s="99" t="s">
        <v>183</v>
      </c>
      <c r="C130" s="63"/>
      <c r="D130" s="63"/>
      <c r="E130" s="17">
        <v>26</v>
      </c>
      <c r="F130" s="49">
        <f t="shared" si="45"/>
        <v>26</v>
      </c>
      <c r="G130" s="17">
        <f>VLOOKUP($B130,[2]NUM12!$G$2:$I$152,3,FALSE)</f>
        <v>11</v>
      </c>
      <c r="H130" s="61">
        <f t="shared" si="46"/>
        <v>13</v>
      </c>
      <c r="I130" s="50">
        <f t="shared" si="30"/>
        <v>23</v>
      </c>
      <c r="J130" s="51">
        <f>VLOOKUP($B130,[1]NUM12!$G$2:$I$157,3,FALSE)</f>
        <v>32</v>
      </c>
      <c r="K130" s="121">
        <f>VLOOKUP($B130,'[3]ACT NUM12'!$G$2:$S$139,2,FALSE)</f>
        <v>0</v>
      </c>
      <c r="L130" s="121">
        <f>VLOOKUP($B130,'[3]ACT NUM12'!$G$2:$S$139,3,FALSE)</f>
        <v>0</v>
      </c>
      <c r="M130" s="121">
        <f>VLOOKUP($B130,'[3]ACT NUM12'!$G$2:$S$139,4,FALSE)</f>
        <v>0</v>
      </c>
      <c r="N130" s="121">
        <f>VLOOKUP($B130,'[3]ACT NUM12'!$G$2:$S$139,5,FALSE)</f>
        <v>0</v>
      </c>
      <c r="O130" s="121">
        <f>VLOOKUP($B130,'[3]ACT NUM12'!$G$2:$S$139,6,FALSE)</f>
        <v>0</v>
      </c>
      <c r="P130" s="121">
        <f>VLOOKUP($B130,'[3]ACT NUM12'!$G$2:$S$139,7,FALSE)</f>
        <v>0</v>
      </c>
      <c r="Q130" s="121">
        <f>VLOOKUP($B130,'[3]ACT NUM12'!$G$2:$S$139,8,FALSE)</f>
        <v>0</v>
      </c>
      <c r="R130" s="121">
        <f>VLOOKUP($B130,'[3]ACT NUM12'!$G$2:$S$139,9,FALSE)</f>
        <v>3</v>
      </c>
      <c r="S130" s="121">
        <f>VLOOKUP($B130,'[3]ACT NUM12'!$G$2:$S$139,10,FALSE)</f>
        <v>4</v>
      </c>
      <c r="T130" s="120">
        <f>VLOOKUP($B130,'[3]ACT NUM12'!$G$2:$S$139,11,FALSE)</f>
        <v>6</v>
      </c>
      <c r="U130" s="121">
        <f>VLOOKUP($B130,'[3]ACT NUM12'!$G$2:$S$139,12,FALSE)</f>
        <v>1</v>
      </c>
      <c r="V130" s="121"/>
      <c r="W130" s="17">
        <f t="shared" si="27"/>
        <v>14</v>
      </c>
      <c r="X130" s="119">
        <f>VLOOKUP($B130,'[3]ACT NUM12_ERROR'!$AB$2:$AN$97,2,FALSE)</f>
        <v>0</v>
      </c>
      <c r="Y130" s="119">
        <f>VLOOKUP($B130,'[3]ACT NUM12_ERROR'!$AB$2:$AN$97,3,FALSE)</f>
        <v>0</v>
      </c>
      <c r="Z130" s="119">
        <f>VLOOKUP($B130,'[3]ACT NUM12_ERROR'!$AB$2:$AN$97,4,FALSE)</f>
        <v>0</v>
      </c>
      <c r="AA130" s="119">
        <f>VLOOKUP($B130,'[3]ACT NUM12_ERROR'!$AB$2:$AN$97,5,FALSE)</f>
        <v>0</v>
      </c>
      <c r="AB130" s="119">
        <f>VLOOKUP($B130,'[3]ACT NUM12_ERROR'!$AB$2:$AN$97,6,FALSE)</f>
        <v>0</v>
      </c>
      <c r="AC130" s="119">
        <f>VLOOKUP($B130,'[3]ACT NUM12_ERROR'!$AB$2:$AN$97,7,FALSE)</f>
        <v>0</v>
      </c>
      <c r="AD130" s="119">
        <f>VLOOKUP($B130,'[3]ACT NUM12_ERROR'!$AB$2:$AN$97,8,FALSE)</f>
        <v>0</v>
      </c>
      <c r="AE130" s="119">
        <f>VLOOKUP($B130,'[3]ACT NUM12_ERROR'!$AB$2:$AN$97,9,FALSE)</f>
        <v>1</v>
      </c>
      <c r="AF130" s="119">
        <f>VLOOKUP($B130,'[3]ACT NUM12_ERROR'!$AB$2:$AN$97,10,FALSE)</f>
        <v>0</v>
      </c>
      <c r="AG130" s="121">
        <f>VLOOKUP($B130,'[3]ACT NUM12_ERROR'!$AB$2:$AN$97,11,FALSE)</f>
        <v>0</v>
      </c>
      <c r="AH130" s="121">
        <f>VLOOKUP($B130,'[3]ACT NUM12_ERROR'!$AB$2:$AN$97,12,FALSE)</f>
        <v>0</v>
      </c>
      <c r="AI130" s="121"/>
      <c r="AJ130" s="17">
        <f>SUM(X130:AI130)</f>
        <v>1</v>
      </c>
    </row>
    <row r="131" spans="1:37" ht="15" thickBot="1" x14ac:dyDescent="0.25">
      <c r="A131" s="105" t="s">
        <v>186</v>
      </c>
      <c r="B131" s="99" t="s">
        <v>184</v>
      </c>
      <c r="C131" s="63"/>
      <c r="D131" s="63"/>
      <c r="E131" s="17">
        <v>16</v>
      </c>
      <c r="F131" s="49">
        <f t="shared" si="45"/>
        <v>16</v>
      </c>
      <c r="G131" s="17">
        <f>VLOOKUP($B131,[2]NUM12!$G$2:$I$152,3,FALSE)</f>
        <v>6</v>
      </c>
      <c r="H131" s="61">
        <f t="shared" si="46"/>
        <v>9</v>
      </c>
      <c r="I131" s="50">
        <f t="shared" si="30"/>
        <v>11</v>
      </c>
      <c r="J131" s="51">
        <f>VLOOKUP($B131,[1]NUM12!$G$2:$I$157,3,FALSE)</f>
        <v>18</v>
      </c>
      <c r="K131" s="121">
        <f>VLOOKUP($B131,'[3]ACT NUM12'!$G$2:$S$139,2,FALSE)</f>
        <v>0</v>
      </c>
      <c r="L131" s="121">
        <f>VLOOKUP($B131,'[3]ACT NUM12'!$G$2:$S$139,3,FALSE)</f>
        <v>0</v>
      </c>
      <c r="M131" s="121">
        <f>VLOOKUP($B131,'[3]ACT NUM12'!$G$2:$S$139,4,FALSE)</f>
        <v>0</v>
      </c>
      <c r="N131" s="121">
        <f>VLOOKUP($B131,'[3]ACT NUM12'!$G$2:$S$139,5,FALSE)</f>
        <v>0</v>
      </c>
      <c r="O131" s="121">
        <f>VLOOKUP($B131,'[3]ACT NUM12'!$G$2:$S$139,6,FALSE)</f>
        <v>0</v>
      </c>
      <c r="P131" s="121">
        <f>VLOOKUP($B131,'[3]ACT NUM12'!$G$2:$S$139,7,FALSE)</f>
        <v>0</v>
      </c>
      <c r="Q131" s="121">
        <f>VLOOKUP($B131,'[3]ACT NUM12'!$G$2:$S$139,8,FALSE)</f>
        <v>0</v>
      </c>
      <c r="R131" s="121">
        <f>VLOOKUP($B131,'[3]ACT NUM12'!$G$2:$S$139,9,FALSE)</f>
        <v>3</v>
      </c>
      <c r="S131" s="121">
        <f>VLOOKUP($B131,'[3]ACT NUM12'!$G$2:$S$139,10,FALSE)</f>
        <v>2</v>
      </c>
      <c r="T131" s="120">
        <f>VLOOKUP($B131,'[3]ACT NUM12'!$G$2:$S$139,11,FALSE)</f>
        <v>0</v>
      </c>
      <c r="U131" s="121">
        <f>VLOOKUP($B131,'[3]ACT NUM12'!$G$2:$S$139,12,FALSE)</f>
        <v>0</v>
      </c>
      <c r="V131" s="121"/>
      <c r="W131" s="17">
        <f t="shared" si="27"/>
        <v>5</v>
      </c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7">
        <f t="shared" si="24"/>
        <v>0</v>
      </c>
    </row>
    <row r="132" spans="1:37" ht="15" thickBot="1" x14ac:dyDescent="0.25">
      <c r="A132" s="105" t="s">
        <v>186</v>
      </c>
      <c r="B132" s="99" t="s">
        <v>185</v>
      </c>
      <c r="C132" s="63"/>
      <c r="D132" s="63"/>
      <c r="E132" s="17">
        <v>3</v>
      </c>
      <c r="F132" s="49">
        <f t="shared" si="45"/>
        <v>3</v>
      </c>
      <c r="G132" s="17">
        <f>VLOOKUP($B132,[2]NUM12!$G$2:$I$152,3,FALSE)</f>
        <v>2</v>
      </c>
      <c r="H132" s="61">
        <f t="shared" si="46"/>
        <v>2</v>
      </c>
      <c r="I132" s="50">
        <f t="shared" si="30"/>
        <v>6</v>
      </c>
      <c r="J132" s="51">
        <f>VLOOKUP($B132,[1]NUM12!$G$2:$I$157,3,FALSE)</f>
        <v>10</v>
      </c>
      <c r="K132" s="121">
        <f>VLOOKUP($B132,'[3]ACT NUM12'!$G$2:$S$139,2,FALSE)</f>
        <v>0</v>
      </c>
      <c r="L132" s="121">
        <f>VLOOKUP($B132,'[3]ACT NUM12'!$G$2:$S$139,3,FALSE)</f>
        <v>0</v>
      </c>
      <c r="M132" s="121">
        <f>VLOOKUP($B132,'[3]ACT NUM12'!$G$2:$S$139,4,FALSE)</f>
        <v>0</v>
      </c>
      <c r="N132" s="121">
        <f>VLOOKUP($B132,'[3]ACT NUM12'!$G$2:$S$139,5,FALSE)</f>
        <v>0</v>
      </c>
      <c r="O132" s="121">
        <f>VLOOKUP($B132,'[3]ACT NUM12'!$G$2:$S$139,6,FALSE)</f>
        <v>0</v>
      </c>
      <c r="P132" s="121">
        <f>VLOOKUP($B132,'[3]ACT NUM12'!$G$2:$S$139,7,FALSE)</f>
        <v>0</v>
      </c>
      <c r="Q132" s="121">
        <f>VLOOKUP($B132,'[3]ACT NUM12'!$G$2:$S$139,8,FALSE)</f>
        <v>0</v>
      </c>
      <c r="R132" s="121">
        <f>VLOOKUP($B132,'[3]ACT NUM12'!$G$2:$S$139,9,FALSE)</f>
        <v>0</v>
      </c>
      <c r="S132" s="121">
        <f>VLOOKUP($B132,'[3]ACT NUM12'!$G$2:$S$139,10,FALSE)</f>
        <v>0</v>
      </c>
      <c r="T132" s="120">
        <f>VLOOKUP($B132,'[3]ACT NUM12'!$G$2:$S$139,11,FALSE)</f>
        <v>4</v>
      </c>
      <c r="U132" s="121">
        <f>VLOOKUP($B132,'[3]ACT NUM12'!$G$2:$S$139,12,FALSE)</f>
        <v>0</v>
      </c>
      <c r="V132" s="121"/>
      <c r="W132" s="17">
        <f t="shared" si="27"/>
        <v>4</v>
      </c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7">
        <f t="shared" si="24"/>
        <v>0</v>
      </c>
    </row>
    <row r="133" spans="1:37" ht="15" thickBot="1" x14ac:dyDescent="0.25">
      <c r="A133" s="233" t="s">
        <v>208</v>
      </c>
      <c r="B133" s="234"/>
      <c r="C133" s="45">
        <f>+D133/Metas!R112</f>
        <v>0.9620502059148327</v>
      </c>
      <c r="D133" s="19">
        <f>+J133/AK133</f>
        <v>0.16354853500552158</v>
      </c>
      <c r="E133" s="14">
        <f t="shared" ref="E133:K133" si="47">SUM(E120:E132)</f>
        <v>840</v>
      </c>
      <c r="F133" s="14">
        <f t="shared" si="47"/>
        <v>924</v>
      </c>
      <c r="G133" s="14">
        <f t="shared" si="47"/>
        <v>785</v>
      </c>
      <c r="H133" s="14">
        <f t="shared" si="47"/>
        <v>845</v>
      </c>
      <c r="I133" s="14">
        <f>SUM(I120:I132)</f>
        <v>905</v>
      </c>
      <c r="J133" s="14">
        <f t="shared" si="47"/>
        <v>1013</v>
      </c>
      <c r="K133" s="14">
        <f t="shared" si="47"/>
        <v>31</v>
      </c>
      <c r="L133" s="14">
        <f t="shared" ref="L133:V133" si="48">SUM(L120:L132)</f>
        <v>38</v>
      </c>
      <c r="M133" s="14">
        <f t="shared" si="48"/>
        <v>40</v>
      </c>
      <c r="N133" s="14">
        <f t="shared" si="48"/>
        <v>24</v>
      </c>
      <c r="O133" s="14">
        <f t="shared" si="48"/>
        <v>19</v>
      </c>
      <c r="P133" s="14">
        <f t="shared" si="48"/>
        <v>42</v>
      </c>
      <c r="Q133" s="14">
        <f t="shared" si="48"/>
        <v>42</v>
      </c>
      <c r="R133" s="14">
        <f t="shared" si="48"/>
        <v>63</v>
      </c>
      <c r="S133" s="14">
        <f t="shared" si="48"/>
        <v>33</v>
      </c>
      <c r="T133" s="14">
        <f t="shared" si="48"/>
        <v>43</v>
      </c>
      <c r="U133" s="14">
        <f t="shared" si="48"/>
        <v>31</v>
      </c>
      <c r="V133" s="14">
        <f t="shared" si="48"/>
        <v>0</v>
      </c>
      <c r="W133" s="14">
        <f t="shared" si="27"/>
        <v>406</v>
      </c>
      <c r="X133" s="14">
        <f t="shared" ref="X133:AI133" si="49">SUM(X120:X132)</f>
        <v>8</v>
      </c>
      <c r="Y133" s="14">
        <f t="shared" si="49"/>
        <v>5</v>
      </c>
      <c r="Z133" s="14">
        <f t="shared" si="49"/>
        <v>12</v>
      </c>
      <c r="AA133" s="14">
        <f t="shared" si="49"/>
        <v>7</v>
      </c>
      <c r="AB133" s="14">
        <f t="shared" si="49"/>
        <v>6</v>
      </c>
      <c r="AC133" s="14">
        <f t="shared" si="49"/>
        <v>6</v>
      </c>
      <c r="AD133" s="14">
        <f t="shared" si="49"/>
        <v>27</v>
      </c>
      <c r="AE133" s="14">
        <f t="shared" si="49"/>
        <v>18</v>
      </c>
      <c r="AF133" s="14">
        <f t="shared" si="49"/>
        <v>7</v>
      </c>
      <c r="AG133" s="14">
        <f t="shared" si="49"/>
        <v>9</v>
      </c>
      <c r="AH133" s="14">
        <f t="shared" si="49"/>
        <v>2</v>
      </c>
      <c r="AI133" s="14">
        <f t="shared" si="49"/>
        <v>0</v>
      </c>
      <c r="AJ133" s="14">
        <f t="shared" si="24"/>
        <v>107</v>
      </c>
      <c r="AK133" s="14">
        <f>28154*0.22</f>
        <v>6193.88</v>
      </c>
    </row>
    <row r="134" spans="1:37" ht="15" thickBot="1" x14ac:dyDescent="0.25">
      <c r="A134" s="105" t="s">
        <v>191</v>
      </c>
      <c r="B134" s="99" t="s">
        <v>187</v>
      </c>
      <c r="C134" s="63"/>
      <c r="D134" s="63"/>
      <c r="E134" s="17">
        <v>260</v>
      </c>
      <c r="F134" s="49">
        <f>+E134+(K134+L134+M134)-(X134+Y134+Z134)</f>
        <v>331</v>
      </c>
      <c r="G134" s="17">
        <f>VLOOKUP($B134,[2]NUM12!$G$2:$I$152,3,FALSE)</f>
        <v>375</v>
      </c>
      <c r="H134" s="61">
        <f>+G134+(Q134+R134)-(AD134+AE134)</f>
        <v>402</v>
      </c>
      <c r="I134" s="50">
        <f t="shared" si="30"/>
        <v>417</v>
      </c>
      <c r="J134" s="51">
        <f>VLOOKUP($B134,[1]NUM12!$G$2:$I$157,3,FALSE)</f>
        <v>364</v>
      </c>
      <c r="K134" s="114">
        <f>VLOOKUP($B134,'[3]ACT NUM12'!$G$2:$S$139,2,FALSE)</f>
        <v>22</v>
      </c>
      <c r="L134" s="114">
        <f>VLOOKUP($B134,'[3]ACT NUM12'!$G$2:$S$139,3,FALSE)</f>
        <v>19</v>
      </c>
      <c r="M134" s="114">
        <f>VLOOKUP($B134,'[3]ACT NUM12'!$G$2:$S$139,4,FALSE)</f>
        <v>32</v>
      </c>
      <c r="N134" s="114">
        <f>VLOOKUP($B134,'[3]ACT NUM12'!$G$2:$S$139,5,FALSE)</f>
        <v>19</v>
      </c>
      <c r="O134" s="114">
        <f>VLOOKUP($B134,'[3]ACT NUM12'!$G$2:$S$139,6,FALSE)</f>
        <v>29</v>
      </c>
      <c r="P134" s="114">
        <f>VLOOKUP($B134,'[3]ACT NUM12'!$G$2:$S$139,7,FALSE)</f>
        <v>29</v>
      </c>
      <c r="Q134" s="114">
        <f>VLOOKUP($B134,'[3]ACT NUM12'!$G$2:$S$139,8,FALSE)</f>
        <v>8</v>
      </c>
      <c r="R134" s="114">
        <f>VLOOKUP($B134,'[3]ACT NUM12'!$G$2:$S$139,9,FALSE)</f>
        <v>22</v>
      </c>
      <c r="S134" s="114">
        <f>VLOOKUP($B134,'[3]ACT NUM12'!$G$2:$S$139,10,FALSE)</f>
        <v>17</v>
      </c>
      <c r="T134" s="114">
        <f>VLOOKUP($B134,'[3]ACT NUM12'!$G$2:$S$139,11,FALSE)</f>
        <v>6</v>
      </c>
      <c r="U134" s="114">
        <f>VLOOKUP($B134,'[3]ACT NUM12'!$G$2:$S$139,12,FALSE)</f>
        <v>9</v>
      </c>
      <c r="V134" s="122"/>
      <c r="W134" s="17">
        <f t="shared" si="27"/>
        <v>212</v>
      </c>
      <c r="X134" s="127">
        <f>VLOOKUP($B134,'[3]ACT NUM12_ERROR'!$AB$2:$AN$97,2,FALSE)</f>
        <v>0</v>
      </c>
      <c r="Y134" s="127">
        <f>VLOOKUP($B134,'[3]ACT NUM12_ERROR'!$AB$2:$AN$97,3,FALSE)</f>
        <v>1</v>
      </c>
      <c r="Z134" s="127">
        <f>VLOOKUP($B134,'[3]ACT NUM12_ERROR'!$AB$2:$AN$97,4,FALSE)</f>
        <v>1</v>
      </c>
      <c r="AA134" s="127">
        <f>VLOOKUP($B134,'[3]ACT NUM12_ERROR'!$AB$2:$AN$97,5,FALSE)</f>
        <v>0</v>
      </c>
      <c r="AB134" s="127">
        <f>VLOOKUP($B134,'[3]ACT NUM12_ERROR'!$AB$2:$AN$97,6,FALSE)</f>
        <v>5</v>
      </c>
      <c r="AC134" s="127">
        <f>VLOOKUP($B134,'[3]ACT NUM12_ERROR'!$AB$2:$AN$97,7,FALSE)</f>
        <v>28</v>
      </c>
      <c r="AD134" s="127">
        <f>VLOOKUP($B134,'[3]ACT NUM12_ERROR'!$AB$2:$AN$97,8,FALSE)</f>
        <v>3</v>
      </c>
      <c r="AE134" s="127">
        <f>VLOOKUP($B134,'[3]ACT NUM12_ERROR'!$AB$2:$AN$97,9,FALSE)</f>
        <v>0</v>
      </c>
      <c r="AF134" s="114">
        <f>VLOOKUP($B134,'[3]ACT NUM12_ERROR'!$AB$2:$AN$97,10,FALSE)</f>
        <v>0</v>
      </c>
      <c r="AG134" s="114">
        <f>VLOOKUP($B134,'[3]ACT NUM12_ERROR'!$AB$2:$AN$97,11,FALSE)</f>
        <v>8</v>
      </c>
      <c r="AH134" s="114">
        <f>VLOOKUP($B134,'[3]ACT NUM12_ERROR'!$AB$2:$AN$97,12,FALSE)</f>
        <v>0</v>
      </c>
      <c r="AI134" s="114"/>
      <c r="AJ134" s="17">
        <f t="shared" si="24"/>
        <v>46</v>
      </c>
    </row>
    <row r="135" spans="1:37" ht="15" thickBot="1" x14ac:dyDescent="0.25">
      <c r="A135" s="105" t="s">
        <v>191</v>
      </c>
      <c r="B135" s="99" t="s">
        <v>188</v>
      </c>
      <c r="C135" s="63"/>
      <c r="D135" s="63"/>
      <c r="E135" s="51">
        <v>19</v>
      </c>
      <c r="F135" s="49">
        <f>+E135+(K135+L135+M135)-(X135+Y135+Z135)</f>
        <v>19</v>
      </c>
      <c r="G135" s="17"/>
      <c r="H135" s="61">
        <f>+G135+(Q135+R135)-(AD135+AE135)</f>
        <v>0</v>
      </c>
      <c r="I135" s="50">
        <f t="shared" si="30"/>
        <v>0</v>
      </c>
      <c r="J135" s="51"/>
      <c r="K135" s="114"/>
      <c r="L135" s="114"/>
      <c r="M135" s="114"/>
      <c r="N135" s="114"/>
      <c r="O135" s="114"/>
      <c r="P135" s="114"/>
      <c r="Q135" s="114"/>
      <c r="R135" s="114"/>
      <c r="S135" s="114"/>
      <c r="T135" s="114"/>
      <c r="U135" s="114"/>
      <c r="V135" s="114"/>
      <c r="W135" s="17">
        <f t="shared" si="27"/>
        <v>0</v>
      </c>
      <c r="X135" s="127"/>
      <c r="Y135" s="127"/>
      <c r="Z135" s="127"/>
      <c r="AA135" s="127"/>
      <c r="AB135" s="127"/>
      <c r="AC135" s="127"/>
      <c r="AD135" s="127"/>
      <c r="AE135" s="127"/>
      <c r="AF135" s="114"/>
      <c r="AG135" s="114"/>
      <c r="AH135" s="114"/>
      <c r="AI135" s="114"/>
      <c r="AJ135" s="17">
        <f t="shared" si="24"/>
        <v>0</v>
      </c>
    </row>
    <row r="136" spans="1:37" ht="15" thickBot="1" x14ac:dyDescent="0.25">
      <c r="A136" s="105" t="s">
        <v>191</v>
      </c>
      <c r="B136" s="99" t="s">
        <v>189</v>
      </c>
      <c r="C136" s="63"/>
      <c r="D136" s="63"/>
      <c r="E136" s="51"/>
      <c r="F136" s="49">
        <f>+E136+(K136+L136+M136)-(X136+Y136+Z136)</f>
        <v>0</v>
      </c>
      <c r="G136" s="17"/>
      <c r="H136" s="61">
        <f>+G136+(Q136+R136)-(AD136+AE136)</f>
        <v>0</v>
      </c>
      <c r="I136" s="50">
        <f t="shared" si="30"/>
        <v>0</v>
      </c>
      <c r="J136" s="51"/>
      <c r="K136" s="114"/>
      <c r="L136" s="114"/>
      <c r="M136" s="114"/>
      <c r="N136" s="114"/>
      <c r="O136" s="114"/>
      <c r="P136" s="114"/>
      <c r="Q136" s="114"/>
      <c r="R136" s="114"/>
      <c r="S136" s="114"/>
      <c r="T136" s="114"/>
      <c r="U136" s="114"/>
      <c r="V136" s="114"/>
      <c r="W136" s="17">
        <f t="shared" si="27"/>
        <v>0</v>
      </c>
      <c r="X136" s="127"/>
      <c r="Y136" s="127"/>
      <c r="Z136" s="127"/>
      <c r="AA136" s="127"/>
      <c r="AB136" s="127"/>
      <c r="AC136" s="127"/>
      <c r="AD136" s="127"/>
      <c r="AE136" s="127"/>
      <c r="AF136" s="114"/>
      <c r="AG136" s="114"/>
      <c r="AH136" s="114"/>
      <c r="AI136" s="114"/>
      <c r="AJ136" s="17">
        <f t="shared" si="24"/>
        <v>0</v>
      </c>
    </row>
    <row r="137" spans="1:37" ht="15" thickBot="1" x14ac:dyDescent="0.25">
      <c r="A137" s="105" t="s">
        <v>191</v>
      </c>
      <c r="B137" s="99" t="s">
        <v>190</v>
      </c>
      <c r="C137" s="63"/>
      <c r="D137" s="63"/>
      <c r="E137" s="51"/>
      <c r="F137" s="49">
        <f>+E137+(K137+L137+M137)-(X137+Y137+Z137)</f>
        <v>0</v>
      </c>
      <c r="G137" s="17">
        <f>VLOOKUP($B137,[2]NUM12!$G$2:$I$152,3,FALSE)</f>
        <v>19</v>
      </c>
      <c r="H137" s="61">
        <f>+G137+(Q137+R137)-(AD137+AE137)</f>
        <v>19</v>
      </c>
      <c r="I137" s="50">
        <f t="shared" si="30"/>
        <v>19</v>
      </c>
      <c r="J137" s="51"/>
      <c r="K137" s="114"/>
      <c r="L137" s="114"/>
      <c r="M137" s="114"/>
      <c r="N137" s="114"/>
      <c r="O137" s="114"/>
      <c r="P137" s="114"/>
      <c r="Q137" s="114"/>
      <c r="R137" s="114"/>
      <c r="S137" s="114"/>
      <c r="T137" s="114"/>
      <c r="U137" s="114"/>
      <c r="V137" s="114"/>
      <c r="W137" s="17">
        <f t="shared" si="27"/>
        <v>0</v>
      </c>
      <c r="X137" s="127"/>
      <c r="Y137" s="127"/>
      <c r="Z137" s="127"/>
      <c r="AA137" s="127"/>
      <c r="AB137" s="127"/>
      <c r="AC137" s="127"/>
      <c r="AD137" s="127"/>
      <c r="AE137" s="127"/>
      <c r="AF137" s="114"/>
      <c r="AG137" s="114"/>
      <c r="AH137" s="114"/>
      <c r="AI137" s="114"/>
      <c r="AJ137" s="17">
        <f t="shared" si="24"/>
        <v>0</v>
      </c>
    </row>
    <row r="138" spans="1:37" ht="15" thickBot="1" x14ac:dyDescent="0.25">
      <c r="A138" s="233" t="s">
        <v>209</v>
      </c>
      <c r="B138" s="234"/>
      <c r="C138" s="45">
        <f>+D138/Metas!R114</f>
        <v>0.97209551746460388</v>
      </c>
      <c r="D138" s="19">
        <f>+J138/AK138</f>
        <v>0.16525623796898267</v>
      </c>
      <c r="E138" s="14">
        <f t="shared" ref="E138:K138" si="50">SUM(E134:E137)</f>
        <v>279</v>
      </c>
      <c r="F138" s="14">
        <f t="shared" si="50"/>
        <v>350</v>
      </c>
      <c r="G138" s="14">
        <f t="shared" si="50"/>
        <v>394</v>
      </c>
      <c r="H138" s="14">
        <f t="shared" si="50"/>
        <v>421</v>
      </c>
      <c r="I138" s="14">
        <f>SUM(I134:I137)</f>
        <v>436</v>
      </c>
      <c r="J138" s="14">
        <f t="shared" si="50"/>
        <v>364</v>
      </c>
      <c r="K138" s="14">
        <f t="shared" si="50"/>
        <v>22</v>
      </c>
      <c r="L138" s="14">
        <f t="shared" ref="L138:V138" si="51">SUM(L134:L137)</f>
        <v>19</v>
      </c>
      <c r="M138" s="14">
        <f t="shared" si="51"/>
        <v>32</v>
      </c>
      <c r="N138" s="14">
        <f t="shared" si="51"/>
        <v>19</v>
      </c>
      <c r="O138" s="14">
        <f t="shared" si="51"/>
        <v>29</v>
      </c>
      <c r="P138" s="14">
        <f t="shared" si="51"/>
        <v>29</v>
      </c>
      <c r="Q138" s="14">
        <f t="shared" si="51"/>
        <v>8</v>
      </c>
      <c r="R138" s="14">
        <f t="shared" si="51"/>
        <v>22</v>
      </c>
      <c r="S138" s="14">
        <f t="shared" si="51"/>
        <v>17</v>
      </c>
      <c r="T138" s="14">
        <f t="shared" si="51"/>
        <v>6</v>
      </c>
      <c r="U138" s="14">
        <f t="shared" si="51"/>
        <v>9</v>
      </c>
      <c r="V138" s="14">
        <f t="shared" si="51"/>
        <v>0</v>
      </c>
      <c r="W138" s="14">
        <f t="shared" si="27"/>
        <v>212</v>
      </c>
      <c r="X138" s="14">
        <f t="shared" ref="X138:AI138" si="52">SUM(X134:X137)</f>
        <v>0</v>
      </c>
      <c r="Y138" s="14">
        <f t="shared" si="52"/>
        <v>1</v>
      </c>
      <c r="Z138" s="14">
        <f t="shared" si="52"/>
        <v>1</v>
      </c>
      <c r="AA138" s="14">
        <f t="shared" si="52"/>
        <v>0</v>
      </c>
      <c r="AB138" s="14">
        <f t="shared" si="52"/>
        <v>5</v>
      </c>
      <c r="AC138" s="14">
        <f t="shared" si="52"/>
        <v>28</v>
      </c>
      <c r="AD138" s="14">
        <f t="shared" si="52"/>
        <v>3</v>
      </c>
      <c r="AE138" s="14">
        <f t="shared" si="52"/>
        <v>0</v>
      </c>
      <c r="AF138" s="14">
        <f t="shared" si="52"/>
        <v>0</v>
      </c>
      <c r="AG138" s="14">
        <f t="shared" si="52"/>
        <v>8</v>
      </c>
      <c r="AH138" s="14">
        <f t="shared" si="52"/>
        <v>0</v>
      </c>
      <c r="AI138" s="14">
        <f t="shared" si="52"/>
        <v>0</v>
      </c>
      <c r="AJ138" s="14">
        <f t="shared" si="24"/>
        <v>46</v>
      </c>
      <c r="AK138" s="14">
        <f>10012*0.22</f>
        <v>2202.64</v>
      </c>
    </row>
    <row r="139" spans="1:37" ht="15" thickBot="1" x14ac:dyDescent="0.25">
      <c r="A139" s="105" t="s">
        <v>199</v>
      </c>
      <c r="B139" s="99" t="s">
        <v>192</v>
      </c>
      <c r="C139" s="63"/>
      <c r="D139" s="63"/>
      <c r="E139" s="51">
        <v>79</v>
      </c>
      <c r="F139" s="49">
        <f t="shared" ref="F139:F145" si="53">+E139+(K139+L139+M139)-(X139+Y139+Z139)</f>
        <v>79</v>
      </c>
      <c r="G139" s="17">
        <f>VLOOKUP($B139,[2]NUM12!$G$2:$I$152,3,FALSE)</f>
        <v>94</v>
      </c>
      <c r="H139" s="61">
        <f t="shared" ref="H139:H144" si="54">+G139+(Q139+R139)-(AD139+AE139)</f>
        <v>96</v>
      </c>
      <c r="I139" s="50">
        <f t="shared" si="30"/>
        <v>96</v>
      </c>
      <c r="J139" s="51">
        <f>VLOOKUP($B139,[1]NUM12!$G$2:$I$157,3,FALSE)</f>
        <v>93</v>
      </c>
      <c r="K139" s="114">
        <f>VLOOKUP($B139,'[3]ACT NUM12'!$G$2:$S$139,2,FALSE)</f>
        <v>0</v>
      </c>
      <c r="L139" s="114">
        <f>VLOOKUP($B139,'[3]ACT NUM12'!$G$2:$S$139,3,FALSE)</f>
        <v>0</v>
      </c>
      <c r="M139" s="114">
        <f>VLOOKUP($B139,'[3]ACT NUM12'!$G$2:$S$139,4,FALSE)</f>
        <v>0</v>
      </c>
      <c r="N139" s="114">
        <f>VLOOKUP($B139,'[3]ACT NUM12'!$G$2:$S$139,5,FALSE)</f>
        <v>0</v>
      </c>
      <c r="O139" s="114">
        <f>VLOOKUP($B139,'[3]ACT NUM12'!$G$2:$S$139,6,FALSE)</f>
        <v>0</v>
      </c>
      <c r="P139" s="114">
        <f>VLOOKUP($B139,'[3]ACT NUM12'!$G$2:$S$139,7,FALSE)</f>
        <v>0</v>
      </c>
      <c r="Q139" s="114">
        <f>VLOOKUP($B139,'[3]ACT NUM12'!$G$2:$S$139,8,FALSE)</f>
        <v>0</v>
      </c>
      <c r="R139" s="114">
        <f>VLOOKUP($B139,'[3]ACT NUM12'!$G$2:$S$139,9,FALSE)</f>
        <v>2</v>
      </c>
      <c r="S139" s="114">
        <f>VLOOKUP($B139,'[3]ACT NUM12'!$G$2:$S$139,10,FALSE)</f>
        <v>0</v>
      </c>
      <c r="T139" s="114">
        <f>VLOOKUP($B139,'[3]ACT NUM12'!$G$2:$S$139,11,FALSE)</f>
        <v>0</v>
      </c>
      <c r="U139" s="114">
        <f>VLOOKUP($B139,'[3]ACT NUM12'!$G$2:$S$139,12,FALSE)</f>
        <v>0</v>
      </c>
      <c r="V139" s="114"/>
      <c r="W139" s="17">
        <f t="shared" si="27"/>
        <v>2</v>
      </c>
      <c r="X139" s="114"/>
      <c r="Y139" s="114"/>
      <c r="Z139" s="114"/>
      <c r="AA139" s="114"/>
      <c r="AB139" s="114"/>
      <c r="AC139" s="114"/>
      <c r="AD139" s="114"/>
      <c r="AE139" s="114"/>
      <c r="AF139" s="114"/>
      <c r="AG139" s="114"/>
      <c r="AH139" s="114"/>
      <c r="AI139" s="114"/>
      <c r="AJ139" s="17">
        <f t="shared" si="24"/>
        <v>0</v>
      </c>
    </row>
    <row r="140" spans="1:37" ht="15" thickBot="1" x14ac:dyDescent="0.25">
      <c r="A140" s="105" t="s">
        <v>199</v>
      </c>
      <c r="B140" s="99" t="s">
        <v>193</v>
      </c>
      <c r="C140" s="63"/>
      <c r="D140" s="63"/>
      <c r="E140" s="51">
        <v>17</v>
      </c>
      <c r="F140" s="49">
        <f t="shared" si="53"/>
        <v>17</v>
      </c>
      <c r="G140" s="17">
        <f>VLOOKUP($B140,[2]NUM12!$G$2:$I$152,3,FALSE)</f>
        <v>17</v>
      </c>
      <c r="H140" s="61">
        <f t="shared" si="54"/>
        <v>17</v>
      </c>
      <c r="I140" s="50">
        <f t="shared" si="30"/>
        <v>17</v>
      </c>
      <c r="J140" s="51">
        <f>VLOOKUP($B140,[1]NUM12!$G$2:$I$157,3,FALSE)</f>
        <v>16</v>
      </c>
      <c r="K140" s="114"/>
      <c r="L140" s="114"/>
      <c r="M140" s="114"/>
      <c r="N140" s="114"/>
      <c r="O140" s="114"/>
      <c r="P140" s="114"/>
      <c r="Q140" s="114"/>
      <c r="R140" s="114"/>
      <c r="S140" s="114"/>
      <c r="T140" s="114"/>
      <c r="U140" s="114"/>
      <c r="V140" s="114"/>
      <c r="W140" s="17">
        <f t="shared" si="27"/>
        <v>0</v>
      </c>
      <c r="X140" s="114"/>
      <c r="Y140" s="114"/>
      <c r="Z140" s="114"/>
      <c r="AA140" s="114"/>
      <c r="AB140" s="114"/>
      <c r="AC140" s="114"/>
      <c r="AD140" s="114"/>
      <c r="AE140" s="114"/>
      <c r="AF140" s="114"/>
      <c r="AG140" s="114"/>
      <c r="AH140" s="114"/>
      <c r="AI140" s="114"/>
      <c r="AJ140" s="17">
        <f t="shared" ref="AJ140:AJ146" si="55">SUM(X140:AI140)</f>
        <v>0</v>
      </c>
    </row>
    <row r="141" spans="1:37" ht="15" thickBot="1" x14ac:dyDescent="0.25">
      <c r="A141" s="105" t="s">
        <v>199</v>
      </c>
      <c r="B141" s="99" t="s">
        <v>194</v>
      </c>
      <c r="C141" s="63"/>
      <c r="D141" s="63"/>
      <c r="E141" s="51">
        <v>28</v>
      </c>
      <c r="F141" s="49">
        <f t="shared" si="53"/>
        <v>28</v>
      </c>
      <c r="G141" s="17">
        <f>VLOOKUP($B141,[2]NUM12!$G$2:$I$152,3,FALSE)</f>
        <v>28</v>
      </c>
      <c r="H141" s="61">
        <f t="shared" si="54"/>
        <v>28</v>
      </c>
      <c r="I141" s="50">
        <f t="shared" si="30"/>
        <v>28</v>
      </c>
      <c r="J141" s="51">
        <f>VLOOKUP($B141,[1]NUM12!$G$2:$I$157,3,FALSE)</f>
        <v>25</v>
      </c>
      <c r="K141" s="114"/>
      <c r="L141" s="114"/>
      <c r="M141" s="114"/>
      <c r="N141" s="114"/>
      <c r="O141" s="114"/>
      <c r="P141" s="114"/>
      <c r="Q141" s="114"/>
      <c r="R141" s="114"/>
      <c r="S141" s="114"/>
      <c r="T141" s="114"/>
      <c r="U141" s="114"/>
      <c r="V141" s="114"/>
      <c r="W141" s="17">
        <f t="shared" si="27"/>
        <v>0</v>
      </c>
      <c r="X141" s="114"/>
      <c r="Y141" s="114"/>
      <c r="Z141" s="114"/>
      <c r="AA141" s="114"/>
      <c r="AB141" s="114"/>
      <c r="AC141" s="114"/>
      <c r="AD141" s="114"/>
      <c r="AE141" s="114"/>
      <c r="AF141" s="114"/>
      <c r="AG141" s="114"/>
      <c r="AH141" s="114"/>
      <c r="AI141" s="114"/>
      <c r="AJ141" s="17">
        <f t="shared" si="55"/>
        <v>0</v>
      </c>
    </row>
    <row r="142" spans="1:37" ht="15" thickBot="1" x14ac:dyDescent="0.25">
      <c r="A142" s="105" t="s">
        <v>199</v>
      </c>
      <c r="B142" s="99" t="s">
        <v>195</v>
      </c>
      <c r="C142" s="63"/>
      <c r="D142" s="63"/>
      <c r="E142" s="51">
        <v>33</v>
      </c>
      <c r="F142" s="49">
        <f t="shared" si="53"/>
        <v>33</v>
      </c>
      <c r="G142" s="17">
        <f>VLOOKUP($B142,[2]NUM12!$G$2:$I$152,3,FALSE)</f>
        <v>34</v>
      </c>
      <c r="H142" s="61">
        <f t="shared" si="54"/>
        <v>34</v>
      </c>
      <c r="I142" s="50">
        <f t="shared" si="30"/>
        <v>34</v>
      </c>
      <c r="J142" s="51"/>
      <c r="K142" s="114"/>
      <c r="L142" s="114"/>
      <c r="M142" s="114"/>
      <c r="N142" s="114"/>
      <c r="O142" s="114"/>
      <c r="P142" s="114"/>
      <c r="Q142" s="114"/>
      <c r="R142" s="114"/>
      <c r="S142" s="114"/>
      <c r="T142" s="114"/>
      <c r="U142" s="114"/>
      <c r="V142" s="114"/>
      <c r="W142" s="17">
        <f>SUM(K142:V142)</f>
        <v>0</v>
      </c>
      <c r="X142" s="114"/>
      <c r="Y142" s="114"/>
      <c r="Z142" s="114"/>
      <c r="AA142" s="114"/>
      <c r="AB142" s="114"/>
      <c r="AC142" s="114"/>
      <c r="AD142" s="114"/>
      <c r="AE142" s="114"/>
      <c r="AF142" s="114"/>
      <c r="AG142" s="114"/>
      <c r="AH142" s="114"/>
      <c r="AI142" s="114"/>
      <c r="AJ142" s="17">
        <f t="shared" si="55"/>
        <v>0</v>
      </c>
    </row>
    <row r="143" spans="1:37" ht="15" thickBot="1" x14ac:dyDescent="0.25">
      <c r="A143" s="105" t="s">
        <v>199</v>
      </c>
      <c r="B143" s="99" t="s">
        <v>196</v>
      </c>
      <c r="C143" s="63"/>
      <c r="D143" s="63"/>
      <c r="E143" s="51">
        <v>41</v>
      </c>
      <c r="F143" s="49">
        <f t="shared" si="53"/>
        <v>41</v>
      </c>
      <c r="G143" s="17">
        <f>VLOOKUP($B143,[2]NUM12!$G$2:$I$152,3,FALSE)</f>
        <v>44</v>
      </c>
      <c r="H143" s="61">
        <f t="shared" si="54"/>
        <v>44</v>
      </c>
      <c r="I143" s="50">
        <f>+G143+(Q143+R143+S143+T143)-(AD143+AE143+AF143+AG143)</f>
        <v>40</v>
      </c>
      <c r="J143" s="51">
        <f>VLOOKUP($B143,[1]NUM12!$G$2:$I$157,3,FALSE)</f>
        <v>39</v>
      </c>
      <c r="K143" s="114">
        <f>VLOOKUP($B143,'[3]ACT NUM12'!$G$2:$S$139,2,FALSE)</f>
        <v>0</v>
      </c>
      <c r="L143" s="114">
        <f>VLOOKUP($B143,'[3]ACT NUM12'!$G$2:$S$139,3,FALSE)</f>
        <v>0</v>
      </c>
      <c r="M143" s="114">
        <f>VLOOKUP($B143,'[3]ACT NUM12'!$G$2:$S$139,4,FALSE)</f>
        <v>0</v>
      </c>
      <c r="N143" s="114">
        <f>VLOOKUP($B143,'[3]ACT NUM12'!$G$2:$S$139,5,FALSE)</f>
        <v>0</v>
      </c>
      <c r="O143" s="114">
        <f>VLOOKUP($B143,'[3]ACT NUM12'!$G$2:$S$139,6,FALSE)</f>
        <v>0</v>
      </c>
      <c r="P143" s="114">
        <f>VLOOKUP($B143,'[3]ACT NUM12'!$G$2:$S$139,7,FALSE)</f>
        <v>0</v>
      </c>
      <c r="Q143" s="114">
        <f>VLOOKUP($B143,'[3]ACT NUM12'!$G$2:$S$139,8,FALSE)</f>
        <v>0</v>
      </c>
      <c r="R143" s="114">
        <f>VLOOKUP($B143,'[3]ACT NUM12'!$G$2:$S$139,9,FALSE)</f>
        <v>4</v>
      </c>
      <c r="S143" s="114">
        <f>VLOOKUP($B143,'[3]ACT NUM12'!$G$2:$S$139,10,FALSE)</f>
        <v>0</v>
      </c>
      <c r="T143" s="114">
        <f>VLOOKUP($B143,'[3]ACT NUM12'!$G$2:$S$139,11,FALSE)</f>
        <v>0</v>
      </c>
      <c r="U143" s="114">
        <f>VLOOKUP($B143,'[3]ACT NUM12'!$G$2:$S$139,12,FALSE)</f>
        <v>0</v>
      </c>
      <c r="V143" s="114"/>
      <c r="W143" s="17">
        <f>SUM(K143:V143)</f>
        <v>4</v>
      </c>
      <c r="X143" s="114">
        <f>VLOOKUP($B143,'[3]ACT NUM12_ERROR'!$AB$2:$AN$97,2,FALSE)</f>
        <v>0</v>
      </c>
      <c r="Y143" s="114">
        <f>VLOOKUP($B143,'[3]ACT NUM12_ERROR'!$AB$2:$AN$97,3,FALSE)</f>
        <v>0</v>
      </c>
      <c r="Z143" s="114">
        <f>VLOOKUP($B143,'[3]ACT NUM12_ERROR'!$AB$2:$AN$97,4,FALSE)</f>
        <v>0</v>
      </c>
      <c r="AA143" s="114">
        <f>VLOOKUP($B143,'[3]ACT NUM12_ERROR'!$AB$2:$AN$97,5,FALSE)</f>
        <v>0</v>
      </c>
      <c r="AB143" s="114">
        <f>VLOOKUP($B143,'[3]ACT NUM12_ERROR'!$AB$2:$AN$97,6,FALSE)</f>
        <v>0</v>
      </c>
      <c r="AC143" s="114">
        <f>VLOOKUP($B143,'[3]ACT NUM12_ERROR'!$AB$2:$AN$97,7,FALSE)</f>
        <v>0</v>
      </c>
      <c r="AD143" s="114">
        <f>VLOOKUP($B143,'[3]ACT NUM12_ERROR'!$AB$2:$AN$97,8,FALSE)</f>
        <v>0</v>
      </c>
      <c r="AE143" s="114">
        <f>VLOOKUP($B143,'[3]ACT NUM12_ERROR'!$AB$2:$AN$97,9,FALSE)</f>
        <v>4</v>
      </c>
      <c r="AF143" s="114">
        <f>VLOOKUP($B143,'[3]ACT NUM12_ERROR'!$AB$2:$AN$97,10,FALSE)</f>
        <v>4</v>
      </c>
      <c r="AG143" s="114">
        <f>VLOOKUP($B143,'[3]ACT NUM12_ERROR'!$AB$2:$AN$97,11,FALSE)</f>
        <v>0</v>
      </c>
      <c r="AH143" s="114">
        <f>VLOOKUP($B143,'[3]ACT NUM12_ERROR'!$AB$2:$AN$97,12,FALSE)</f>
        <v>0</v>
      </c>
      <c r="AI143" s="114"/>
      <c r="AJ143" s="17">
        <f t="shared" si="55"/>
        <v>8</v>
      </c>
    </row>
    <row r="144" spans="1:37" ht="15" thickBot="1" x14ac:dyDescent="0.25">
      <c r="A144" s="105" t="s">
        <v>199</v>
      </c>
      <c r="B144" s="99" t="s">
        <v>197</v>
      </c>
      <c r="C144" s="63"/>
      <c r="D144" s="63"/>
      <c r="E144" s="51">
        <v>38</v>
      </c>
      <c r="F144" s="49">
        <f t="shared" si="53"/>
        <v>38</v>
      </c>
      <c r="G144" s="17">
        <f>VLOOKUP($B144,[2]NUM12!$G$2:$I$152,3,FALSE)</f>
        <v>39</v>
      </c>
      <c r="H144" s="61">
        <f t="shared" si="54"/>
        <v>39</v>
      </c>
      <c r="I144" s="50">
        <f>+G144+(Q144+R144+S144+T144)-(AD144+AE144+AF144+AG144)</f>
        <v>39</v>
      </c>
      <c r="J144" s="51">
        <f>VLOOKUP($B144,[1]NUM12!$G$2:$I$157,3,FALSE)</f>
        <v>40</v>
      </c>
      <c r="K144" s="114"/>
      <c r="L144" s="114"/>
      <c r="M144" s="114"/>
      <c r="N144" s="114"/>
      <c r="O144" s="114"/>
      <c r="P144" s="114"/>
      <c r="Q144" s="114"/>
      <c r="R144" s="114"/>
      <c r="S144" s="114"/>
      <c r="T144" s="114"/>
      <c r="U144" s="114"/>
      <c r="V144" s="114"/>
      <c r="W144" s="17">
        <f>SUM(K144:V144)</f>
        <v>0</v>
      </c>
      <c r="X144" s="114"/>
      <c r="Y144" s="114"/>
      <c r="Z144" s="114"/>
      <c r="AA144" s="114"/>
      <c r="AB144" s="114"/>
      <c r="AC144" s="114"/>
      <c r="AD144" s="114"/>
      <c r="AE144" s="114"/>
      <c r="AF144" s="114"/>
      <c r="AG144" s="114"/>
      <c r="AH144" s="114"/>
      <c r="AI144" s="114"/>
      <c r="AJ144" s="17">
        <f>SUM(X144:AI144)</f>
        <v>0</v>
      </c>
    </row>
    <row r="145" spans="1:37" ht="15" thickBot="1" x14ac:dyDescent="0.25">
      <c r="A145" s="105" t="s">
        <v>199</v>
      </c>
      <c r="B145" s="99" t="s">
        <v>198</v>
      </c>
      <c r="C145" s="63"/>
      <c r="D145" s="63"/>
      <c r="E145" s="51">
        <v>23</v>
      </c>
      <c r="F145" s="49">
        <f t="shared" si="53"/>
        <v>23</v>
      </c>
      <c r="G145" s="17">
        <f>VLOOKUP($B145,[2]NUM12!$G$2:$I$152,3,FALSE)</f>
        <v>23</v>
      </c>
      <c r="H145" s="61">
        <f>+G145+(Q145+R145)-(AD145+AE145)</f>
        <v>24</v>
      </c>
      <c r="I145" s="50">
        <f>+G145+(Q145+R145+S145+T145)-(AD145+AE145+AF145+AG145)</f>
        <v>24</v>
      </c>
      <c r="J145" s="51">
        <f>VLOOKUP($B145,[1]NUM12!$G$2:$I$157,3,FALSE)</f>
        <v>24</v>
      </c>
      <c r="K145" s="114">
        <f>VLOOKUP($B145,'[3]ACT NUM12'!$G$2:$S$139,2,FALSE)</f>
        <v>0</v>
      </c>
      <c r="L145" s="114">
        <f>VLOOKUP($B145,'[3]ACT NUM12'!$G$2:$S$139,3,FALSE)</f>
        <v>0</v>
      </c>
      <c r="M145" s="114">
        <f>VLOOKUP($B145,'[3]ACT NUM12'!$G$2:$S$139,4,FALSE)</f>
        <v>0</v>
      </c>
      <c r="N145" s="114">
        <f>VLOOKUP($B145,'[3]ACT NUM12'!$G$2:$S$139,5,FALSE)</f>
        <v>0</v>
      </c>
      <c r="O145" s="114">
        <f>VLOOKUP($B145,'[3]ACT NUM12'!$G$2:$S$139,6,FALSE)</f>
        <v>0</v>
      </c>
      <c r="P145" s="114">
        <f>VLOOKUP($B145,'[3]ACT NUM12'!$G$2:$S$139,7,FALSE)</f>
        <v>0</v>
      </c>
      <c r="Q145" s="114">
        <f>VLOOKUP($B145,'[3]ACT NUM12'!$G$2:$S$139,8,FALSE)</f>
        <v>0</v>
      </c>
      <c r="R145" s="114">
        <f>VLOOKUP($B145,'[3]ACT NUM12'!$G$2:$S$139,9,FALSE)</f>
        <v>1</v>
      </c>
      <c r="S145" s="114">
        <f>VLOOKUP($B145,'[3]ACT NUM12'!$G$2:$S$139,10,FALSE)</f>
        <v>0</v>
      </c>
      <c r="T145" s="114">
        <f>VLOOKUP($B145,'[3]ACT NUM12'!$G$2:$S$139,11,FALSE)</f>
        <v>0</v>
      </c>
      <c r="U145" s="114">
        <f>VLOOKUP($B145,'[3]ACT NUM12'!$G$2:$S$139,12,FALSE)</f>
        <v>0</v>
      </c>
      <c r="V145" s="114"/>
      <c r="W145" s="17">
        <f>SUM(K145:V145)</f>
        <v>1</v>
      </c>
      <c r="X145" s="114"/>
      <c r="Y145" s="114"/>
      <c r="Z145" s="114"/>
      <c r="AA145" s="114"/>
      <c r="AB145" s="114"/>
      <c r="AC145" s="114"/>
      <c r="AD145" s="114"/>
      <c r="AE145" s="114"/>
      <c r="AF145" s="114"/>
      <c r="AG145" s="114"/>
      <c r="AH145" s="114"/>
      <c r="AI145" s="114"/>
      <c r="AJ145" s="17">
        <f>SUM(X145:AI145)</f>
        <v>0</v>
      </c>
    </row>
    <row r="146" spans="1:37" ht="15" thickBot="1" x14ac:dyDescent="0.25">
      <c r="A146" s="233" t="s">
        <v>210</v>
      </c>
      <c r="B146" s="234"/>
      <c r="C146" s="45">
        <f>+D146/Metas!R115</f>
        <v>0.88825257855600859</v>
      </c>
      <c r="D146" s="19">
        <f>+J146/AK146</f>
        <v>0.28424082513792276</v>
      </c>
      <c r="E146" s="14">
        <f t="shared" ref="E146:J146" si="56">SUM(E139:E145)</f>
        <v>259</v>
      </c>
      <c r="F146" s="14">
        <f t="shared" si="56"/>
        <v>259</v>
      </c>
      <c r="G146" s="14">
        <f t="shared" si="56"/>
        <v>279</v>
      </c>
      <c r="H146" s="14">
        <f t="shared" si="56"/>
        <v>282</v>
      </c>
      <c r="I146" s="14">
        <f>SUM(I139:I145)</f>
        <v>278</v>
      </c>
      <c r="J146" s="14">
        <f t="shared" si="56"/>
        <v>237</v>
      </c>
      <c r="K146" s="14">
        <f>SUM(K139:K145)</f>
        <v>0</v>
      </c>
      <c r="L146" s="14">
        <f t="shared" ref="L146:V146" si="57">SUM(L139:L145)</f>
        <v>0</v>
      </c>
      <c r="M146" s="14">
        <f t="shared" si="57"/>
        <v>0</v>
      </c>
      <c r="N146" s="14">
        <f t="shared" si="57"/>
        <v>0</v>
      </c>
      <c r="O146" s="14">
        <f t="shared" si="57"/>
        <v>0</v>
      </c>
      <c r="P146" s="14">
        <f t="shared" si="57"/>
        <v>0</v>
      </c>
      <c r="Q146" s="14">
        <f t="shared" si="57"/>
        <v>0</v>
      </c>
      <c r="R146" s="14">
        <f t="shared" si="57"/>
        <v>7</v>
      </c>
      <c r="S146" s="14">
        <f t="shared" si="57"/>
        <v>0</v>
      </c>
      <c r="T146" s="14">
        <f t="shared" si="57"/>
        <v>0</v>
      </c>
      <c r="U146" s="14">
        <f t="shared" si="57"/>
        <v>0</v>
      </c>
      <c r="V146" s="14">
        <f t="shared" si="57"/>
        <v>0</v>
      </c>
      <c r="W146" s="14">
        <f>SUM(K146:V146)</f>
        <v>7</v>
      </c>
      <c r="X146" s="14">
        <f t="shared" ref="X146:AI146" si="58">SUM(X139:X145)</f>
        <v>0</v>
      </c>
      <c r="Y146" s="14">
        <f t="shared" si="58"/>
        <v>0</v>
      </c>
      <c r="Z146" s="14">
        <f t="shared" si="58"/>
        <v>0</v>
      </c>
      <c r="AA146" s="14">
        <f t="shared" si="58"/>
        <v>0</v>
      </c>
      <c r="AB146" s="14">
        <f t="shared" si="58"/>
        <v>0</v>
      </c>
      <c r="AC146" s="14">
        <f t="shared" si="58"/>
        <v>0</v>
      </c>
      <c r="AD146" s="14">
        <f t="shared" si="58"/>
        <v>0</v>
      </c>
      <c r="AE146" s="14">
        <f t="shared" si="58"/>
        <v>4</v>
      </c>
      <c r="AF146" s="14">
        <f t="shared" si="58"/>
        <v>4</v>
      </c>
      <c r="AG146" s="14">
        <f t="shared" si="58"/>
        <v>0</v>
      </c>
      <c r="AH146" s="14">
        <f t="shared" si="58"/>
        <v>0</v>
      </c>
      <c r="AI146" s="14">
        <f t="shared" si="58"/>
        <v>0</v>
      </c>
      <c r="AJ146" s="14">
        <f t="shared" si="55"/>
        <v>8</v>
      </c>
      <c r="AK146" s="14">
        <f>3790*0.22</f>
        <v>833.8</v>
      </c>
    </row>
    <row r="147" spans="1:37" x14ac:dyDescent="0.2">
      <c r="B147" s="140" t="s">
        <v>215</v>
      </c>
      <c r="C147" s="72"/>
      <c r="D147" s="179">
        <f>+D25+D36+D47+D61+D72+D78+D89+D106+D119+D133+D138+D146</f>
        <v>2.3336763182951299</v>
      </c>
      <c r="E147" s="75">
        <f t="shared" ref="E147:AK147" si="59">+E25+E36+E47+E61+E72+E78+E89+E106+E119+E133+E138+E146</f>
        <v>16998</v>
      </c>
      <c r="F147" s="75">
        <f t="shared" si="59"/>
        <v>19078</v>
      </c>
      <c r="G147" s="75">
        <f t="shared" si="59"/>
        <v>18392</v>
      </c>
      <c r="H147" s="75">
        <f t="shared" si="59"/>
        <v>19853</v>
      </c>
      <c r="I147" s="75">
        <f>+I25+I36+I47+I61+I72+I78+I89+I106+I119+I133+I138+I146</f>
        <v>21120</v>
      </c>
      <c r="J147" s="75">
        <f t="shared" si="59"/>
        <v>19864</v>
      </c>
      <c r="K147" s="75">
        <f t="shared" si="59"/>
        <v>871</v>
      </c>
      <c r="L147" s="75">
        <f t="shared" si="59"/>
        <v>834</v>
      </c>
      <c r="M147" s="75">
        <f t="shared" si="59"/>
        <v>785</v>
      </c>
      <c r="N147" s="75">
        <f t="shared" si="59"/>
        <v>822</v>
      </c>
      <c r="O147" s="75">
        <f t="shared" si="59"/>
        <v>822</v>
      </c>
      <c r="P147" s="75">
        <f t="shared" si="59"/>
        <v>981</v>
      </c>
      <c r="Q147" s="75">
        <f t="shared" si="59"/>
        <v>755</v>
      </c>
      <c r="R147" s="75">
        <f t="shared" si="59"/>
        <v>948</v>
      </c>
      <c r="S147" s="75">
        <f t="shared" si="59"/>
        <v>747</v>
      </c>
      <c r="T147" s="75">
        <f t="shared" si="59"/>
        <v>676</v>
      </c>
      <c r="U147" s="75">
        <f t="shared" si="59"/>
        <v>565</v>
      </c>
      <c r="V147" s="75">
        <f t="shared" si="59"/>
        <v>0</v>
      </c>
      <c r="W147" s="75">
        <f t="shared" si="59"/>
        <v>8806</v>
      </c>
      <c r="X147" s="75">
        <f t="shared" si="59"/>
        <v>120</v>
      </c>
      <c r="Y147" s="75">
        <f t="shared" si="59"/>
        <v>162</v>
      </c>
      <c r="Z147" s="75">
        <f t="shared" si="59"/>
        <v>128</v>
      </c>
      <c r="AA147" s="75">
        <f t="shared" si="59"/>
        <v>136</v>
      </c>
      <c r="AB147" s="75">
        <f t="shared" si="59"/>
        <v>117</v>
      </c>
      <c r="AC147" s="75">
        <f t="shared" si="59"/>
        <v>251</v>
      </c>
      <c r="AD147" s="75">
        <f t="shared" si="59"/>
        <v>124</v>
      </c>
      <c r="AE147" s="75">
        <f t="shared" si="59"/>
        <v>118</v>
      </c>
      <c r="AF147" s="75">
        <f t="shared" si="59"/>
        <v>83</v>
      </c>
      <c r="AG147" s="75">
        <f t="shared" si="59"/>
        <v>73</v>
      </c>
      <c r="AH147" s="75">
        <f t="shared" si="59"/>
        <v>84</v>
      </c>
      <c r="AI147" s="75">
        <f t="shared" si="59"/>
        <v>0</v>
      </c>
      <c r="AJ147" s="75">
        <f t="shared" si="59"/>
        <v>1396</v>
      </c>
      <c r="AK147" s="75">
        <f t="shared" si="59"/>
        <v>116941</v>
      </c>
    </row>
    <row r="148" spans="1:37" x14ac:dyDescent="0.2">
      <c r="C148" s="73"/>
      <c r="D148" s="94"/>
    </row>
  </sheetData>
  <mergeCells count="23">
    <mergeCell ref="E2:AJ9"/>
    <mergeCell ref="C1:C11"/>
    <mergeCell ref="AK2:AK9"/>
    <mergeCell ref="K10:W10"/>
    <mergeCell ref="X10:AJ10"/>
    <mergeCell ref="AK10:AK11"/>
    <mergeCell ref="E10:J10"/>
    <mergeCell ref="E1:AK1"/>
    <mergeCell ref="A119:B119"/>
    <mergeCell ref="D1:D10"/>
    <mergeCell ref="A133:B133"/>
    <mergeCell ref="A138:B138"/>
    <mergeCell ref="A146:B146"/>
    <mergeCell ref="A61:B61"/>
    <mergeCell ref="A72:B72"/>
    <mergeCell ref="A78:B78"/>
    <mergeCell ref="A89:B89"/>
    <mergeCell ref="A106:B106"/>
    <mergeCell ref="A25:B25"/>
    <mergeCell ref="A36:B36"/>
    <mergeCell ref="A47:B47"/>
    <mergeCell ref="A1:A10"/>
    <mergeCell ref="B1:B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0"/>
  <sheetViews>
    <sheetView zoomScale="90" zoomScaleNormal="90" workbookViewId="0">
      <pane xSplit="2" ySplit="11" topLeftCell="C12" activePane="bottomRight" state="frozen"/>
      <selection activeCell="C1" sqref="C1:C65536"/>
      <selection pane="topRight" activeCell="C1" sqref="C1:C65536"/>
      <selection pane="bottomLeft" activeCell="C1" sqref="C1:C65536"/>
      <selection pane="bottomRight" activeCell="C12" sqref="C12"/>
    </sheetView>
  </sheetViews>
  <sheetFormatPr baseColWidth="10" defaultRowHeight="14.25" x14ac:dyDescent="0.2"/>
  <cols>
    <col min="1" max="1" width="20.28515625" style="105" bestFit="1" customWidth="1"/>
    <col min="2" max="2" width="36.7109375" style="105" bestFit="1" customWidth="1"/>
    <col min="3" max="3" width="14.42578125" style="62" customWidth="1"/>
    <col min="4" max="4" width="14.140625" style="62" customWidth="1"/>
    <col min="5" max="6" width="8.42578125" style="75" bestFit="1" customWidth="1"/>
    <col min="7" max="16" width="9.7109375" style="62" bestFit="1" customWidth="1"/>
    <col min="17" max="17" width="11.7109375" style="62" bestFit="1" customWidth="1"/>
    <col min="18" max="16384" width="11.42578125" style="62"/>
  </cols>
  <sheetData>
    <row r="1" spans="1:19" ht="73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254" t="s">
        <v>293</v>
      </c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</row>
    <row r="2" spans="1:19" ht="15" customHeight="1" x14ac:dyDescent="0.2">
      <c r="A2" s="216"/>
      <c r="B2" s="219"/>
      <c r="C2" s="236"/>
      <c r="D2" s="242"/>
      <c r="E2" s="223" t="s">
        <v>3</v>
      </c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3" t="s">
        <v>4</v>
      </c>
      <c r="S2" s="220"/>
    </row>
    <row r="3" spans="1:19" ht="15" customHeight="1" x14ac:dyDescent="0.2">
      <c r="A3" s="216"/>
      <c r="B3" s="219"/>
      <c r="C3" s="236"/>
      <c r="D3" s="242"/>
      <c r="E3" s="225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5"/>
      <c r="S3" s="221"/>
    </row>
    <row r="4" spans="1:19" ht="15" customHeight="1" x14ac:dyDescent="0.2">
      <c r="A4" s="216"/>
      <c r="B4" s="219"/>
      <c r="C4" s="236"/>
      <c r="D4" s="242"/>
      <c r="E4" s="225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5"/>
      <c r="S4" s="221"/>
    </row>
    <row r="5" spans="1:19" ht="15" customHeight="1" x14ac:dyDescent="0.2">
      <c r="A5" s="216"/>
      <c r="B5" s="219"/>
      <c r="C5" s="236"/>
      <c r="D5" s="242"/>
      <c r="E5" s="225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5"/>
      <c r="S5" s="221"/>
    </row>
    <row r="6" spans="1:19" ht="15" customHeight="1" x14ac:dyDescent="0.2">
      <c r="A6" s="216"/>
      <c r="B6" s="219"/>
      <c r="C6" s="236"/>
      <c r="D6" s="242"/>
      <c r="E6" s="225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5"/>
      <c r="S6" s="221"/>
    </row>
    <row r="7" spans="1:19" ht="15" customHeight="1" x14ac:dyDescent="0.2">
      <c r="A7" s="216"/>
      <c r="B7" s="219"/>
      <c r="C7" s="236"/>
      <c r="D7" s="242"/>
      <c r="E7" s="225"/>
      <c r="F7" s="221"/>
      <c r="G7" s="221"/>
      <c r="H7" s="221"/>
      <c r="I7" s="221"/>
      <c r="J7" s="221"/>
      <c r="K7" s="221"/>
      <c r="L7" s="221"/>
      <c r="M7" s="221"/>
      <c r="N7" s="221"/>
      <c r="O7" s="221"/>
      <c r="P7" s="221"/>
      <c r="Q7" s="221"/>
      <c r="R7" s="225"/>
      <c r="S7" s="221"/>
    </row>
    <row r="8" spans="1:19" ht="15" customHeight="1" x14ac:dyDescent="0.2">
      <c r="A8" s="216"/>
      <c r="B8" s="219"/>
      <c r="C8" s="236"/>
      <c r="D8" s="242"/>
      <c r="E8" s="225"/>
      <c r="F8" s="221"/>
      <c r="G8" s="221"/>
      <c r="H8" s="221"/>
      <c r="I8" s="221"/>
      <c r="J8" s="221"/>
      <c r="K8" s="221"/>
      <c r="L8" s="221"/>
      <c r="M8" s="221"/>
      <c r="N8" s="221"/>
      <c r="O8" s="221"/>
      <c r="P8" s="221"/>
      <c r="Q8" s="221"/>
      <c r="R8" s="225"/>
      <c r="S8" s="221"/>
    </row>
    <row r="9" spans="1:19" ht="15.75" customHeight="1" thickBot="1" x14ac:dyDescent="0.25">
      <c r="A9" s="216"/>
      <c r="B9" s="219"/>
      <c r="C9" s="236"/>
      <c r="D9" s="242"/>
      <c r="E9" s="227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22"/>
      <c r="R9" s="227"/>
      <c r="S9" s="222"/>
    </row>
    <row r="10" spans="1:19" ht="57.75" customHeight="1" thickBot="1" x14ac:dyDescent="0.25">
      <c r="A10" s="217"/>
      <c r="B10" s="237"/>
      <c r="C10" s="236"/>
      <c r="D10" s="243"/>
      <c r="E10" s="213" t="s">
        <v>294</v>
      </c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4"/>
      <c r="R10" s="256" t="s">
        <v>295</v>
      </c>
      <c r="S10" s="256"/>
    </row>
    <row r="11" spans="1:19" ht="33" thickBot="1" x14ac:dyDescent="0.25">
      <c r="A11" s="141"/>
      <c r="B11" s="141"/>
      <c r="C11" s="237"/>
      <c r="D11" s="132" t="s">
        <v>214</v>
      </c>
      <c r="E11" s="136" t="s">
        <v>9</v>
      </c>
      <c r="F11" s="136" t="s">
        <v>10</v>
      </c>
      <c r="G11" s="132" t="s">
        <v>11</v>
      </c>
      <c r="H11" s="132" t="s">
        <v>12</v>
      </c>
      <c r="I11" s="132" t="s">
        <v>13</v>
      </c>
      <c r="J11" s="132" t="s">
        <v>14</v>
      </c>
      <c r="K11" s="132" t="s">
        <v>15</v>
      </c>
      <c r="L11" s="132" t="s">
        <v>16</v>
      </c>
      <c r="M11" s="132" t="s">
        <v>17</v>
      </c>
      <c r="N11" s="132" t="s">
        <v>18</v>
      </c>
      <c r="O11" s="132" t="s">
        <v>19</v>
      </c>
      <c r="P11" s="132" t="s">
        <v>20</v>
      </c>
      <c r="Q11" s="132" t="s">
        <v>21</v>
      </c>
      <c r="R11" s="257"/>
      <c r="S11" s="257"/>
    </row>
    <row r="12" spans="1:19" ht="15" thickBot="1" x14ac:dyDescent="0.25">
      <c r="A12" s="105" t="s">
        <v>78</v>
      </c>
      <c r="B12" s="99" t="s">
        <v>65</v>
      </c>
      <c r="C12" s="63"/>
      <c r="D12" s="63"/>
      <c r="E12" s="97">
        <f>VLOOKUP($B12,[1]NUM13!$G$2:$T$105,2,FALSE)</f>
        <v>0</v>
      </c>
      <c r="F12" s="97">
        <f>VLOOKUP($B12,[1]NUM13!$G$2:$T$105,3,FALSE)</f>
        <v>0</v>
      </c>
      <c r="G12" s="97">
        <f>VLOOKUP($B12,[1]NUM13!$G$2:$T$105,4,FALSE)</f>
        <v>0</v>
      </c>
      <c r="H12" s="97">
        <f>VLOOKUP($B12,[1]NUM13!$G$2:$T$105,5,FALSE)</f>
        <v>0</v>
      </c>
      <c r="I12" s="97">
        <f>VLOOKUP($B12,[1]NUM13!$G$2:$T$105,6,FALSE)</f>
        <v>12</v>
      </c>
      <c r="J12" s="97">
        <f>VLOOKUP($B12,[1]NUM13!$G$2:$T$105,7,FALSE)</f>
        <v>26</v>
      </c>
      <c r="K12" s="97">
        <f>VLOOKUP($B12,[1]NUM13!$G$2:$T$105,8,FALSE)</f>
        <v>11</v>
      </c>
      <c r="L12" s="97">
        <f>VLOOKUP($B12,[1]NUM13!$G$2:$T$105,9,FALSE)</f>
        <v>10</v>
      </c>
      <c r="M12" s="97">
        <f>VLOOKUP($B12,[1]NUM13!$G$2:$T$105,10,FALSE)</f>
        <v>0</v>
      </c>
      <c r="N12" s="97">
        <f>VLOOKUP($B12,[1]NUM13!$G$2:$T$105,11,FALSE)</f>
        <v>0</v>
      </c>
      <c r="O12" s="97">
        <f>VLOOKUP($B12,[1]NUM13!$G$2:$T$105,12,FALSE)</f>
        <v>0</v>
      </c>
      <c r="P12" s="97">
        <f>VLOOKUP($B12,[1]NUM13!$G$2:$T$105,13,FALSE)</f>
        <v>0</v>
      </c>
      <c r="Q12" s="17">
        <f>SUM(E12:P12)</f>
        <v>59</v>
      </c>
    </row>
    <row r="13" spans="1:19" ht="15" thickBot="1" x14ac:dyDescent="0.25">
      <c r="A13" s="105" t="s">
        <v>78</v>
      </c>
      <c r="B13" s="99" t="s">
        <v>66</v>
      </c>
      <c r="C13" s="63"/>
      <c r="D13" s="63"/>
      <c r="E13" s="97">
        <f>VLOOKUP($B13,[1]NUM13!$G$2:$T$105,2,FALSE)</f>
        <v>0</v>
      </c>
      <c r="F13" s="97">
        <f>VLOOKUP($B13,[1]NUM13!$G$2:$T$105,3,FALSE)</f>
        <v>6</v>
      </c>
      <c r="G13" s="97">
        <f>VLOOKUP($B13,[1]NUM13!$G$2:$T$105,4,FALSE)</f>
        <v>13</v>
      </c>
      <c r="H13" s="97">
        <f>VLOOKUP($B13,[1]NUM13!$G$2:$T$105,5,FALSE)</f>
        <v>4</v>
      </c>
      <c r="I13" s="97">
        <f>VLOOKUP($B13,[1]NUM13!$G$2:$T$105,6,FALSE)</f>
        <v>5</v>
      </c>
      <c r="J13" s="97">
        <f>VLOOKUP($B13,[1]NUM13!$G$2:$T$105,7,FALSE)</f>
        <v>0</v>
      </c>
      <c r="K13" s="97">
        <f>VLOOKUP($B13,[1]NUM13!$G$2:$T$105,8,FALSE)</f>
        <v>4</v>
      </c>
      <c r="L13" s="97">
        <f>VLOOKUP($B13,[1]NUM13!$G$2:$T$105,9,FALSE)</f>
        <v>0</v>
      </c>
      <c r="M13" s="97">
        <f>VLOOKUP($B13,[1]NUM13!$G$2:$T$105,10,FALSE)</f>
        <v>20</v>
      </c>
      <c r="N13" s="104">
        <f>VLOOKUP($B13,[1]NUM13!$G$2:$T$105,11,FALSE)</f>
        <v>0</v>
      </c>
      <c r="O13" s="104">
        <f>VLOOKUP($B13,[1]NUM13!$G$2:$T$105,12,FALSE)</f>
        <v>3</v>
      </c>
      <c r="P13" s="62">
        <f>VLOOKUP($B13,[1]NUM13!$G$2:$T$105,13,FALSE)</f>
        <v>0</v>
      </c>
      <c r="Q13" s="17">
        <f t="shared" ref="Q13:Q24" si="0">SUM(E13:P13)</f>
        <v>55</v>
      </c>
    </row>
    <row r="14" spans="1:19" ht="15" thickBot="1" x14ac:dyDescent="0.25">
      <c r="A14" s="105" t="s">
        <v>78</v>
      </c>
      <c r="B14" s="99" t="s">
        <v>67</v>
      </c>
      <c r="C14" s="63"/>
      <c r="D14" s="63"/>
      <c r="E14" s="97">
        <f>VLOOKUP($B14,[1]NUM13!$G$2:$T$105,2,FALSE)</f>
        <v>0</v>
      </c>
      <c r="F14" s="97">
        <f>VLOOKUP($B14,[1]NUM13!$G$2:$T$105,3,FALSE)</f>
        <v>0</v>
      </c>
      <c r="G14" s="97">
        <f>VLOOKUP($B14,[1]NUM13!$G$2:$T$105,4,FALSE)</f>
        <v>3</v>
      </c>
      <c r="H14" s="97">
        <f>VLOOKUP($B14,[1]NUM13!$G$2:$T$105,5,FALSE)</f>
        <v>39</v>
      </c>
      <c r="I14" s="97">
        <f>VLOOKUP($B14,[1]NUM13!$G$2:$T$105,6,FALSE)</f>
        <v>18</v>
      </c>
      <c r="J14" s="97">
        <f>VLOOKUP($B14,[1]NUM13!$G$2:$T$105,7,FALSE)</f>
        <v>0</v>
      </c>
      <c r="K14" s="97">
        <f>VLOOKUP($B14,[1]NUM13!$G$2:$T$105,8,FALSE)</f>
        <v>0</v>
      </c>
      <c r="L14" s="97">
        <f>VLOOKUP($B14,[1]NUM13!$G$2:$T$105,9,FALSE)</f>
        <v>0</v>
      </c>
      <c r="M14" s="97">
        <f>VLOOKUP($B14,[1]NUM13!$G$2:$T$105,10,FALSE)</f>
        <v>0</v>
      </c>
      <c r="N14" s="104">
        <f>VLOOKUP($B14,[1]NUM13!$G$2:$T$105,11,FALSE)</f>
        <v>0</v>
      </c>
      <c r="O14" s="104">
        <f>VLOOKUP($B14,[1]NUM13!$G$2:$T$105,12,FALSE)</f>
        <v>0</v>
      </c>
      <c r="P14" s="62">
        <f>VLOOKUP($B14,[1]NUM13!$G$2:$T$105,13,FALSE)</f>
        <v>0</v>
      </c>
      <c r="Q14" s="17">
        <f t="shared" si="0"/>
        <v>60</v>
      </c>
    </row>
    <row r="15" spans="1:19" ht="15" thickBot="1" x14ac:dyDescent="0.25">
      <c r="A15" s="105" t="s">
        <v>78</v>
      </c>
      <c r="B15" s="99" t="s">
        <v>68</v>
      </c>
      <c r="C15" s="63"/>
      <c r="D15" s="63"/>
      <c r="E15" s="97">
        <f>VLOOKUP($B15,[1]NUM13!$G$2:$T$105,2,FALSE)</f>
        <v>0</v>
      </c>
      <c r="F15" s="97">
        <f>VLOOKUP($B15,[1]NUM13!$G$2:$T$105,3,FALSE)</f>
        <v>0</v>
      </c>
      <c r="G15" s="97">
        <f>VLOOKUP($B15,[1]NUM13!$G$2:$T$105,4,FALSE)</f>
        <v>0</v>
      </c>
      <c r="H15" s="97">
        <f>VLOOKUP($B15,[1]NUM13!$G$2:$T$105,5,FALSE)</f>
        <v>25</v>
      </c>
      <c r="I15" s="97">
        <f>VLOOKUP($B15,[1]NUM13!$G$2:$T$105,6,FALSE)</f>
        <v>45</v>
      </c>
      <c r="J15" s="97">
        <f>VLOOKUP($B15,[1]NUM13!$G$2:$T$105,7,FALSE)</f>
        <v>350</v>
      </c>
      <c r="K15" s="97">
        <f>VLOOKUP($B15,[1]NUM13!$G$2:$T$105,8,FALSE)</f>
        <v>0</v>
      </c>
      <c r="L15" s="97">
        <f>VLOOKUP($B15,[1]NUM13!$G$2:$T$105,9,FALSE)</f>
        <v>206</v>
      </c>
      <c r="M15" s="97">
        <f>VLOOKUP($B15,[1]NUM13!$G$2:$T$105,10,FALSE)</f>
        <v>91</v>
      </c>
      <c r="N15" s="104">
        <f>VLOOKUP($B15,[1]NUM13!$G$2:$T$105,11,FALSE)</f>
        <v>168</v>
      </c>
      <c r="O15" s="104">
        <f>VLOOKUP($B15,[1]NUM13!$G$2:$T$105,12,FALSE)</f>
        <v>69</v>
      </c>
      <c r="P15" s="62">
        <f>VLOOKUP($B15,[1]NUM13!$G$2:$T$105,13,FALSE)</f>
        <v>2</v>
      </c>
      <c r="Q15" s="17">
        <f t="shared" si="0"/>
        <v>956</v>
      </c>
    </row>
    <row r="16" spans="1:19" ht="15" thickBot="1" x14ac:dyDescent="0.25">
      <c r="A16" s="105" t="s">
        <v>78</v>
      </c>
      <c r="B16" s="99" t="s">
        <v>69</v>
      </c>
      <c r="C16" s="66"/>
      <c r="D16" s="63"/>
      <c r="E16" s="97">
        <f>VLOOKUP($B16,[1]NUM13!$G$2:$T$105,2,FALSE)</f>
        <v>0</v>
      </c>
      <c r="F16" s="97">
        <f>VLOOKUP($B16,[1]NUM13!$G$2:$T$105,3,FALSE)</f>
        <v>0</v>
      </c>
      <c r="G16" s="97">
        <f>VLOOKUP($B16,[1]NUM13!$G$2:$T$105,4,FALSE)</f>
        <v>26</v>
      </c>
      <c r="H16" s="97">
        <f>VLOOKUP($B16,[1]NUM13!$G$2:$T$105,5,FALSE)</f>
        <v>0</v>
      </c>
      <c r="I16" s="97">
        <f>VLOOKUP($B16,[1]NUM13!$G$2:$T$105,6,FALSE)</f>
        <v>0</v>
      </c>
      <c r="J16" s="97">
        <f>VLOOKUP($B16,[1]NUM13!$G$2:$T$105,7,FALSE)</f>
        <v>24</v>
      </c>
      <c r="K16" s="97">
        <f>VLOOKUP($B16,[1]NUM13!$G$2:$T$105,8,FALSE)</f>
        <v>0</v>
      </c>
      <c r="L16" s="97">
        <f>VLOOKUP($B16,[1]NUM13!$G$2:$T$105,9,FALSE)</f>
        <v>350</v>
      </c>
      <c r="M16" s="97">
        <f>VLOOKUP($B16,[1]NUM13!$G$2:$T$105,10,FALSE)</f>
        <v>0</v>
      </c>
      <c r="N16" s="104">
        <f>VLOOKUP($B16,[1]NUM13!$G$2:$T$105,11,FALSE)</f>
        <v>9</v>
      </c>
      <c r="O16" s="104">
        <f>VLOOKUP($B16,[1]NUM13!$G$2:$T$105,12,FALSE)</f>
        <v>14</v>
      </c>
      <c r="P16" s="62">
        <f>VLOOKUP($B16,[1]NUM13!$G$2:$T$105,13,FALSE)</f>
        <v>12</v>
      </c>
      <c r="Q16" s="17">
        <f t="shared" si="0"/>
        <v>435</v>
      </c>
    </row>
    <row r="17" spans="1:19" ht="15" thickBot="1" x14ac:dyDescent="0.25">
      <c r="A17" s="105" t="s">
        <v>78</v>
      </c>
      <c r="B17" s="99" t="s">
        <v>70</v>
      </c>
      <c r="C17" s="63"/>
      <c r="D17" s="63"/>
      <c r="E17" s="97">
        <f>VLOOKUP($B17,[1]NUM13!$G$2:$T$105,2,FALSE)</f>
        <v>0</v>
      </c>
      <c r="F17" s="97">
        <f>VLOOKUP($B17,[1]NUM13!$G$2:$T$105,3,FALSE)</f>
        <v>0</v>
      </c>
      <c r="G17" s="97">
        <f>VLOOKUP($B17,[1]NUM13!$G$2:$T$105,4,FALSE)</f>
        <v>14</v>
      </c>
      <c r="H17" s="97">
        <f>VLOOKUP($B17,[1]NUM13!$G$2:$T$105,5,FALSE)</f>
        <v>11</v>
      </c>
      <c r="I17" s="97">
        <f>VLOOKUP($B17,[1]NUM13!$G$2:$T$105,6,FALSE)</f>
        <v>35</v>
      </c>
      <c r="J17" s="97">
        <f>VLOOKUP($B17,[1]NUM13!$G$2:$T$105,7,FALSE)</f>
        <v>0</v>
      </c>
      <c r="K17" s="97">
        <f>VLOOKUP($B17,[1]NUM13!$G$2:$T$105,8,FALSE)</f>
        <v>0</v>
      </c>
      <c r="L17" s="97">
        <f>VLOOKUP($B17,[1]NUM13!$G$2:$T$105,9,FALSE)</f>
        <v>68</v>
      </c>
      <c r="M17" s="97">
        <f>VLOOKUP($B17,[1]NUM13!$G$2:$T$105,10,FALSE)</f>
        <v>0</v>
      </c>
      <c r="N17" s="104">
        <f>VLOOKUP($B17,[1]NUM13!$G$2:$T$105,11,FALSE)</f>
        <v>0</v>
      </c>
      <c r="O17" s="104">
        <f>VLOOKUP($B17,[1]NUM13!$G$2:$T$105,12,FALSE)</f>
        <v>0</v>
      </c>
      <c r="P17" s="62">
        <f>VLOOKUP($B17,[1]NUM13!$G$2:$T$105,13,FALSE)</f>
        <v>0</v>
      </c>
      <c r="Q17" s="17">
        <f t="shared" si="0"/>
        <v>128</v>
      </c>
    </row>
    <row r="18" spans="1:19" ht="15" thickBot="1" x14ac:dyDescent="0.25">
      <c r="A18" s="105" t="s">
        <v>78</v>
      </c>
      <c r="B18" s="99" t="s">
        <v>71</v>
      </c>
      <c r="C18" s="63"/>
      <c r="D18" s="63"/>
      <c r="E18" s="97">
        <f>VLOOKUP($B18,[1]NUM13!$G$2:$T$105,2,FALSE)</f>
        <v>0</v>
      </c>
      <c r="F18" s="97">
        <f>VLOOKUP($B18,[1]NUM13!$G$2:$T$105,3,FALSE)</f>
        <v>0</v>
      </c>
      <c r="G18" s="97">
        <f>VLOOKUP($B18,[1]NUM13!$G$2:$T$105,4,FALSE)</f>
        <v>0</v>
      </c>
      <c r="H18" s="97">
        <f>VLOOKUP($B18,[1]NUM13!$G$2:$T$105,5,FALSE)</f>
        <v>0</v>
      </c>
      <c r="I18" s="97">
        <f>VLOOKUP($B18,[1]NUM13!$G$2:$T$105,6,FALSE)</f>
        <v>0</v>
      </c>
      <c r="J18" s="97">
        <f>VLOOKUP($B18,[1]NUM13!$G$2:$T$105,7,FALSE)</f>
        <v>28</v>
      </c>
      <c r="K18" s="97">
        <f>VLOOKUP($B18,[1]NUM13!$G$2:$T$105,8,FALSE)</f>
        <v>0</v>
      </c>
      <c r="L18" s="97">
        <f>VLOOKUP($B18,[1]NUM13!$G$2:$T$105,9,FALSE)</f>
        <v>0</v>
      </c>
      <c r="M18" s="97">
        <f>VLOOKUP($B18,[1]NUM13!$G$2:$T$105,10,FALSE)</f>
        <v>0</v>
      </c>
      <c r="N18" s="104">
        <f>VLOOKUP($B18,[1]NUM13!$G$2:$T$105,11,FALSE)</f>
        <v>0</v>
      </c>
      <c r="O18" s="104">
        <f>VLOOKUP($B18,[1]NUM13!$G$2:$T$105,12,FALSE)</f>
        <v>0</v>
      </c>
      <c r="P18" s="62">
        <f>VLOOKUP($B18,[1]NUM13!$G$2:$T$105,13,FALSE)</f>
        <v>0</v>
      </c>
      <c r="Q18" s="17">
        <f t="shared" si="0"/>
        <v>28</v>
      </c>
    </row>
    <row r="19" spans="1:19" ht="15" thickBot="1" x14ac:dyDescent="0.25">
      <c r="A19" s="105" t="s">
        <v>78</v>
      </c>
      <c r="B19" s="99" t="s">
        <v>72</v>
      </c>
      <c r="C19" s="63"/>
      <c r="D19" s="63"/>
      <c r="E19" s="97">
        <f>VLOOKUP($B19,[1]NUM13!$G$2:$T$105,2,FALSE)</f>
        <v>0</v>
      </c>
      <c r="F19" s="97">
        <f>VLOOKUP($B19,[1]NUM13!$G$2:$T$105,3,FALSE)</f>
        <v>0</v>
      </c>
      <c r="G19" s="97">
        <f>VLOOKUP($B19,[1]NUM13!$G$2:$T$105,4,FALSE)</f>
        <v>0</v>
      </c>
      <c r="H19" s="97">
        <f>VLOOKUP($B19,[1]NUM13!$G$2:$T$105,5,FALSE)</f>
        <v>0</v>
      </c>
      <c r="I19" s="97">
        <f>VLOOKUP($B19,[1]NUM13!$G$2:$T$105,6,FALSE)</f>
        <v>0</v>
      </c>
      <c r="J19" s="97">
        <f>VLOOKUP($B19,[1]NUM13!$G$2:$T$105,7,FALSE)</f>
        <v>0</v>
      </c>
      <c r="K19" s="97">
        <f>VLOOKUP($B19,[1]NUM13!$G$2:$T$105,8,FALSE)</f>
        <v>0</v>
      </c>
      <c r="L19" s="97">
        <f>VLOOKUP($B19,[1]NUM13!$G$2:$T$105,9,FALSE)</f>
        <v>0</v>
      </c>
      <c r="M19" s="97">
        <f>VLOOKUP($B19,[1]NUM13!$G$2:$T$105,10,FALSE)</f>
        <v>0</v>
      </c>
      <c r="N19" s="104">
        <f>VLOOKUP($B19,[1]NUM13!$G$2:$T$105,11,FALSE)</f>
        <v>0</v>
      </c>
      <c r="O19" s="104">
        <f>VLOOKUP($B19,[1]NUM13!$G$2:$T$105,12,FALSE)</f>
        <v>0</v>
      </c>
      <c r="P19" s="62">
        <f>VLOOKUP($B19,[1]NUM13!$G$2:$T$105,13,FALSE)</f>
        <v>0</v>
      </c>
      <c r="Q19" s="17">
        <f t="shared" si="0"/>
        <v>0</v>
      </c>
    </row>
    <row r="20" spans="1:19" ht="15" thickBot="1" x14ac:dyDescent="0.25">
      <c r="A20" s="105" t="s">
        <v>78</v>
      </c>
      <c r="B20" s="99" t="s">
        <v>73</v>
      </c>
      <c r="C20" s="63"/>
      <c r="D20" s="63"/>
      <c r="E20" s="97">
        <f>VLOOKUP($B20,[1]NUM13!$G$2:$T$105,2,FALSE)</f>
        <v>0</v>
      </c>
      <c r="F20" s="97">
        <f>VLOOKUP($B20,[1]NUM13!$G$2:$T$105,3,FALSE)</f>
        <v>0</v>
      </c>
      <c r="G20" s="97">
        <f>VLOOKUP($B20,[1]NUM13!$G$2:$T$105,4,FALSE)</f>
        <v>0</v>
      </c>
      <c r="H20" s="97">
        <f>VLOOKUP($B20,[1]NUM13!$G$2:$T$105,5,FALSE)</f>
        <v>0</v>
      </c>
      <c r="I20" s="97">
        <f>VLOOKUP($B20,[1]NUM13!$G$2:$T$105,6,FALSE)</f>
        <v>25</v>
      </c>
      <c r="J20" s="97">
        <f>VLOOKUP($B20,[1]NUM13!$G$2:$T$105,7,FALSE)</f>
        <v>9</v>
      </c>
      <c r="K20" s="97">
        <f>VLOOKUP($B20,[1]NUM13!$G$2:$T$105,8,FALSE)</f>
        <v>10</v>
      </c>
      <c r="L20" s="97">
        <f>VLOOKUP($B20,[1]NUM13!$G$2:$T$105,9,FALSE)</f>
        <v>0</v>
      </c>
      <c r="M20" s="97">
        <f>VLOOKUP($B20,[1]NUM13!$G$2:$T$105,10,FALSE)</f>
        <v>0</v>
      </c>
      <c r="N20" s="104">
        <f>VLOOKUP($B20,[1]NUM13!$G$2:$T$105,11,FALSE)</f>
        <v>4</v>
      </c>
      <c r="O20" s="104">
        <f>VLOOKUP($B20,[1]NUM13!$G$2:$T$105,12,FALSE)</f>
        <v>0</v>
      </c>
      <c r="P20" s="62">
        <f>VLOOKUP($B20,[1]NUM13!$G$2:$T$105,13,FALSE)</f>
        <v>0</v>
      </c>
      <c r="Q20" s="17">
        <f t="shared" si="0"/>
        <v>48</v>
      </c>
    </row>
    <row r="21" spans="1:19" ht="15" thickBot="1" x14ac:dyDescent="0.25">
      <c r="A21" s="105" t="s">
        <v>78</v>
      </c>
      <c r="B21" s="99" t="s">
        <v>74</v>
      </c>
      <c r="C21" s="67"/>
      <c r="D21" s="63"/>
      <c r="E21" s="97">
        <f>VLOOKUP($B21,[1]NUM13!$G$2:$T$105,2,FALSE)</f>
        <v>0</v>
      </c>
      <c r="F21" s="97">
        <f>VLOOKUP($B21,[1]NUM13!$G$2:$T$105,3,FALSE)</f>
        <v>0</v>
      </c>
      <c r="G21" s="97">
        <f>VLOOKUP($B21,[1]NUM13!$G$2:$T$105,4,FALSE)</f>
        <v>0</v>
      </c>
      <c r="H21" s="97">
        <f>VLOOKUP($B21,[1]NUM13!$G$2:$T$105,5,FALSE)</f>
        <v>0</v>
      </c>
      <c r="I21" s="97">
        <f>VLOOKUP($B21,[1]NUM13!$G$2:$T$105,6,FALSE)</f>
        <v>0</v>
      </c>
      <c r="J21" s="97">
        <f>VLOOKUP($B21,[1]NUM13!$G$2:$T$105,7,FALSE)</f>
        <v>0</v>
      </c>
      <c r="K21" s="97">
        <f>VLOOKUP($B21,[1]NUM13!$G$2:$T$105,8,FALSE)</f>
        <v>0</v>
      </c>
      <c r="L21" s="97">
        <f>VLOOKUP($B21,[1]NUM13!$G$2:$T$105,9,FALSE)</f>
        <v>0</v>
      </c>
      <c r="M21" s="97">
        <f>VLOOKUP($B21,[1]NUM13!$G$2:$T$105,10,FALSE)</f>
        <v>0</v>
      </c>
      <c r="N21" s="104">
        <f>VLOOKUP($B21,[1]NUM13!$G$2:$T$105,11,FALSE)</f>
        <v>4</v>
      </c>
      <c r="O21" s="104">
        <f>VLOOKUP($B21,[1]NUM13!$G$2:$T$105,12,FALSE)</f>
        <v>0</v>
      </c>
      <c r="P21" s="62">
        <f>VLOOKUP($B21,[1]NUM13!$G$2:$T$105,13,FALSE)</f>
        <v>0</v>
      </c>
      <c r="Q21" s="17">
        <f t="shared" si="0"/>
        <v>4</v>
      </c>
    </row>
    <row r="22" spans="1:19" ht="15" thickBot="1" x14ac:dyDescent="0.25">
      <c r="A22" s="105" t="s">
        <v>78</v>
      </c>
      <c r="B22" s="99" t="s">
        <v>75</v>
      </c>
      <c r="C22" s="63"/>
      <c r="D22" s="63"/>
      <c r="E22" s="97">
        <f>VLOOKUP($B22,[1]NUM13!$G$2:$T$105,2,FALSE)</f>
        <v>0</v>
      </c>
      <c r="F22" s="97">
        <f>VLOOKUP($B22,[1]NUM13!$G$2:$T$105,3,FALSE)</f>
        <v>0</v>
      </c>
      <c r="G22" s="97">
        <f>VLOOKUP($B22,[1]NUM13!$G$2:$T$105,4,FALSE)</f>
        <v>0</v>
      </c>
      <c r="H22" s="97">
        <f>VLOOKUP($B22,[1]NUM13!$G$2:$T$105,5,FALSE)</f>
        <v>1</v>
      </c>
      <c r="I22" s="97">
        <f>VLOOKUP($B22,[1]NUM13!$G$2:$T$105,6,FALSE)</f>
        <v>1</v>
      </c>
      <c r="J22" s="97">
        <f>VLOOKUP($B22,[1]NUM13!$G$2:$T$105,7,FALSE)</f>
        <v>6</v>
      </c>
      <c r="K22" s="97">
        <f>VLOOKUP($B22,[1]NUM13!$G$2:$T$105,8,FALSE)</f>
        <v>1</v>
      </c>
      <c r="L22" s="97">
        <f>VLOOKUP($B22,[1]NUM13!$G$2:$T$105,9,FALSE)</f>
        <v>0</v>
      </c>
      <c r="M22" s="97">
        <f>VLOOKUP($B22,[1]NUM13!$G$2:$T$105,10,FALSE)</f>
        <v>0</v>
      </c>
      <c r="N22" s="104">
        <f>VLOOKUP($B22,[1]NUM13!$G$2:$T$105,11,FALSE)</f>
        <v>0</v>
      </c>
      <c r="O22" s="104">
        <f>VLOOKUP($B22,[1]NUM13!$G$2:$T$105,12,FALSE)</f>
        <v>0</v>
      </c>
      <c r="P22" s="62">
        <f>VLOOKUP($B22,[1]NUM13!$G$2:$T$105,13,FALSE)</f>
        <v>0</v>
      </c>
      <c r="Q22" s="17">
        <f t="shared" si="0"/>
        <v>9</v>
      </c>
    </row>
    <row r="23" spans="1:19" ht="15" thickBot="1" x14ac:dyDescent="0.25">
      <c r="A23" s="105" t="s">
        <v>78</v>
      </c>
      <c r="B23" s="99" t="s">
        <v>76</v>
      </c>
      <c r="C23" s="63"/>
      <c r="D23" s="63"/>
      <c r="E23" s="97">
        <f>VLOOKUP($B23,[1]NUM13!$G$2:$T$105,2,FALSE)</f>
        <v>0</v>
      </c>
      <c r="F23" s="97">
        <f>VLOOKUP($B23,[1]NUM13!$G$2:$T$105,3,FALSE)</f>
        <v>0</v>
      </c>
      <c r="G23" s="97">
        <f>VLOOKUP($B23,[1]NUM13!$G$2:$T$105,4,FALSE)</f>
        <v>0</v>
      </c>
      <c r="H23" s="97">
        <f>VLOOKUP($B23,[1]NUM13!$G$2:$T$105,5,FALSE)</f>
        <v>2</v>
      </c>
      <c r="I23" s="97">
        <f>VLOOKUP($B23,[1]NUM13!$G$2:$T$105,6,FALSE)</f>
        <v>4</v>
      </c>
      <c r="J23" s="97">
        <f>VLOOKUP($B23,[1]NUM13!$G$2:$T$105,7,FALSE)</f>
        <v>0</v>
      </c>
      <c r="K23" s="97">
        <f>VLOOKUP($B23,[1]NUM13!$G$2:$T$105,8,FALSE)</f>
        <v>2</v>
      </c>
      <c r="L23" s="97">
        <f>VLOOKUP($B23,[1]NUM13!$G$2:$T$105,9,FALSE)</f>
        <v>0</v>
      </c>
      <c r="M23" s="97">
        <f>VLOOKUP($B23,[1]NUM13!$G$2:$T$105,10,FALSE)</f>
        <v>1</v>
      </c>
      <c r="N23" s="62">
        <f>VLOOKUP($B23,[1]NUM13!$G$2:$T$105,11,FALSE)</f>
        <v>0</v>
      </c>
      <c r="O23" s="62">
        <f>VLOOKUP($B23,[1]NUM13!$G$2:$T$105,12,FALSE)</f>
        <v>0</v>
      </c>
      <c r="P23" s="62">
        <f>VLOOKUP($B23,[1]NUM13!$G$2:$T$105,13,FALSE)</f>
        <v>0</v>
      </c>
      <c r="Q23" s="17">
        <f>SUM(E23:P23)</f>
        <v>9</v>
      </c>
    </row>
    <row r="24" spans="1:19" ht="15" thickBot="1" x14ac:dyDescent="0.25">
      <c r="A24" s="105" t="s">
        <v>78</v>
      </c>
      <c r="B24" s="99" t="s">
        <v>77</v>
      </c>
      <c r="C24" s="63"/>
      <c r="D24" s="63"/>
      <c r="E24" s="97">
        <f>VLOOKUP($B24,[1]NUM13!$G$2:$T$105,2,FALSE)</f>
        <v>0</v>
      </c>
      <c r="F24" s="97">
        <f>VLOOKUP($B24,[1]NUM13!$G$2:$T$105,3,FALSE)</f>
        <v>0</v>
      </c>
      <c r="G24" s="97">
        <f>VLOOKUP($B24,[1]NUM13!$G$2:$T$105,4,FALSE)</f>
        <v>0</v>
      </c>
      <c r="H24" s="97">
        <f>VLOOKUP($B24,[1]NUM13!$G$2:$T$105,5,FALSE)</f>
        <v>0</v>
      </c>
      <c r="I24" s="97">
        <f>VLOOKUP($B24,[1]NUM13!$G$2:$T$105,6,FALSE)</f>
        <v>0</v>
      </c>
      <c r="J24" s="97">
        <f>VLOOKUP($B24,[1]NUM13!$G$2:$T$105,7,FALSE)</f>
        <v>2</v>
      </c>
      <c r="K24" s="97">
        <f>VLOOKUP($B24,[1]NUM13!$G$2:$T$105,8,FALSE)</f>
        <v>3</v>
      </c>
      <c r="L24" s="97">
        <f>VLOOKUP($B24,[1]NUM13!$G$2:$T$105,9,FALSE)</f>
        <v>0</v>
      </c>
      <c r="M24" s="97">
        <f>VLOOKUP($B24,[1]NUM13!$G$2:$T$105,10,FALSE)</f>
        <v>3</v>
      </c>
      <c r="N24" s="62">
        <f>VLOOKUP($B24,[1]NUM13!$G$2:$T$105,11,FALSE)</f>
        <v>1</v>
      </c>
      <c r="O24" s="62">
        <f>VLOOKUP($B24,[1]NUM13!$G$2:$T$105,12,FALSE)</f>
        <v>0</v>
      </c>
      <c r="P24" s="62">
        <f>VLOOKUP($B24,[1]NUM13!$G$2:$T$105,13,FALSE)</f>
        <v>0</v>
      </c>
      <c r="Q24" s="17">
        <f t="shared" si="0"/>
        <v>9</v>
      </c>
    </row>
    <row r="25" spans="1:19" s="65" customFormat="1" ht="15" thickBot="1" x14ac:dyDescent="0.25">
      <c r="A25" s="233" t="s">
        <v>200</v>
      </c>
      <c r="B25" s="234"/>
      <c r="C25" s="45">
        <f>+D25/Metas!S110</f>
        <v>1.0378647662209612</v>
      </c>
      <c r="D25" s="19">
        <f>+Q25/R25</f>
        <v>0.13492241960872497</v>
      </c>
      <c r="E25" s="82">
        <f>SUM(E12:E24)</f>
        <v>0</v>
      </c>
      <c r="F25" s="82">
        <f t="shared" ref="F25:P25" si="1">SUM(F12:F24)</f>
        <v>6</v>
      </c>
      <c r="G25" s="74">
        <f t="shared" si="1"/>
        <v>56</v>
      </c>
      <c r="H25" s="74">
        <f t="shared" si="1"/>
        <v>82</v>
      </c>
      <c r="I25" s="74">
        <f t="shared" si="1"/>
        <v>145</v>
      </c>
      <c r="J25" s="74">
        <f t="shared" si="1"/>
        <v>445</v>
      </c>
      <c r="K25" s="74">
        <f t="shared" si="1"/>
        <v>31</v>
      </c>
      <c r="L25" s="74">
        <f t="shared" si="1"/>
        <v>634</v>
      </c>
      <c r="M25" s="74">
        <f t="shared" si="1"/>
        <v>115</v>
      </c>
      <c r="N25" s="74">
        <f t="shared" si="1"/>
        <v>186</v>
      </c>
      <c r="O25" s="74">
        <f t="shared" si="1"/>
        <v>86</v>
      </c>
      <c r="P25" s="74">
        <f t="shared" si="1"/>
        <v>14</v>
      </c>
      <c r="Q25" s="14">
        <f>SUM(Q12:Q24)</f>
        <v>1800</v>
      </c>
      <c r="R25" s="250">
        <v>13341</v>
      </c>
      <c r="S25" s="251"/>
    </row>
    <row r="26" spans="1:19" ht="15" thickBot="1" x14ac:dyDescent="0.25">
      <c r="A26" s="105" t="s">
        <v>79</v>
      </c>
      <c r="B26" s="99" t="s">
        <v>80</v>
      </c>
      <c r="C26" s="63"/>
      <c r="D26" s="63"/>
      <c r="E26" s="115">
        <f>VLOOKUP($B26,[1]NUM13!$G$2:$T$105,2,FALSE)</f>
        <v>0</v>
      </c>
      <c r="F26" s="115">
        <f>VLOOKUP($B26,[1]NUM13!$G$2:$T$105,3,FALSE)</f>
        <v>0</v>
      </c>
      <c r="G26" s="97">
        <f>VLOOKUP($B26,[1]NUM13!$G$2:$T$105,4,FALSE)</f>
        <v>17</v>
      </c>
      <c r="H26" s="97">
        <f>VLOOKUP($B26,[1]NUM13!$G$2:$T$105,5,FALSE)</f>
        <v>19</v>
      </c>
      <c r="I26" s="97">
        <f>VLOOKUP($B26,[1]NUM13!$G$2:$T$105,6,FALSE)</f>
        <v>54</v>
      </c>
      <c r="J26" s="97">
        <f>VLOOKUP($B26,[1]NUM13!$G$2:$T$105,7,FALSE)</f>
        <v>36</v>
      </c>
      <c r="K26" s="97">
        <f>VLOOKUP($B26,[1]NUM13!$G$2:$T$105,8,FALSE)</f>
        <v>25</v>
      </c>
      <c r="L26" s="104">
        <f>VLOOKUP($B26,[1]NUM13!$G$2:$T$105,9,FALSE)</f>
        <v>99</v>
      </c>
      <c r="M26" s="104">
        <f>VLOOKUP($B26,[1]NUM13!$G$2:$T$105,10,FALSE)</f>
        <v>55</v>
      </c>
      <c r="N26" s="104">
        <f>VLOOKUP($B26,[1]NUM13!$G$2:$T$105,11,FALSE)</f>
        <v>41</v>
      </c>
      <c r="O26" s="104">
        <f>VLOOKUP($B26,[1]NUM13!$G$2:$T$105,12,FALSE)</f>
        <v>0</v>
      </c>
      <c r="P26" s="62">
        <f>VLOOKUP($B26,[1]NUM13!$G$2:$T$105,13,FALSE)</f>
        <v>1</v>
      </c>
      <c r="Q26" s="17">
        <f t="shared" ref="Q26:Q57" si="2">SUM(E26:P26)</f>
        <v>347</v>
      </c>
    </row>
    <row r="27" spans="1:19" ht="15" thickBot="1" x14ac:dyDescent="0.25">
      <c r="A27" s="105" t="s">
        <v>79</v>
      </c>
      <c r="B27" s="99" t="s">
        <v>81</v>
      </c>
      <c r="C27" s="63"/>
      <c r="D27" s="63"/>
      <c r="E27" s="115">
        <f>VLOOKUP($B27,[1]NUM13!$G$2:$T$105,2,FALSE)</f>
        <v>12</v>
      </c>
      <c r="F27" s="115">
        <f>VLOOKUP($B27,[1]NUM13!$G$2:$T$105,3,FALSE)</f>
        <v>8</v>
      </c>
      <c r="G27" s="97">
        <f>VLOOKUP($B27,[1]NUM13!$G$2:$T$105,4,FALSE)</f>
        <v>3</v>
      </c>
      <c r="H27" s="97">
        <f>VLOOKUP($B27,[1]NUM13!$G$2:$T$105,5,FALSE)</f>
        <v>57</v>
      </c>
      <c r="I27" s="97">
        <f>VLOOKUP($B27,[1]NUM13!$G$2:$T$105,6,FALSE)</f>
        <v>40</v>
      </c>
      <c r="J27" s="97">
        <f>VLOOKUP($B27,[1]NUM13!$G$2:$T$105,7,FALSE)</f>
        <v>14</v>
      </c>
      <c r="K27" s="97">
        <f>VLOOKUP($B27,[1]NUM13!$G$2:$T$105,8,FALSE)</f>
        <v>19</v>
      </c>
      <c r="L27" s="104">
        <f>VLOOKUP($B27,[1]NUM13!$G$2:$T$105,9,FALSE)</f>
        <v>64</v>
      </c>
      <c r="M27" s="104">
        <f>VLOOKUP($B27,[1]NUM13!$G$2:$T$105,10,FALSE)</f>
        <v>57</v>
      </c>
      <c r="N27" s="104">
        <f>VLOOKUP($B27,[1]NUM13!$G$2:$T$105,11,FALSE)</f>
        <v>32</v>
      </c>
      <c r="O27" s="104">
        <f>VLOOKUP($B27,[1]NUM13!$G$2:$T$105,12,FALSE)</f>
        <v>0</v>
      </c>
      <c r="P27" s="62">
        <f>VLOOKUP($B27,[1]NUM13!$G$2:$T$105,13,FALSE)</f>
        <v>12</v>
      </c>
      <c r="Q27" s="17">
        <f t="shared" si="2"/>
        <v>318</v>
      </c>
    </row>
    <row r="28" spans="1:19" ht="15" thickBot="1" x14ac:dyDescent="0.25">
      <c r="A28" s="105" t="s">
        <v>79</v>
      </c>
      <c r="B28" s="99" t="s">
        <v>82</v>
      </c>
      <c r="C28" s="63"/>
      <c r="D28" s="63"/>
      <c r="E28" s="115">
        <f>VLOOKUP($B28,[1]NUM13!$G$2:$T$105,2,FALSE)</f>
        <v>0</v>
      </c>
      <c r="F28" s="115">
        <f>VLOOKUP($B28,[1]NUM13!$G$2:$T$105,3,FALSE)</f>
        <v>18</v>
      </c>
      <c r="G28" s="97">
        <f>VLOOKUP($B28,[1]NUM13!$G$2:$T$105,4,FALSE)</f>
        <v>21</v>
      </c>
      <c r="H28" s="97">
        <f>VLOOKUP($B28,[1]NUM13!$G$2:$T$105,5,FALSE)</f>
        <v>44</v>
      </c>
      <c r="I28" s="97">
        <f>VLOOKUP($B28,[1]NUM13!$G$2:$T$105,6,FALSE)</f>
        <v>75</v>
      </c>
      <c r="J28" s="97">
        <f>VLOOKUP($B28,[1]NUM13!$G$2:$T$105,7,FALSE)</f>
        <v>55</v>
      </c>
      <c r="K28" s="97">
        <f>VLOOKUP($B28,[1]NUM13!$G$2:$T$105,8,FALSE)</f>
        <v>19</v>
      </c>
      <c r="L28" s="104">
        <f>VLOOKUP($B28,[1]NUM13!$G$2:$T$105,9,FALSE)</f>
        <v>68</v>
      </c>
      <c r="M28" s="104">
        <f>VLOOKUP($B28,[1]NUM13!$G$2:$T$105,10,FALSE)</f>
        <v>40</v>
      </c>
      <c r="N28" s="104">
        <f>VLOOKUP($B28,[1]NUM13!$G$2:$T$105,11,FALSE)</f>
        <v>44</v>
      </c>
      <c r="O28" s="104">
        <f>VLOOKUP($B28,[1]NUM13!$G$2:$T$105,12,FALSE)</f>
        <v>14</v>
      </c>
      <c r="P28" s="62">
        <f>VLOOKUP($B28,[1]NUM13!$G$2:$T$105,13,FALSE)</f>
        <v>5</v>
      </c>
      <c r="Q28" s="17">
        <f t="shared" si="2"/>
        <v>403</v>
      </c>
    </row>
    <row r="29" spans="1:19" ht="15" thickBot="1" x14ac:dyDescent="0.25">
      <c r="A29" s="105" t="s">
        <v>79</v>
      </c>
      <c r="B29" s="99" t="s">
        <v>83</v>
      </c>
      <c r="C29" s="63"/>
      <c r="D29" s="63"/>
      <c r="E29" s="115">
        <f>VLOOKUP($B29,[1]NUM13!$G$2:$T$105,2,FALSE)</f>
        <v>0</v>
      </c>
      <c r="F29" s="115">
        <f>VLOOKUP($B29,[1]NUM13!$G$2:$T$105,3,FALSE)</f>
        <v>0</v>
      </c>
      <c r="G29" s="97">
        <f>VLOOKUP($B29,[1]NUM13!$G$2:$T$105,4,FALSE)</f>
        <v>0</v>
      </c>
      <c r="H29" s="97">
        <f>VLOOKUP($B29,[1]NUM13!$G$2:$T$105,5,FALSE)</f>
        <v>7</v>
      </c>
      <c r="I29" s="97">
        <f>VLOOKUP($B29,[1]NUM13!$G$2:$T$105,6,FALSE)</f>
        <v>11</v>
      </c>
      <c r="J29" s="97">
        <f>VLOOKUP($B29,[1]NUM13!$G$2:$T$105,7,FALSE)</f>
        <v>0</v>
      </c>
      <c r="K29" s="97">
        <f>VLOOKUP($B29,[1]NUM13!$G$2:$T$105,8,FALSE)</f>
        <v>0</v>
      </c>
      <c r="L29" s="104">
        <f>VLOOKUP($B29,[1]NUM13!$G$2:$T$105,9,FALSE)</f>
        <v>7</v>
      </c>
      <c r="M29" s="104">
        <f>VLOOKUP($B29,[1]NUM13!$G$2:$T$105,10,FALSE)</f>
        <v>0</v>
      </c>
      <c r="N29" s="104">
        <f>VLOOKUP($B29,[1]NUM13!$G$2:$T$105,11,FALSE)</f>
        <v>0</v>
      </c>
      <c r="O29" s="104">
        <f>VLOOKUP($B29,[1]NUM13!$G$2:$T$105,12,FALSE)</f>
        <v>21</v>
      </c>
      <c r="P29" s="62">
        <f>VLOOKUP($B29,[1]NUM13!$G$2:$T$105,13,FALSE)</f>
        <v>20</v>
      </c>
      <c r="Q29" s="17">
        <f t="shared" si="2"/>
        <v>66</v>
      </c>
    </row>
    <row r="30" spans="1:19" ht="15" thickBot="1" x14ac:dyDescent="0.25">
      <c r="A30" s="105" t="s">
        <v>79</v>
      </c>
      <c r="B30" s="99" t="s">
        <v>84</v>
      </c>
      <c r="C30" s="63"/>
      <c r="D30" s="63"/>
      <c r="E30" s="115">
        <f>VLOOKUP($B30,[1]NUM13!$G$2:$T$105,2,FALSE)</f>
        <v>5</v>
      </c>
      <c r="F30" s="115">
        <f>VLOOKUP($B30,[1]NUM13!$G$2:$T$105,3,FALSE)</f>
        <v>3</v>
      </c>
      <c r="G30" s="97">
        <f>VLOOKUP($B30,[1]NUM13!$G$2:$T$105,4,FALSE)</f>
        <v>5</v>
      </c>
      <c r="H30" s="97">
        <f>VLOOKUP($B30,[1]NUM13!$G$2:$T$105,5,FALSE)</f>
        <v>43</v>
      </c>
      <c r="I30" s="97">
        <f>VLOOKUP($B30,[1]NUM13!$G$2:$T$105,6,FALSE)</f>
        <v>32</v>
      </c>
      <c r="J30" s="97">
        <f>VLOOKUP($B30,[1]NUM13!$G$2:$T$105,7,FALSE)</f>
        <v>34</v>
      </c>
      <c r="K30" s="97">
        <f>VLOOKUP($B30,[1]NUM13!$G$2:$T$105,8,FALSE)</f>
        <v>29</v>
      </c>
      <c r="L30" s="104">
        <f>VLOOKUP($B30,[1]NUM13!$G$2:$T$105,9,FALSE)</f>
        <v>122</v>
      </c>
      <c r="M30" s="104">
        <f>VLOOKUP($B30,[1]NUM13!$G$2:$T$105,10,FALSE)</f>
        <v>71</v>
      </c>
      <c r="N30" s="104">
        <f>VLOOKUP($B30,[1]NUM13!$G$2:$T$105,11,FALSE)</f>
        <v>95</v>
      </c>
      <c r="O30" s="104">
        <f>VLOOKUP($B30,[1]NUM13!$G$2:$T$105,12,FALSE)</f>
        <v>12</v>
      </c>
      <c r="P30" s="62">
        <f>VLOOKUP($B30,[1]NUM13!$G$2:$T$105,13,FALSE)</f>
        <v>45</v>
      </c>
      <c r="Q30" s="17">
        <f t="shared" si="2"/>
        <v>496</v>
      </c>
    </row>
    <row r="31" spans="1:19" ht="15" thickBot="1" x14ac:dyDescent="0.25">
      <c r="A31" s="105" t="s">
        <v>79</v>
      </c>
      <c r="B31" s="99" t="s">
        <v>85</v>
      </c>
      <c r="C31" s="63"/>
      <c r="D31" s="63"/>
      <c r="E31" s="115"/>
      <c r="F31" s="115"/>
      <c r="G31" s="97"/>
      <c r="H31" s="97"/>
      <c r="I31" s="97"/>
      <c r="J31" s="97"/>
      <c r="K31" s="97"/>
      <c r="L31" s="104"/>
      <c r="M31" s="104"/>
      <c r="N31" s="104"/>
      <c r="O31" s="104"/>
      <c r="Q31" s="17">
        <f t="shared" si="2"/>
        <v>0</v>
      </c>
    </row>
    <row r="32" spans="1:19" ht="15" thickBot="1" x14ac:dyDescent="0.25">
      <c r="A32" s="105" t="s">
        <v>79</v>
      </c>
      <c r="B32" s="99" t="s">
        <v>86</v>
      </c>
      <c r="C32" s="63"/>
      <c r="D32" s="63"/>
      <c r="E32" s="115">
        <f>VLOOKUP($B32,[1]NUM13!$G$2:$T$105,2,FALSE)</f>
        <v>0</v>
      </c>
      <c r="F32" s="115">
        <f>VLOOKUP($B32,[1]NUM13!$G$2:$T$105,3,FALSE)</f>
        <v>0</v>
      </c>
      <c r="G32" s="97">
        <f>VLOOKUP($B32,[1]NUM13!$G$2:$T$105,4,FALSE)</f>
        <v>0</v>
      </c>
      <c r="H32" s="97">
        <f>VLOOKUP($B32,[1]NUM13!$G$2:$T$105,5,FALSE)</f>
        <v>0</v>
      </c>
      <c r="I32" s="97">
        <f>VLOOKUP($B32,[1]NUM13!$G$2:$T$105,6,FALSE)</f>
        <v>28</v>
      </c>
      <c r="J32" s="97">
        <f>VLOOKUP($B32,[1]NUM13!$G$2:$T$105,7,FALSE)</f>
        <v>0</v>
      </c>
      <c r="K32" s="97">
        <f>VLOOKUP($B32,[1]NUM13!$G$2:$T$105,8,FALSE)</f>
        <v>0</v>
      </c>
      <c r="L32" s="104">
        <f>VLOOKUP($B32,[1]NUM13!$G$2:$T$105,9,FALSE)</f>
        <v>0</v>
      </c>
      <c r="M32" s="104">
        <f>VLOOKUP($B32,[1]NUM13!$G$2:$T$105,10,FALSE)</f>
        <v>0</v>
      </c>
      <c r="N32" s="104">
        <f>VLOOKUP($B32,[1]NUM13!$G$2:$T$105,11,FALSE)</f>
        <v>0</v>
      </c>
      <c r="O32" s="104">
        <f>VLOOKUP($B32,[1]NUM13!$G$2:$T$105,12,FALSE)</f>
        <v>0</v>
      </c>
      <c r="P32" s="62">
        <f>VLOOKUP($B32,[1]NUM13!$G$2:$T$105,13,FALSE)</f>
        <v>9</v>
      </c>
      <c r="Q32" s="17">
        <f t="shared" si="2"/>
        <v>37</v>
      </c>
    </row>
    <row r="33" spans="1:19" ht="15" thickBot="1" x14ac:dyDescent="0.25">
      <c r="A33" s="105" t="s">
        <v>79</v>
      </c>
      <c r="B33" s="99" t="s">
        <v>87</v>
      </c>
      <c r="C33" s="63"/>
      <c r="D33" s="63"/>
      <c r="E33" s="115">
        <f>VLOOKUP($B33,[1]NUM13!$G$2:$T$105,2,FALSE)</f>
        <v>0</v>
      </c>
      <c r="F33" s="115">
        <f>VLOOKUP($B33,[1]NUM13!$G$2:$T$105,3,FALSE)</f>
        <v>0</v>
      </c>
      <c r="G33" s="97">
        <f>VLOOKUP($B33,[1]NUM13!$G$2:$T$105,4,FALSE)</f>
        <v>0</v>
      </c>
      <c r="H33" s="97">
        <f>VLOOKUP($B33,[1]NUM13!$G$2:$T$105,5,FALSE)</f>
        <v>7</v>
      </c>
      <c r="I33" s="97">
        <f>VLOOKUP($B33,[1]NUM13!$G$2:$T$105,6,FALSE)</f>
        <v>19</v>
      </c>
      <c r="J33" s="97">
        <f>VLOOKUP($B33,[1]NUM13!$G$2:$T$105,7,FALSE)</f>
        <v>11</v>
      </c>
      <c r="K33" s="97">
        <f>VLOOKUP($B33,[1]NUM13!$G$2:$T$105,8,FALSE)</f>
        <v>5</v>
      </c>
      <c r="L33" s="104">
        <f>VLOOKUP($B33,[1]NUM13!$G$2:$T$105,9,FALSE)</f>
        <v>11</v>
      </c>
      <c r="M33" s="104">
        <f>VLOOKUP($B33,[1]NUM13!$G$2:$T$105,10,FALSE)</f>
        <v>8</v>
      </c>
      <c r="N33" s="104">
        <f>VLOOKUP($B33,[1]NUM13!$G$2:$T$105,11,FALSE)</f>
        <v>12</v>
      </c>
      <c r="O33" s="104">
        <f>VLOOKUP($B33,[1]NUM13!$G$2:$T$105,12,FALSE)</f>
        <v>8</v>
      </c>
      <c r="P33" s="62">
        <f>VLOOKUP($B33,[1]NUM13!$G$2:$T$105,13,FALSE)</f>
        <v>5</v>
      </c>
      <c r="Q33" s="17">
        <f t="shared" si="2"/>
        <v>86</v>
      </c>
    </row>
    <row r="34" spans="1:19" ht="15" thickBot="1" x14ac:dyDescent="0.25">
      <c r="A34" s="105" t="s">
        <v>79</v>
      </c>
      <c r="B34" s="99" t="s">
        <v>88</v>
      </c>
      <c r="C34" s="63"/>
      <c r="D34" s="63"/>
      <c r="E34" s="115"/>
      <c r="F34" s="115"/>
      <c r="G34" s="97"/>
      <c r="H34" s="97"/>
      <c r="I34" s="97"/>
      <c r="J34" s="97"/>
      <c r="K34" s="97"/>
      <c r="L34" s="104"/>
      <c r="M34" s="104"/>
      <c r="N34" s="104"/>
      <c r="O34" s="104"/>
      <c r="Q34" s="17">
        <f t="shared" si="2"/>
        <v>0</v>
      </c>
    </row>
    <row r="35" spans="1:19" ht="15" thickBot="1" x14ac:dyDescent="0.25">
      <c r="A35" s="105" t="s">
        <v>79</v>
      </c>
      <c r="B35" s="99" t="s">
        <v>89</v>
      </c>
      <c r="C35" s="63"/>
      <c r="D35" s="63"/>
      <c r="E35" s="115">
        <f>VLOOKUP($B35,[1]NUM13!$G$2:$T$105,2,FALSE)</f>
        <v>0</v>
      </c>
      <c r="F35" s="115">
        <f>VLOOKUP($B35,[1]NUM13!$G$2:$T$105,3,FALSE)</f>
        <v>0</v>
      </c>
      <c r="G35" s="97">
        <f>VLOOKUP($B35,[1]NUM13!$G$2:$T$105,4,FALSE)</f>
        <v>5</v>
      </c>
      <c r="H35" s="97">
        <f>VLOOKUP($B35,[1]NUM13!$G$2:$T$105,5,FALSE)</f>
        <v>6</v>
      </c>
      <c r="I35" s="97">
        <f>VLOOKUP($B35,[1]NUM13!$G$2:$T$105,6,FALSE)</f>
        <v>24</v>
      </c>
      <c r="J35" s="97">
        <f>VLOOKUP($B35,[1]NUM13!$G$2:$T$105,7,FALSE)</f>
        <v>9</v>
      </c>
      <c r="K35" s="97">
        <f>VLOOKUP($B35,[1]NUM13!$G$2:$T$105,8,FALSE)</f>
        <v>9</v>
      </c>
      <c r="L35" s="104">
        <f>VLOOKUP($B35,[1]NUM13!$G$2:$T$105,9,FALSE)</f>
        <v>14</v>
      </c>
      <c r="M35" s="104">
        <f>VLOOKUP($B35,[1]NUM13!$G$2:$T$105,10,FALSE)</f>
        <v>2</v>
      </c>
      <c r="N35" s="104">
        <f>VLOOKUP($B35,[1]NUM13!$G$2:$T$105,11,FALSE)</f>
        <v>1</v>
      </c>
      <c r="O35" s="104">
        <f>VLOOKUP($B35,[1]NUM13!$G$2:$T$105,12,FALSE)</f>
        <v>1</v>
      </c>
      <c r="P35" s="62">
        <f>VLOOKUP($B35,[1]NUM13!$G$2:$T$105,13,FALSE)</f>
        <v>0</v>
      </c>
      <c r="Q35" s="17">
        <f t="shared" si="2"/>
        <v>71</v>
      </c>
    </row>
    <row r="36" spans="1:19" s="65" customFormat="1" ht="15" thickBot="1" x14ac:dyDescent="0.25">
      <c r="A36" s="233" t="s">
        <v>201</v>
      </c>
      <c r="B36" s="234"/>
      <c r="C36" s="45">
        <f>+D36/Metas!S108</f>
        <v>1.0707241476472247</v>
      </c>
      <c r="D36" s="19">
        <f>+Q36/R36</f>
        <v>0.1391941391941392</v>
      </c>
      <c r="E36" s="82">
        <f t="shared" ref="E36:Q36" si="3">SUM(E26:E35)</f>
        <v>17</v>
      </c>
      <c r="F36" s="82">
        <f t="shared" si="3"/>
        <v>29</v>
      </c>
      <c r="G36" s="82">
        <f t="shared" si="3"/>
        <v>51</v>
      </c>
      <c r="H36" s="82">
        <f t="shared" si="3"/>
        <v>183</v>
      </c>
      <c r="I36" s="82">
        <f t="shared" si="3"/>
        <v>283</v>
      </c>
      <c r="J36" s="82">
        <f t="shared" si="3"/>
        <v>159</v>
      </c>
      <c r="K36" s="82">
        <f t="shared" si="3"/>
        <v>106</v>
      </c>
      <c r="L36" s="82">
        <f t="shared" si="3"/>
        <v>385</v>
      </c>
      <c r="M36" s="82">
        <f t="shared" si="3"/>
        <v>233</v>
      </c>
      <c r="N36" s="82">
        <f t="shared" si="3"/>
        <v>225</v>
      </c>
      <c r="O36" s="82">
        <f t="shared" si="3"/>
        <v>56</v>
      </c>
      <c r="P36" s="82">
        <f t="shared" si="3"/>
        <v>97</v>
      </c>
      <c r="Q36" s="14">
        <f t="shared" si="3"/>
        <v>1824</v>
      </c>
      <c r="R36" s="246">
        <v>13104</v>
      </c>
      <c r="S36" s="247"/>
    </row>
    <row r="37" spans="1:19" ht="15" thickBot="1" x14ac:dyDescent="0.25">
      <c r="A37" s="105" t="s">
        <v>100</v>
      </c>
      <c r="B37" s="99" t="s">
        <v>90</v>
      </c>
      <c r="C37" s="63"/>
      <c r="D37" s="63"/>
      <c r="E37" s="115">
        <f>VLOOKUP($B37,[1]NUM13!$G$2:$T$105,2,FALSE)</f>
        <v>0</v>
      </c>
      <c r="F37" s="115">
        <f>VLOOKUP($B37,[1]NUM13!$G$2:$T$105,3,FALSE)</f>
        <v>0</v>
      </c>
      <c r="G37" s="97">
        <f>VLOOKUP($B37,[1]NUM13!$G$2:$T$105,4,FALSE)</f>
        <v>0</v>
      </c>
      <c r="H37" s="97">
        <f>VLOOKUP($B37,[1]NUM13!$G$2:$T$105,5,FALSE)</f>
        <v>0</v>
      </c>
      <c r="I37" s="97">
        <f>VLOOKUP($B37,[1]NUM13!$G$2:$T$105,6,FALSE)</f>
        <v>0</v>
      </c>
      <c r="J37" s="97">
        <f>VLOOKUP($B37,[1]NUM13!$G$2:$T$105,7,FALSE)</f>
        <v>0</v>
      </c>
      <c r="K37" s="97">
        <f>VLOOKUP($B37,[1]NUM13!$G$2:$T$105,8,FALSE)</f>
        <v>0</v>
      </c>
      <c r="L37" s="104">
        <f>VLOOKUP($B37,[1]NUM13!$G$2:$T$105,9,FALSE)</f>
        <v>0</v>
      </c>
      <c r="M37" s="104">
        <f>VLOOKUP($B37,[1]NUM13!$G$2:$T$105,10,FALSE)</f>
        <v>0</v>
      </c>
      <c r="N37" s="104">
        <f>VLOOKUP($B37,[1]NUM13!$G$2:$T$105,11,FALSE)</f>
        <v>3</v>
      </c>
      <c r="O37" s="104">
        <f>VLOOKUP($B37,[1]NUM13!$G$2:$T$105,12,FALSE)</f>
        <v>3</v>
      </c>
      <c r="P37" s="104">
        <f>VLOOKUP($B37,[1]NUM13!$G$2:$T$105,13,FALSE)</f>
        <v>0</v>
      </c>
      <c r="Q37" s="17">
        <f t="shared" si="2"/>
        <v>6</v>
      </c>
    </row>
    <row r="38" spans="1:19" ht="15" thickBot="1" x14ac:dyDescent="0.25">
      <c r="A38" s="105" t="s">
        <v>100</v>
      </c>
      <c r="B38" s="99" t="s">
        <v>91</v>
      </c>
      <c r="C38" s="63"/>
      <c r="D38" s="63"/>
      <c r="E38" s="115">
        <f>VLOOKUP($B38,[1]NUM13!$G$2:$T$105,2,FALSE)</f>
        <v>0</v>
      </c>
      <c r="F38" s="115">
        <f>VLOOKUP($B38,[1]NUM13!$G$2:$T$105,3,FALSE)</f>
        <v>0</v>
      </c>
      <c r="G38" s="97">
        <f>VLOOKUP($B38,[1]NUM13!$G$2:$T$105,4,FALSE)</f>
        <v>0</v>
      </c>
      <c r="H38" s="97">
        <f>VLOOKUP($B38,[1]NUM13!$G$2:$T$105,5,FALSE)</f>
        <v>0</v>
      </c>
      <c r="I38" s="97">
        <f>VLOOKUP($B38,[1]NUM13!$G$2:$T$105,6,FALSE)</f>
        <v>0</v>
      </c>
      <c r="J38" s="97">
        <f>VLOOKUP($B38,[1]NUM13!$G$2:$T$105,7,FALSE)</f>
        <v>0</v>
      </c>
      <c r="K38" s="97">
        <f>VLOOKUP($B38,[1]NUM13!$G$2:$T$105,8,FALSE)</f>
        <v>0</v>
      </c>
      <c r="L38" s="104">
        <f>VLOOKUP($B38,[1]NUM13!$G$2:$T$105,9,FALSE)</f>
        <v>0</v>
      </c>
      <c r="M38" s="104">
        <f>VLOOKUP($B38,[1]NUM13!$G$2:$T$105,10,FALSE)</f>
        <v>0</v>
      </c>
      <c r="N38" s="104">
        <f>VLOOKUP($B38,[1]NUM13!$G$2:$T$105,11,FALSE)</f>
        <v>0</v>
      </c>
      <c r="O38" s="104">
        <f>VLOOKUP($B38,[1]NUM13!$G$2:$T$105,12,FALSE)</f>
        <v>0</v>
      </c>
      <c r="P38" s="104">
        <f>VLOOKUP($B38,[1]NUM13!$G$2:$T$105,13,FALSE)</f>
        <v>0</v>
      </c>
      <c r="Q38" s="17">
        <f t="shared" si="2"/>
        <v>0</v>
      </c>
    </row>
    <row r="39" spans="1:19" ht="15" thickBot="1" x14ac:dyDescent="0.25">
      <c r="A39" s="105" t="s">
        <v>100</v>
      </c>
      <c r="B39" s="99" t="s">
        <v>92</v>
      </c>
      <c r="C39" s="63"/>
      <c r="D39" s="63"/>
      <c r="E39" s="115">
        <f>VLOOKUP($B39,[1]NUM13!$G$2:$T$105,2,FALSE)</f>
        <v>0</v>
      </c>
      <c r="F39" s="115">
        <f>VLOOKUP($B39,[1]NUM13!$G$2:$T$105,3,FALSE)</f>
        <v>0</v>
      </c>
      <c r="G39" s="97">
        <f>VLOOKUP($B39,[1]NUM13!$G$2:$T$105,4,FALSE)</f>
        <v>0</v>
      </c>
      <c r="H39" s="97">
        <f>VLOOKUP($B39,[1]NUM13!$G$2:$T$105,5,FALSE)</f>
        <v>0</v>
      </c>
      <c r="I39" s="97">
        <f>VLOOKUP($B39,[1]NUM13!$G$2:$T$105,6,FALSE)</f>
        <v>0</v>
      </c>
      <c r="J39" s="97">
        <f>VLOOKUP($B39,[1]NUM13!$G$2:$T$105,7,FALSE)</f>
        <v>0</v>
      </c>
      <c r="K39" s="97">
        <f>VLOOKUP($B39,[1]NUM13!$G$2:$T$105,8,FALSE)</f>
        <v>1</v>
      </c>
      <c r="L39" s="104">
        <f>VLOOKUP($B39,[1]NUM13!$G$2:$T$105,9,FALSE)</f>
        <v>0</v>
      </c>
      <c r="M39" s="104">
        <f>VLOOKUP($B39,[1]NUM13!$G$2:$T$105,10,FALSE)</f>
        <v>0</v>
      </c>
      <c r="N39" s="104">
        <f>VLOOKUP($B39,[1]NUM13!$G$2:$T$105,11,FALSE)</f>
        <v>0</v>
      </c>
      <c r="O39" s="104">
        <f>VLOOKUP($B39,[1]NUM13!$G$2:$T$105,12,FALSE)</f>
        <v>0</v>
      </c>
      <c r="P39" s="104">
        <f>VLOOKUP($B39,[1]NUM13!$G$2:$T$105,13,FALSE)</f>
        <v>0</v>
      </c>
      <c r="Q39" s="17">
        <f t="shared" si="2"/>
        <v>1</v>
      </c>
    </row>
    <row r="40" spans="1:19" ht="15" thickBot="1" x14ac:dyDescent="0.25">
      <c r="A40" s="105" t="s">
        <v>100</v>
      </c>
      <c r="B40" s="99" t="s">
        <v>93</v>
      </c>
      <c r="C40" s="63"/>
      <c r="D40" s="63"/>
      <c r="E40" s="115"/>
      <c r="F40" s="115"/>
      <c r="G40" s="97"/>
      <c r="H40" s="97"/>
      <c r="I40" s="97"/>
      <c r="J40" s="97"/>
      <c r="K40" s="97"/>
      <c r="L40" s="104"/>
      <c r="M40" s="104"/>
      <c r="N40" s="104"/>
      <c r="O40" s="104"/>
      <c r="P40" s="104"/>
      <c r="Q40" s="17">
        <f t="shared" si="2"/>
        <v>0</v>
      </c>
    </row>
    <row r="41" spans="1:19" ht="15" thickBot="1" x14ac:dyDescent="0.25">
      <c r="A41" s="105" t="s">
        <v>100</v>
      </c>
      <c r="B41" s="99" t="s">
        <v>94</v>
      </c>
      <c r="C41" s="63"/>
      <c r="D41" s="63"/>
      <c r="E41" s="115">
        <f>VLOOKUP($B41,[1]NUM13!$G$2:$T$105,2,FALSE)</f>
        <v>0</v>
      </c>
      <c r="F41" s="115">
        <f>VLOOKUP($B41,[1]NUM13!$G$2:$T$105,3,FALSE)</f>
        <v>0</v>
      </c>
      <c r="G41" s="97">
        <f>VLOOKUP($B41,[1]NUM13!$G$2:$T$105,4,FALSE)</f>
        <v>0</v>
      </c>
      <c r="H41" s="97">
        <f>VLOOKUP($B41,[1]NUM13!$G$2:$T$105,5,FALSE)</f>
        <v>0</v>
      </c>
      <c r="I41" s="97">
        <f>VLOOKUP($B41,[1]NUM13!$G$2:$T$105,6,FALSE)</f>
        <v>0</v>
      </c>
      <c r="J41" s="97">
        <f>VLOOKUP($B41,[1]NUM13!$G$2:$T$105,7,FALSE)</f>
        <v>12</v>
      </c>
      <c r="K41" s="97">
        <f>VLOOKUP($B41,[1]NUM13!$G$2:$T$105,8,FALSE)</f>
        <v>0</v>
      </c>
      <c r="L41" s="104">
        <f>VLOOKUP($B41,[1]NUM13!$G$2:$T$105,9,FALSE)</f>
        <v>0</v>
      </c>
      <c r="M41" s="104">
        <f>VLOOKUP($B41,[1]NUM13!$G$2:$T$105,10,FALSE)</f>
        <v>0</v>
      </c>
      <c r="N41" s="104">
        <f>VLOOKUP($B41,[1]NUM13!$G$2:$T$105,11,FALSE)</f>
        <v>0</v>
      </c>
      <c r="O41" s="104">
        <f>VLOOKUP($B41,[1]NUM13!$G$2:$T$105,12,FALSE)</f>
        <v>0</v>
      </c>
      <c r="P41" s="104">
        <f>VLOOKUP($B41,[1]NUM13!$G$2:$T$105,13,FALSE)</f>
        <v>0</v>
      </c>
      <c r="Q41" s="17">
        <f t="shared" si="2"/>
        <v>12</v>
      </c>
    </row>
    <row r="42" spans="1:19" ht="15" thickBot="1" x14ac:dyDescent="0.25">
      <c r="A42" s="105" t="s">
        <v>100</v>
      </c>
      <c r="B42" s="99" t="s">
        <v>95</v>
      </c>
      <c r="C42" s="63"/>
      <c r="D42" s="63"/>
      <c r="E42" s="115">
        <f>VLOOKUP($B42,[1]NUM13!$G$2:$T$105,2,FALSE)</f>
        <v>0</v>
      </c>
      <c r="F42" s="115">
        <f>VLOOKUP($B42,[1]NUM13!$G$2:$T$105,3,FALSE)</f>
        <v>0</v>
      </c>
      <c r="G42" s="97">
        <f>VLOOKUP($B42,[1]NUM13!$G$2:$T$105,4,FALSE)</f>
        <v>18</v>
      </c>
      <c r="H42" s="97">
        <f>VLOOKUP($B42,[1]NUM13!$G$2:$T$105,5,FALSE)</f>
        <v>19</v>
      </c>
      <c r="I42" s="97">
        <f>VLOOKUP($B42,[1]NUM13!$G$2:$T$105,6,FALSE)</f>
        <v>0</v>
      </c>
      <c r="J42" s="97">
        <f>VLOOKUP($B42,[1]NUM13!$G$2:$T$105,7,FALSE)</f>
        <v>0</v>
      </c>
      <c r="K42" s="97">
        <f>VLOOKUP($B42,[1]NUM13!$G$2:$T$105,8,FALSE)</f>
        <v>1</v>
      </c>
      <c r="L42" s="104">
        <f>VLOOKUP($B42,[1]NUM13!$G$2:$T$105,9,FALSE)</f>
        <v>0</v>
      </c>
      <c r="M42" s="104">
        <f>VLOOKUP($B42,[1]NUM13!$G$2:$T$105,10,FALSE)</f>
        <v>0</v>
      </c>
      <c r="N42" s="104">
        <f>VLOOKUP($B42,[1]NUM13!$G$2:$T$105,11,FALSE)</f>
        <v>0</v>
      </c>
      <c r="O42" s="104">
        <f>VLOOKUP($B42,[1]NUM13!$G$2:$T$105,12,FALSE)</f>
        <v>0</v>
      </c>
      <c r="P42" s="104">
        <f>VLOOKUP($B42,[1]NUM13!$G$2:$T$105,13,FALSE)</f>
        <v>0</v>
      </c>
      <c r="Q42" s="17">
        <f t="shared" si="2"/>
        <v>38</v>
      </c>
    </row>
    <row r="43" spans="1:19" ht="15" thickBot="1" x14ac:dyDescent="0.25">
      <c r="A43" s="105" t="s">
        <v>100</v>
      </c>
      <c r="B43" s="99" t="s">
        <v>96</v>
      </c>
      <c r="C43" s="63"/>
      <c r="D43" s="63"/>
      <c r="E43" s="115">
        <f>VLOOKUP($B43,[1]NUM13!$G$2:$T$105,2,FALSE)</f>
        <v>0</v>
      </c>
      <c r="F43" s="115">
        <f>VLOOKUP($B43,[1]NUM13!$G$2:$T$105,3,FALSE)</f>
        <v>0</v>
      </c>
      <c r="G43" s="97">
        <f>VLOOKUP($B43,[1]NUM13!$G$2:$T$105,4,FALSE)</f>
        <v>0</v>
      </c>
      <c r="H43" s="97">
        <f>VLOOKUP($B43,[1]NUM13!$G$2:$T$105,5,FALSE)</f>
        <v>0</v>
      </c>
      <c r="I43" s="97">
        <f>VLOOKUP($B43,[1]NUM13!$G$2:$T$105,6,FALSE)</f>
        <v>0</v>
      </c>
      <c r="J43" s="97">
        <f>VLOOKUP($B43,[1]NUM13!$G$2:$T$105,7,FALSE)</f>
        <v>26</v>
      </c>
      <c r="K43" s="97">
        <f>VLOOKUP($B43,[1]NUM13!$G$2:$T$105,8,FALSE)</f>
        <v>26</v>
      </c>
      <c r="L43" s="104">
        <f>VLOOKUP($B43,[1]NUM13!$G$2:$T$105,9,FALSE)</f>
        <v>19</v>
      </c>
      <c r="M43" s="104">
        <f>VLOOKUP($B43,[1]NUM13!$G$2:$T$105,10,FALSE)</f>
        <v>0</v>
      </c>
      <c r="N43" s="104">
        <f>VLOOKUP($B43,[1]NUM13!$G$2:$T$105,11,FALSE)</f>
        <v>0</v>
      </c>
      <c r="O43" s="104">
        <f>VLOOKUP($B43,[1]NUM13!$G$2:$T$105,12,FALSE)</f>
        <v>0</v>
      </c>
      <c r="P43" s="104">
        <f>VLOOKUP($B43,[1]NUM13!$G$2:$T$105,13,FALSE)</f>
        <v>0</v>
      </c>
      <c r="Q43" s="17">
        <f t="shared" si="2"/>
        <v>71</v>
      </c>
    </row>
    <row r="44" spans="1:19" ht="15" thickBot="1" x14ac:dyDescent="0.25">
      <c r="A44" s="105" t="s">
        <v>100</v>
      </c>
      <c r="B44" s="99" t="s">
        <v>97</v>
      </c>
      <c r="C44" s="63"/>
      <c r="D44" s="63"/>
      <c r="E44" s="115">
        <f>VLOOKUP($B44,[1]NUM13!$G$2:$T$105,2,FALSE)</f>
        <v>0</v>
      </c>
      <c r="F44" s="115">
        <f>VLOOKUP($B44,[1]NUM13!$G$2:$T$105,3,FALSE)</f>
        <v>0</v>
      </c>
      <c r="G44" s="97">
        <f>VLOOKUP($B44,[1]NUM13!$G$2:$T$105,4,FALSE)</f>
        <v>0</v>
      </c>
      <c r="H44" s="97">
        <f>VLOOKUP($B44,[1]NUM13!$G$2:$T$105,5,FALSE)</f>
        <v>0</v>
      </c>
      <c r="I44" s="97">
        <f>VLOOKUP($B44,[1]NUM13!$G$2:$T$105,6,FALSE)</f>
        <v>0</v>
      </c>
      <c r="J44" s="97">
        <f>VLOOKUP($B44,[1]NUM13!$G$2:$T$105,7,FALSE)</f>
        <v>0</v>
      </c>
      <c r="K44" s="97">
        <f>VLOOKUP($B44,[1]NUM13!$G$2:$T$105,8,FALSE)</f>
        <v>0</v>
      </c>
      <c r="L44" s="104">
        <f>VLOOKUP($B44,[1]NUM13!$G$2:$T$105,9,FALSE)</f>
        <v>0</v>
      </c>
      <c r="M44" s="104">
        <f>VLOOKUP($B44,[1]NUM13!$G$2:$T$105,10,FALSE)</f>
        <v>0</v>
      </c>
      <c r="N44" s="104">
        <f>VLOOKUP($B44,[1]NUM13!$G$2:$T$105,11,FALSE)</f>
        <v>0</v>
      </c>
      <c r="O44" s="104">
        <f>VLOOKUP($B44,[1]NUM13!$G$2:$T$105,12,FALSE)</f>
        <v>0</v>
      </c>
      <c r="P44" s="104">
        <f>VLOOKUP($B44,[1]NUM13!$G$2:$T$105,13,FALSE)</f>
        <v>0</v>
      </c>
      <c r="Q44" s="17">
        <f t="shared" si="2"/>
        <v>0</v>
      </c>
    </row>
    <row r="45" spans="1:19" ht="15" thickBot="1" x14ac:dyDescent="0.25">
      <c r="A45" s="105" t="s">
        <v>100</v>
      </c>
      <c r="B45" s="99" t="s">
        <v>98</v>
      </c>
      <c r="C45" s="63"/>
      <c r="D45" s="63"/>
      <c r="E45" s="115">
        <f>VLOOKUP($B45,[1]NUM13!$G$2:$T$105,2,FALSE)</f>
        <v>0</v>
      </c>
      <c r="F45" s="115">
        <f>VLOOKUP($B45,[1]NUM13!$G$2:$T$105,3,FALSE)</f>
        <v>0</v>
      </c>
      <c r="G45" s="97">
        <f>VLOOKUP($B45,[1]NUM13!$G$2:$T$105,4,FALSE)</f>
        <v>0</v>
      </c>
      <c r="H45" s="97">
        <f>VLOOKUP($B45,[1]NUM13!$G$2:$T$105,5,FALSE)</f>
        <v>0</v>
      </c>
      <c r="I45" s="97">
        <f>VLOOKUP($B45,[1]NUM13!$G$2:$T$105,6,FALSE)</f>
        <v>0</v>
      </c>
      <c r="J45" s="97">
        <f>VLOOKUP($B45,[1]NUM13!$G$2:$T$105,7,FALSE)</f>
        <v>0</v>
      </c>
      <c r="K45" s="97">
        <f>VLOOKUP($B45,[1]NUM13!$G$2:$T$105,8,FALSE)</f>
        <v>2</v>
      </c>
      <c r="L45" s="104">
        <f>VLOOKUP($B45,[1]NUM13!$G$2:$T$105,9,FALSE)</f>
        <v>1</v>
      </c>
      <c r="M45" s="104">
        <f>VLOOKUP($B45,[1]NUM13!$G$2:$T$105,10,FALSE)</f>
        <v>0</v>
      </c>
      <c r="N45" s="104">
        <f>VLOOKUP($B45,[1]NUM13!$G$2:$T$105,11,FALSE)</f>
        <v>0</v>
      </c>
      <c r="O45" s="104">
        <f>VLOOKUP($B45,[1]NUM13!$G$2:$T$105,12,FALSE)</f>
        <v>0</v>
      </c>
      <c r="P45" s="104">
        <f>VLOOKUP($B45,[1]NUM13!$G$2:$T$105,13,FALSE)</f>
        <v>0</v>
      </c>
      <c r="Q45" s="17">
        <f t="shared" si="2"/>
        <v>3</v>
      </c>
    </row>
    <row r="46" spans="1:19" ht="15" thickBot="1" x14ac:dyDescent="0.25">
      <c r="A46" s="105" t="s">
        <v>100</v>
      </c>
      <c r="B46" s="99" t="s">
        <v>99</v>
      </c>
      <c r="C46" s="63"/>
      <c r="D46" s="63"/>
      <c r="E46" s="116">
        <f>VLOOKUP($B46,[1]NUM13!$G$2:$T$105,2,FALSE)</f>
        <v>0</v>
      </c>
      <c r="F46" s="116">
        <f>VLOOKUP($B46,[1]NUM13!$G$2:$T$105,3,FALSE)</f>
        <v>0</v>
      </c>
      <c r="G46" s="116">
        <f>VLOOKUP($B46,[1]NUM13!$G$2:$T$105,4,FALSE)</f>
        <v>0</v>
      </c>
      <c r="H46" s="116">
        <f>VLOOKUP($B46,[1]NUM13!$G$2:$T$105,5,FALSE)</f>
        <v>0</v>
      </c>
      <c r="I46" s="116">
        <f>VLOOKUP($B46,[1]NUM13!$G$2:$T$105,6,FALSE)</f>
        <v>0</v>
      </c>
      <c r="J46" s="116">
        <f>VLOOKUP($B46,[1]NUM13!$G$2:$T$105,7,FALSE)</f>
        <v>0</v>
      </c>
      <c r="K46" s="116">
        <f>VLOOKUP($B46,[1]NUM13!$G$2:$T$105,8,FALSE)</f>
        <v>0</v>
      </c>
      <c r="L46" s="116">
        <f>VLOOKUP($B46,[1]NUM13!$G$2:$T$105,9,FALSE)</f>
        <v>0</v>
      </c>
      <c r="M46" s="116">
        <f>VLOOKUP($B46,[1]NUM13!$G$2:$T$105,10,FALSE)</f>
        <v>0</v>
      </c>
      <c r="N46" s="116">
        <f>VLOOKUP($B46,[1]NUM13!$G$2:$T$105,11,FALSE)</f>
        <v>0</v>
      </c>
      <c r="O46" s="104">
        <f>VLOOKUP($B46,[1]NUM13!$G$2:$T$105,12,FALSE)</f>
        <v>0</v>
      </c>
      <c r="P46" s="104">
        <f>VLOOKUP($B46,[1]NUM13!$G$2:$T$105,13,FALSE)</f>
        <v>0</v>
      </c>
      <c r="Q46" s="17">
        <f t="shared" si="2"/>
        <v>0</v>
      </c>
    </row>
    <row r="47" spans="1:19" s="65" customFormat="1" ht="15" thickBot="1" x14ac:dyDescent="0.25">
      <c r="A47" s="233" t="s">
        <v>202</v>
      </c>
      <c r="B47" s="234"/>
      <c r="C47" s="45">
        <f>+D47/Metas!S117</f>
        <v>1.0534780860474466</v>
      </c>
      <c r="D47" s="19">
        <f>+Q47/R47</f>
        <v>0.158021712907117</v>
      </c>
      <c r="E47" s="82">
        <f>SUM(E37:E46)</f>
        <v>0</v>
      </c>
      <c r="F47" s="82">
        <f t="shared" ref="F47:P47" si="4">SUM(F37:F46)</f>
        <v>0</v>
      </c>
      <c r="G47" s="82">
        <f t="shared" si="4"/>
        <v>18</v>
      </c>
      <c r="H47" s="82">
        <f t="shared" si="4"/>
        <v>19</v>
      </c>
      <c r="I47" s="82">
        <f t="shared" si="4"/>
        <v>0</v>
      </c>
      <c r="J47" s="82">
        <f t="shared" si="4"/>
        <v>38</v>
      </c>
      <c r="K47" s="82">
        <f t="shared" si="4"/>
        <v>30</v>
      </c>
      <c r="L47" s="82">
        <f t="shared" si="4"/>
        <v>20</v>
      </c>
      <c r="M47" s="82">
        <f t="shared" si="4"/>
        <v>0</v>
      </c>
      <c r="N47" s="82">
        <f t="shared" si="4"/>
        <v>3</v>
      </c>
      <c r="O47" s="82">
        <f t="shared" si="4"/>
        <v>3</v>
      </c>
      <c r="P47" s="82">
        <f t="shared" si="4"/>
        <v>0</v>
      </c>
      <c r="Q47" s="14">
        <f>SUM(Q37:Q46)</f>
        <v>131</v>
      </c>
      <c r="R47" s="246">
        <v>829</v>
      </c>
      <c r="S47" s="247"/>
    </row>
    <row r="48" spans="1:19" ht="15" thickBot="1" x14ac:dyDescent="0.25">
      <c r="A48" s="105" t="s">
        <v>114</v>
      </c>
      <c r="B48" s="99" t="s">
        <v>101</v>
      </c>
      <c r="C48" s="63"/>
      <c r="D48" s="63"/>
      <c r="E48" s="115">
        <f>VLOOKUP($B48,[1]NUM13!$G$2:$T$105,2,FALSE)</f>
        <v>0</v>
      </c>
      <c r="F48" s="115">
        <f>VLOOKUP($B48,[1]NUM13!$G$2:$T$105,3,FALSE)</f>
        <v>0</v>
      </c>
      <c r="G48" s="97">
        <f>VLOOKUP($B48,[1]NUM13!$G$2:$T$105,4,FALSE)</f>
        <v>0</v>
      </c>
      <c r="H48" s="97">
        <f>VLOOKUP($B48,[1]NUM13!$G$2:$T$105,5,FALSE)</f>
        <v>0</v>
      </c>
      <c r="I48" s="97">
        <f>VLOOKUP($B48,[1]NUM13!$G$2:$T$105,6,FALSE)</f>
        <v>9</v>
      </c>
      <c r="J48" s="97">
        <f>VLOOKUP($B48,[1]NUM13!$G$2:$T$105,7,FALSE)</f>
        <v>78</v>
      </c>
      <c r="K48" s="97">
        <f>VLOOKUP($B48,[1]NUM13!$G$2:$T$105,8,FALSE)</f>
        <v>2</v>
      </c>
      <c r="L48" s="104">
        <f>VLOOKUP($B48,[1]NUM13!$G$2:$T$105,9,FALSE)</f>
        <v>0</v>
      </c>
      <c r="M48" s="104">
        <f>VLOOKUP($B48,[1]NUM13!$G$2:$T$105,10,FALSE)</f>
        <v>24</v>
      </c>
      <c r="N48" s="104">
        <f>VLOOKUP($B48,[1]NUM13!$G$2:$T$105,11,FALSE)</f>
        <v>10</v>
      </c>
      <c r="O48" s="104">
        <f>VLOOKUP($B48,[1]NUM13!$G$2:$T$105,12,FALSE)</f>
        <v>10</v>
      </c>
      <c r="P48" s="104">
        <f>VLOOKUP($B48,[1]NUM13!$G$2:$T$105,13,FALSE)</f>
        <v>35</v>
      </c>
      <c r="Q48" s="17">
        <f t="shared" si="2"/>
        <v>168</v>
      </c>
    </row>
    <row r="49" spans="1:19" ht="15" thickBot="1" x14ac:dyDescent="0.25">
      <c r="A49" s="105" t="s">
        <v>114</v>
      </c>
      <c r="B49" s="99" t="s">
        <v>102</v>
      </c>
      <c r="C49" s="63"/>
      <c r="D49" s="63"/>
      <c r="E49" s="115"/>
      <c r="F49" s="115"/>
      <c r="G49" s="97"/>
      <c r="H49" s="97"/>
      <c r="I49" s="97"/>
      <c r="J49" s="97"/>
      <c r="K49" s="97"/>
      <c r="L49" s="104"/>
      <c r="M49" s="104"/>
      <c r="N49" s="104"/>
      <c r="O49" s="104"/>
      <c r="P49" s="104"/>
      <c r="Q49" s="17">
        <f t="shared" si="2"/>
        <v>0</v>
      </c>
    </row>
    <row r="50" spans="1:19" ht="15" thickBot="1" x14ac:dyDescent="0.25">
      <c r="A50" s="105" t="s">
        <v>114</v>
      </c>
      <c r="B50" s="99" t="s">
        <v>103</v>
      </c>
      <c r="C50" s="63"/>
      <c r="D50" s="63"/>
      <c r="E50" s="115"/>
      <c r="F50" s="115"/>
      <c r="G50" s="97"/>
      <c r="H50" s="97"/>
      <c r="I50" s="97"/>
      <c r="J50" s="97"/>
      <c r="K50" s="97"/>
      <c r="L50" s="104"/>
      <c r="M50" s="104"/>
      <c r="N50" s="104"/>
      <c r="O50" s="104"/>
      <c r="P50" s="104"/>
      <c r="Q50" s="17">
        <f t="shared" si="2"/>
        <v>0</v>
      </c>
    </row>
    <row r="51" spans="1:19" ht="15" thickBot="1" x14ac:dyDescent="0.25">
      <c r="A51" s="105" t="s">
        <v>114</v>
      </c>
      <c r="B51" s="99" t="s">
        <v>104</v>
      </c>
      <c r="C51" s="63"/>
      <c r="D51" s="63"/>
      <c r="E51" s="115"/>
      <c r="F51" s="115"/>
      <c r="G51" s="97"/>
      <c r="H51" s="97"/>
      <c r="I51" s="97"/>
      <c r="J51" s="97"/>
      <c r="K51" s="97"/>
      <c r="L51" s="104"/>
      <c r="M51" s="104"/>
      <c r="N51" s="104"/>
      <c r="O51" s="104"/>
      <c r="P51" s="104"/>
      <c r="Q51" s="17">
        <f t="shared" si="2"/>
        <v>0</v>
      </c>
    </row>
    <row r="52" spans="1:19" ht="15" thickBot="1" x14ac:dyDescent="0.25">
      <c r="A52" s="105" t="s">
        <v>114</v>
      </c>
      <c r="B52" s="99" t="s">
        <v>105</v>
      </c>
      <c r="C52" s="63"/>
      <c r="D52" s="63"/>
      <c r="E52" s="115"/>
      <c r="F52" s="115"/>
      <c r="G52" s="97"/>
      <c r="H52" s="97"/>
      <c r="I52" s="97"/>
      <c r="J52" s="97"/>
      <c r="K52" s="97"/>
      <c r="L52" s="104"/>
      <c r="M52" s="104"/>
      <c r="N52" s="104"/>
      <c r="O52" s="104"/>
      <c r="P52" s="104"/>
      <c r="Q52" s="17">
        <f t="shared" si="2"/>
        <v>0</v>
      </c>
    </row>
    <row r="53" spans="1:19" ht="15" thickBot="1" x14ac:dyDescent="0.25">
      <c r="A53" s="105" t="s">
        <v>114</v>
      </c>
      <c r="B53" s="99" t="s">
        <v>106</v>
      </c>
      <c r="C53" s="63"/>
      <c r="D53" s="63"/>
      <c r="E53" s="115"/>
      <c r="F53" s="115"/>
      <c r="G53" s="97"/>
      <c r="H53" s="97"/>
      <c r="I53" s="97"/>
      <c r="J53" s="97"/>
      <c r="K53" s="97"/>
      <c r="L53" s="104"/>
      <c r="M53" s="104"/>
      <c r="N53" s="104"/>
      <c r="O53" s="104"/>
      <c r="P53" s="104"/>
      <c r="Q53" s="17">
        <f t="shared" si="2"/>
        <v>0</v>
      </c>
    </row>
    <row r="54" spans="1:19" ht="15" thickBot="1" x14ac:dyDescent="0.25">
      <c r="A54" s="105" t="s">
        <v>114</v>
      </c>
      <c r="B54" s="99" t="s">
        <v>107</v>
      </c>
      <c r="C54" s="63"/>
      <c r="D54" s="63"/>
      <c r="E54" s="115"/>
      <c r="F54" s="115"/>
      <c r="G54" s="97"/>
      <c r="H54" s="97"/>
      <c r="I54" s="97"/>
      <c r="J54" s="97"/>
      <c r="K54" s="97"/>
      <c r="L54" s="104"/>
      <c r="M54" s="104"/>
      <c r="N54" s="104"/>
      <c r="O54" s="104"/>
      <c r="P54" s="104"/>
      <c r="Q54" s="17">
        <f t="shared" si="2"/>
        <v>0</v>
      </c>
    </row>
    <row r="55" spans="1:19" ht="15" thickBot="1" x14ac:dyDescent="0.25">
      <c r="A55" s="105" t="s">
        <v>114</v>
      </c>
      <c r="B55" s="99" t="s">
        <v>108</v>
      </c>
      <c r="C55" s="63"/>
      <c r="D55" s="63"/>
      <c r="E55" s="115"/>
      <c r="F55" s="115"/>
      <c r="G55" s="97"/>
      <c r="H55" s="97"/>
      <c r="I55" s="97"/>
      <c r="J55" s="97"/>
      <c r="K55" s="97"/>
      <c r="L55" s="104"/>
      <c r="M55" s="104"/>
      <c r="N55" s="104"/>
      <c r="O55" s="104"/>
      <c r="P55" s="104"/>
      <c r="Q55" s="17">
        <f t="shared" si="2"/>
        <v>0</v>
      </c>
    </row>
    <row r="56" spans="1:19" ht="15" thickBot="1" x14ac:dyDescent="0.25">
      <c r="A56" s="105" t="s">
        <v>114</v>
      </c>
      <c r="B56" s="99" t="s">
        <v>109</v>
      </c>
      <c r="C56" s="63"/>
      <c r="D56" s="63"/>
      <c r="E56" s="115"/>
      <c r="F56" s="115"/>
      <c r="G56" s="97"/>
      <c r="H56" s="97"/>
      <c r="I56" s="97"/>
      <c r="J56" s="97"/>
      <c r="K56" s="97"/>
      <c r="L56" s="104"/>
      <c r="M56" s="104"/>
      <c r="N56" s="104"/>
      <c r="O56" s="104"/>
      <c r="P56" s="104"/>
      <c r="Q56" s="17">
        <f t="shared" si="2"/>
        <v>0</v>
      </c>
    </row>
    <row r="57" spans="1:19" ht="15" thickBot="1" x14ac:dyDescent="0.25">
      <c r="A57" s="105" t="s">
        <v>114</v>
      </c>
      <c r="B57" s="99" t="s">
        <v>110</v>
      </c>
      <c r="C57" s="63"/>
      <c r="D57" s="63"/>
      <c r="E57" s="115"/>
      <c r="F57" s="115"/>
      <c r="G57" s="97"/>
      <c r="H57" s="97"/>
      <c r="I57" s="97"/>
      <c r="J57" s="97"/>
      <c r="K57" s="97"/>
      <c r="L57" s="104"/>
      <c r="M57" s="104"/>
      <c r="N57" s="104"/>
      <c r="O57" s="104"/>
      <c r="P57" s="104"/>
      <c r="Q57" s="17">
        <f t="shared" si="2"/>
        <v>0</v>
      </c>
    </row>
    <row r="58" spans="1:19" ht="15" thickBot="1" x14ac:dyDescent="0.25">
      <c r="A58" s="105" t="s">
        <v>114</v>
      </c>
      <c r="B58" s="99" t="s">
        <v>111</v>
      </c>
      <c r="C58" s="63"/>
      <c r="D58" s="63"/>
      <c r="E58" s="115"/>
      <c r="F58" s="115"/>
      <c r="G58" s="97"/>
      <c r="H58" s="97"/>
      <c r="I58" s="97"/>
      <c r="J58" s="97"/>
      <c r="K58" s="97"/>
      <c r="L58" s="104"/>
      <c r="M58" s="104"/>
      <c r="N58" s="104"/>
      <c r="O58" s="104"/>
      <c r="P58" s="104"/>
      <c r="Q58" s="17">
        <f>SUM(E58:P58)</f>
        <v>0</v>
      </c>
    </row>
    <row r="59" spans="1:19" ht="15" thickBot="1" x14ac:dyDescent="0.25">
      <c r="A59" s="105" t="s">
        <v>114</v>
      </c>
      <c r="B59" s="99" t="s">
        <v>112</v>
      </c>
      <c r="C59" s="63"/>
      <c r="D59" s="63"/>
      <c r="E59" s="115"/>
      <c r="F59" s="115"/>
      <c r="G59" s="104"/>
      <c r="H59" s="104"/>
      <c r="I59" s="97"/>
      <c r="J59" s="97"/>
      <c r="K59" s="97"/>
      <c r="L59" s="104"/>
      <c r="M59" s="104"/>
      <c r="N59" s="104"/>
      <c r="O59" s="104"/>
      <c r="P59" s="104"/>
      <c r="Q59" s="17">
        <f>SUM(E59:P59)</f>
        <v>0</v>
      </c>
    </row>
    <row r="60" spans="1:19" ht="15" thickBot="1" x14ac:dyDescent="0.25">
      <c r="A60" s="105" t="s">
        <v>114</v>
      </c>
      <c r="B60" s="99" t="s">
        <v>113</v>
      </c>
      <c r="C60" s="63"/>
      <c r="D60" s="63"/>
      <c r="E60" s="115"/>
      <c r="F60" s="115"/>
      <c r="G60" s="97"/>
      <c r="H60" s="97"/>
      <c r="I60" s="97"/>
      <c r="J60" s="97"/>
      <c r="K60" s="97"/>
      <c r="L60" s="104"/>
      <c r="M60" s="104"/>
      <c r="N60" s="104"/>
      <c r="O60" s="104"/>
      <c r="P60" s="104"/>
      <c r="Q60" s="17">
        <f>SUM(E60:P60)</f>
        <v>0</v>
      </c>
    </row>
    <row r="61" spans="1:19" s="65" customFormat="1" ht="15" thickBot="1" x14ac:dyDescent="0.25">
      <c r="A61" s="233" t="s">
        <v>203</v>
      </c>
      <c r="B61" s="234"/>
      <c r="C61" s="45">
        <f>+D61/Metas!S109</f>
        <v>1.1045364891518739</v>
      </c>
      <c r="D61" s="19">
        <f>+Q61/R61</f>
        <v>0.16568047337278108</v>
      </c>
      <c r="E61" s="82">
        <f>SUM(E48:E60)</f>
        <v>0</v>
      </c>
      <c r="F61" s="82">
        <f>SUM(F48:F60)</f>
        <v>0</v>
      </c>
      <c r="G61" s="82">
        <f>SUM(G48:G60)</f>
        <v>0</v>
      </c>
      <c r="H61" s="82">
        <f>SUM(H48:H60)</f>
        <v>0</v>
      </c>
      <c r="I61" s="82">
        <f t="shared" ref="I61:P61" si="5">SUM(I48:I60)</f>
        <v>9</v>
      </c>
      <c r="J61" s="82">
        <f t="shared" si="5"/>
        <v>78</v>
      </c>
      <c r="K61" s="82">
        <f t="shared" si="5"/>
        <v>2</v>
      </c>
      <c r="L61" s="82">
        <f t="shared" si="5"/>
        <v>0</v>
      </c>
      <c r="M61" s="82">
        <f t="shared" si="5"/>
        <v>24</v>
      </c>
      <c r="N61" s="82">
        <f t="shared" si="5"/>
        <v>10</v>
      </c>
      <c r="O61" s="82">
        <f t="shared" si="5"/>
        <v>10</v>
      </c>
      <c r="P61" s="82">
        <f t="shared" si="5"/>
        <v>35</v>
      </c>
      <c r="Q61" s="14">
        <f>SUM(Q48:Q60)</f>
        <v>168</v>
      </c>
      <c r="R61" s="246">
        <v>1014</v>
      </c>
      <c r="S61" s="247"/>
    </row>
    <row r="62" spans="1:19" ht="15" thickBot="1" x14ac:dyDescent="0.25">
      <c r="A62" s="105" t="s">
        <v>125</v>
      </c>
      <c r="B62" s="99" t="s">
        <v>115</v>
      </c>
      <c r="C62" s="63"/>
      <c r="D62" s="63"/>
      <c r="E62" s="115">
        <f>VLOOKUP($B62,[1]NUM13!$G$2:$T$105,2,FALSE)</f>
        <v>0</v>
      </c>
      <c r="F62" s="115">
        <f>VLOOKUP($B62,[1]NUM13!$G$2:$T$105,3,FALSE)</f>
        <v>0</v>
      </c>
      <c r="G62" s="97">
        <f>VLOOKUP($B62,[1]NUM13!$G$2:$T$105,4,FALSE)</f>
        <v>0</v>
      </c>
      <c r="H62" s="97">
        <f>VLOOKUP($B62,[1]NUM13!$G$2:$T$105,5,FALSE)</f>
        <v>0</v>
      </c>
      <c r="I62" s="97">
        <f>VLOOKUP($B62,[1]NUM13!$G$2:$T$105,6,FALSE)</f>
        <v>0</v>
      </c>
      <c r="J62" s="97">
        <f>VLOOKUP($B62,[1]NUM13!$G$2:$T$105,7,FALSE)</f>
        <v>52</v>
      </c>
      <c r="K62" s="97">
        <f>VLOOKUP($B62,[1]NUM13!$G$2:$T$105,8,FALSE)</f>
        <v>0</v>
      </c>
      <c r="L62" s="104">
        <f>VLOOKUP($B62,[1]NUM13!$G$2:$T$105,9,FALSE)</f>
        <v>0</v>
      </c>
      <c r="M62" s="104">
        <f>VLOOKUP($B62,[1]NUM13!$G$2:$T$105,10,FALSE)</f>
        <v>0</v>
      </c>
      <c r="N62" s="104">
        <f>VLOOKUP($B62,[1]NUM13!$G$2:$T$105,11,FALSE)</f>
        <v>47</v>
      </c>
      <c r="O62" s="104">
        <f>VLOOKUP($B62,[1]NUM13!$G$2:$T$105,12,FALSE)</f>
        <v>0</v>
      </c>
      <c r="P62" s="105">
        <f>VLOOKUP($B62,[1]NUM13!$G$2:$T$105,13,FALSE)</f>
        <v>0</v>
      </c>
      <c r="Q62" s="17">
        <f t="shared" ref="Q62:Q71" si="6">SUM(E62:P62)</f>
        <v>99</v>
      </c>
    </row>
    <row r="63" spans="1:19" ht="15" thickBot="1" x14ac:dyDescent="0.25">
      <c r="A63" s="105" t="s">
        <v>125</v>
      </c>
      <c r="B63" s="99" t="s">
        <v>116</v>
      </c>
      <c r="C63" s="63"/>
      <c r="D63" s="63"/>
      <c r="E63" s="115"/>
      <c r="F63" s="115"/>
      <c r="G63" s="97"/>
      <c r="H63" s="97"/>
      <c r="I63" s="97"/>
      <c r="J63" s="97"/>
      <c r="K63" s="97"/>
      <c r="L63" s="104"/>
      <c r="M63" s="104"/>
      <c r="N63" s="104"/>
      <c r="O63" s="104"/>
      <c r="P63" s="105"/>
      <c r="Q63" s="17">
        <f t="shared" si="6"/>
        <v>0</v>
      </c>
    </row>
    <row r="64" spans="1:19" ht="15" thickBot="1" x14ac:dyDescent="0.25">
      <c r="A64" s="105" t="s">
        <v>125</v>
      </c>
      <c r="B64" s="99" t="s">
        <v>117</v>
      </c>
      <c r="C64" s="63"/>
      <c r="D64" s="63"/>
      <c r="E64" s="115"/>
      <c r="F64" s="115"/>
      <c r="G64" s="97"/>
      <c r="H64" s="97"/>
      <c r="I64" s="97"/>
      <c r="J64" s="97"/>
      <c r="K64" s="97"/>
      <c r="L64" s="104"/>
      <c r="M64" s="104"/>
      <c r="N64" s="104"/>
      <c r="O64" s="104"/>
      <c r="P64" s="105"/>
      <c r="Q64" s="17">
        <f t="shared" si="6"/>
        <v>0</v>
      </c>
    </row>
    <row r="65" spans="1:19" ht="15" thickBot="1" x14ac:dyDescent="0.25">
      <c r="A65" s="105" t="s">
        <v>125</v>
      </c>
      <c r="B65" s="99" t="s">
        <v>118</v>
      </c>
      <c r="C65" s="63"/>
      <c r="D65" s="63"/>
      <c r="E65" s="115"/>
      <c r="F65" s="115"/>
      <c r="G65" s="97"/>
      <c r="H65" s="97"/>
      <c r="I65" s="97"/>
      <c r="J65" s="97"/>
      <c r="K65" s="97"/>
      <c r="L65" s="104"/>
      <c r="M65" s="104"/>
      <c r="N65" s="104"/>
      <c r="O65" s="104"/>
      <c r="P65" s="105"/>
      <c r="Q65" s="17">
        <f t="shared" si="6"/>
        <v>0</v>
      </c>
    </row>
    <row r="66" spans="1:19" ht="15" thickBot="1" x14ac:dyDescent="0.25">
      <c r="A66" s="105" t="s">
        <v>125</v>
      </c>
      <c r="B66" s="99" t="s">
        <v>119</v>
      </c>
      <c r="C66" s="63"/>
      <c r="D66" s="63"/>
      <c r="E66" s="115"/>
      <c r="F66" s="115"/>
      <c r="G66" s="97"/>
      <c r="H66" s="97"/>
      <c r="I66" s="97"/>
      <c r="J66" s="97"/>
      <c r="K66" s="97"/>
      <c r="L66" s="104"/>
      <c r="M66" s="104"/>
      <c r="N66" s="104"/>
      <c r="O66" s="104"/>
      <c r="P66" s="105"/>
      <c r="Q66" s="17">
        <f t="shared" si="6"/>
        <v>0</v>
      </c>
    </row>
    <row r="67" spans="1:19" ht="15" thickBot="1" x14ac:dyDescent="0.25">
      <c r="A67" s="105" t="s">
        <v>125</v>
      </c>
      <c r="B67" s="99" t="s">
        <v>120</v>
      </c>
      <c r="C67" s="63"/>
      <c r="D67" s="63"/>
      <c r="E67" s="115"/>
      <c r="F67" s="115"/>
      <c r="G67" s="97"/>
      <c r="H67" s="97"/>
      <c r="I67" s="97"/>
      <c r="J67" s="97"/>
      <c r="K67" s="97"/>
      <c r="L67" s="104"/>
      <c r="M67" s="104"/>
      <c r="N67" s="104"/>
      <c r="O67" s="104"/>
      <c r="P67" s="105"/>
      <c r="Q67" s="17">
        <f t="shared" si="6"/>
        <v>0</v>
      </c>
    </row>
    <row r="68" spans="1:19" ht="15" thickBot="1" x14ac:dyDescent="0.25">
      <c r="A68" s="105" t="s">
        <v>125</v>
      </c>
      <c r="B68" s="99" t="s">
        <v>121</v>
      </c>
      <c r="C68" s="63"/>
      <c r="D68" s="63"/>
      <c r="E68" s="115"/>
      <c r="F68" s="115"/>
      <c r="G68" s="97"/>
      <c r="H68" s="97"/>
      <c r="I68" s="97"/>
      <c r="J68" s="97"/>
      <c r="K68" s="97"/>
      <c r="L68" s="104"/>
      <c r="M68" s="104"/>
      <c r="N68" s="104"/>
      <c r="O68" s="104"/>
      <c r="P68" s="105"/>
      <c r="Q68" s="17">
        <f t="shared" si="6"/>
        <v>0</v>
      </c>
    </row>
    <row r="69" spans="1:19" ht="15" thickBot="1" x14ac:dyDescent="0.25">
      <c r="A69" s="105" t="s">
        <v>125</v>
      </c>
      <c r="B69" s="99" t="s">
        <v>122</v>
      </c>
      <c r="C69" s="63"/>
      <c r="D69" s="63"/>
      <c r="E69" s="115"/>
      <c r="F69" s="115"/>
      <c r="G69" s="97"/>
      <c r="H69" s="97"/>
      <c r="I69" s="97"/>
      <c r="J69" s="97"/>
      <c r="K69" s="97"/>
      <c r="L69" s="104"/>
      <c r="M69" s="104"/>
      <c r="N69" s="104"/>
      <c r="O69" s="104"/>
      <c r="P69" s="105"/>
      <c r="Q69" s="17">
        <f t="shared" si="6"/>
        <v>0</v>
      </c>
    </row>
    <row r="70" spans="1:19" ht="15" thickBot="1" x14ac:dyDescent="0.25">
      <c r="A70" s="105" t="s">
        <v>125</v>
      </c>
      <c r="B70" s="99" t="s">
        <v>123</v>
      </c>
      <c r="C70" s="63"/>
      <c r="D70" s="63"/>
      <c r="E70" s="115"/>
      <c r="F70" s="115"/>
      <c r="G70" s="97"/>
      <c r="H70" s="97"/>
      <c r="I70" s="97"/>
      <c r="J70" s="97"/>
      <c r="K70" s="97"/>
      <c r="L70" s="104"/>
      <c r="M70" s="104"/>
      <c r="N70" s="104"/>
      <c r="O70" s="104"/>
      <c r="P70" s="105"/>
      <c r="Q70" s="17">
        <f t="shared" si="6"/>
        <v>0</v>
      </c>
    </row>
    <row r="71" spans="1:19" ht="15" thickBot="1" x14ac:dyDescent="0.25">
      <c r="A71" s="105" t="s">
        <v>125</v>
      </c>
      <c r="B71" s="99" t="s">
        <v>124</v>
      </c>
      <c r="C71" s="63"/>
      <c r="D71" s="63"/>
      <c r="E71" s="117"/>
      <c r="F71" s="117"/>
      <c r="G71" s="95"/>
      <c r="H71" s="95"/>
      <c r="I71" s="95"/>
      <c r="J71" s="95"/>
      <c r="K71" s="95"/>
      <c r="L71" s="105"/>
      <c r="M71" s="105"/>
      <c r="N71" s="105"/>
      <c r="O71" s="105"/>
      <c r="P71" s="105"/>
      <c r="Q71" s="17">
        <f t="shared" si="6"/>
        <v>0</v>
      </c>
    </row>
    <row r="72" spans="1:19" s="65" customFormat="1" ht="15" thickBot="1" x14ac:dyDescent="0.25">
      <c r="A72" s="233" t="s">
        <v>23</v>
      </c>
      <c r="B72" s="234"/>
      <c r="C72" s="45">
        <f>+D72/Metas!S106</f>
        <v>1.0200927357032459</v>
      </c>
      <c r="D72" s="19">
        <f>+Q72/R72</f>
        <v>0.15301391035548687</v>
      </c>
      <c r="E72" s="82">
        <f>SUM(E62:E71)</f>
        <v>0</v>
      </c>
      <c r="F72" s="82">
        <f t="shared" ref="F72:P72" si="7">SUM(F62:F71)</f>
        <v>0</v>
      </c>
      <c r="G72" s="82">
        <f t="shared" si="7"/>
        <v>0</v>
      </c>
      <c r="H72" s="82">
        <f t="shared" si="7"/>
        <v>0</v>
      </c>
      <c r="I72" s="82">
        <f t="shared" si="7"/>
        <v>0</v>
      </c>
      <c r="J72" s="82">
        <f t="shared" si="7"/>
        <v>52</v>
      </c>
      <c r="K72" s="82">
        <f t="shared" si="7"/>
        <v>0</v>
      </c>
      <c r="L72" s="82">
        <f t="shared" si="7"/>
        <v>0</v>
      </c>
      <c r="M72" s="82">
        <f t="shared" si="7"/>
        <v>0</v>
      </c>
      <c r="N72" s="82">
        <f t="shared" si="7"/>
        <v>47</v>
      </c>
      <c r="O72" s="82">
        <f t="shared" si="7"/>
        <v>0</v>
      </c>
      <c r="P72" s="82">
        <f t="shared" si="7"/>
        <v>0</v>
      </c>
      <c r="Q72" s="82">
        <f>SUM(Q62:Q71)</f>
        <v>99</v>
      </c>
      <c r="R72" s="246">
        <v>647</v>
      </c>
      <c r="S72" s="247"/>
    </row>
    <row r="73" spans="1:19" ht="15" thickBot="1" x14ac:dyDescent="0.25">
      <c r="A73" s="105" t="s">
        <v>131</v>
      </c>
      <c r="B73" s="99" t="s">
        <v>126</v>
      </c>
      <c r="C73" s="63"/>
      <c r="D73" s="63"/>
      <c r="E73" s="115">
        <f>VLOOKUP($B73,[1]NUM13!$G$2:$T$105,2,FALSE)</f>
        <v>0</v>
      </c>
      <c r="F73" s="115">
        <f>VLOOKUP($B73,[1]NUM13!$G$2:$T$105,3,FALSE)</f>
        <v>7</v>
      </c>
      <c r="G73" s="97">
        <f>VLOOKUP($B73,[1]NUM13!$G$2:$T$105,4,FALSE)</f>
        <v>8</v>
      </c>
      <c r="H73" s="97">
        <f>VLOOKUP($B73,[1]NUM13!$G$2:$T$105,5,FALSE)</f>
        <v>6</v>
      </c>
      <c r="I73" s="97">
        <f>VLOOKUP($B73,[1]NUM13!$G$2:$T$105,6,FALSE)</f>
        <v>6</v>
      </c>
      <c r="J73" s="97">
        <f>VLOOKUP($B73,[1]NUM13!$G$2:$T$105,7,FALSE)</f>
        <v>4</v>
      </c>
      <c r="K73" s="97">
        <f>VLOOKUP($B73,[1]NUM13!$G$2:$T$105,8,FALSE)</f>
        <v>0</v>
      </c>
      <c r="L73" s="104">
        <f>VLOOKUP($B73,[1]NUM13!$G$2:$T$105,9,FALSE)</f>
        <v>3</v>
      </c>
      <c r="M73" s="104">
        <f>VLOOKUP($B73,[1]NUM13!$G$2:$T$105,10,FALSE)</f>
        <v>0</v>
      </c>
      <c r="N73" s="104">
        <f>VLOOKUP($B73,[1]NUM13!$G$2:$T$105,11,FALSE)</f>
        <v>0</v>
      </c>
      <c r="O73" s="104">
        <f>VLOOKUP($B73,[1]NUM13!$G$2:$T$105,12,FALSE)</f>
        <v>0</v>
      </c>
      <c r="P73" s="65">
        <f>VLOOKUP($B73,[1]NUM13!$G$2:$T$105,13,FALSE)</f>
        <v>0</v>
      </c>
      <c r="Q73" s="17">
        <f>SUM(E73:P73)</f>
        <v>34</v>
      </c>
    </row>
    <row r="74" spans="1:19" ht="15" thickBot="1" x14ac:dyDescent="0.25">
      <c r="A74" s="105" t="s">
        <v>131</v>
      </c>
      <c r="B74" s="99" t="s">
        <v>127</v>
      </c>
      <c r="C74" s="63"/>
      <c r="D74" s="63"/>
      <c r="E74" s="115">
        <f>VLOOKUP($B74,[1]NUM13!$G$2:$T$105,2,FALSE)</f>
        <v>0</v>
      </c>
      <c r="F74" s="115">
        <f>VLOOKUP($B74,[1]NUM13!$G$2:$T$105,3,FALSE)</f>
        <v>0</v>
      </c>
      <c r="G74" s="97">
        <f>VLOOKUP($B74,[1]NUM13!$G$2:$T$105,4,FALSE)</f>
        <v>0</v>
      </c>
      <c r="H74" s="97">
        <f>VLOOKUP($B74,[1]NUM13!$G$2:$T$105,5,FALSE)</f>
        <v>1</v>
      </c>
      <c r="I74" s="97">
        <f>VLOOKUP($B74,[1]NUM13!$G$2:$T$105,6,FALSE)</f>
        <v>0</v>
      </c>
      <c r="J74" s="97">
        <f>VLOOKUP($B74,[1]NUM13!$G$2:$T$105,7,FALSE)</f>
        <v>0</v>
      </c>
      <c r="K74" s="97">
        <f>VLOOKUP($B74,[1]NUM13!$G$2:$T$105,8,FALSE)</f>
        <v>0</v>
      </c>
      <c r="L74" s="104">
        <f>VLOOKUP($B74,[1]NUM13!$G$2:$T$105,9,FALSE)</f>
        <v>0</v>
      </c>
      <c r="M74" s="104">
        <f>VLOOKUP($B74,[1]NUM13!$G$2:$T$105,10,FALSE)</f>
        <v>0</v>
      </c>
      <c r="N74" s="104">
        <f>VLOOKUP($B74,[1]NUM13!$G$2:$T$105,11,FALSE)</f>
        <v>0</v>
      </c>
      <c r="O74" s="104">
        <f>VLOOKUP($B74,[1]NUM13!$G$2:$T$105,12,FALSE)</f>
        <v>0</v>
      </c>
      <c r="P74" s="62">
        <f>VLOOKUP($B74,[1]NUM13!$G$2:$T$105,13,FALSE)</f>
        <v>0</v>
      </c>
      <c r="Q74" s="17">
        <f>SUM(E74:P74)</f>
        <v>1</v>
      </c>
    </row>
    <row r="75" spans="1:19" ht="15" thickBot="1" x14ac:dyDescent="0.25">
      <c r="A75" s="105" t="s">
        <v>131</v>
      </c>
      <c r="B75" s="99" t="s">
        <v>128</v>
      </c>
      <c r="C75" s="63"/>
      <c r="D75" s="63"/>
      <c r="E75" s="115">
        <f>VLOOKUP($B75,[1]NUM13!$G$2:$T$105,2,FALSE)</f>
        <v>0</v>
      </c>
      <c r="F75" s="115">
        <f>VLOOKUP($B75,[1]NUM13!$G$2:$T$105,3,FALSE)</f>
        <v>0</v>
      </c>
      <c r="G75" s="97">
        <f>VLOOKUP($B75,[1]NUM13!$G$2:$T$105,4,FALSE)</f>
        <v>0</v>
      </c>
      <c r="H75" s="97">
        <f>VLOOKUP($B75,[1]NUM13!$G$2:$T$105,5,FALSE)</f>
        <v>7</v>
      </c>
      <c r="I75" s="97">
        <f>VLOOKUP($B75,[1]NUM13!$G$2:$T$105,6,FALSE)</f>
        <v>0</v>
      </c>
      <c r="J75" s="97">
        <f>VLOOKUP($B75,[1]NUM13!$G$2:$T$105,7,FALSE)</f>
        <v>0</v>
      </c>
      <c r="K75" s="97">
        <f>VLOOKUP($B75,[1]NUM13!$G$2:$T$105,8,FALSE)</f>
        <v>0</v>
      </c>
      <c r="L75" s="104">
        <f>VLOOKUP($B75,[1]NUM13!$G$2:$T$105,9,FALSE)</f>
        <v>8</v>
      </c>
      <c r="M75" s="104">
        <f>VLOOKUP($B75,[1]NUM13!$G$2:$T$105,10,FALSE)</f>
        <v>6</v>
      </c>
      <c r="N75" s="104">
        <f>VLOOKUP($B75,[1]NUM13!$G$2:$T$105,11,FALSE)</f>
        <v>0</v>
      </c>
      <c r="O75" s="104">
        <f>VLOOKUP($B75,[1]NUM13!$G$2:$T$105,12,FALSE)</f>
        <v>8</v>
      </c>
      <c r="P75" s="62">
        <f>VLOOKUP($B75,[1]NUM13!$G$2:$T$105,13,FALSE)</f>
        <v>0</v>
      </c>
      <c r="Q75" s="17">
        <f>SUM(E75:P75)</f>
        <v>29</v>
      </c>
    </row>
    <row r="76" spans="1:19" ht="15" thickBot="1" x14ac:dyDescent="0.25">
      <c r="A76" s="105" t="s">
        <v>131</v>
      </c>
      <c r="B76" s="99" t="s">
        <v>129</v>
      </c>
      <c r="C76" s="63"/>
      <c r="D76" s="63"/>
      <c r="E76" s="115"/>
      <c r="F76" s="115"/>
      <c r="G76" s="104"/>
      <c r="H76" s="104"/>
      <c r="I76" s="104"/>
      <c r="J76" s="104"/>
      <c r="K76" s="104"/>
      <c r="L76" s="104"/>
      <c r="M76" s="104"/>
      <c r="N76" s="104"/>
      <c r="O76" s="104"/>
      <c r="Q76" s="17">
        <f>SUM(E76:P76)</f>
        <v>0</v>
      </c>
    </row>
    <row r="77" spans="1:19" ht="15" thickBot="1" x14ac:dyDescent="0.25">
      <c r="A77" s="105" t="s">
        <v>131</v>
      </c>
      <c r="B77" s="99" t="s">
        <v>130</v>
      </c>
      <c r="C77" s="63"/>
      <c r="D77" s="63"/>
      <c r="E77" s="115">
        <f>VLOOKUP($B77,[1]NUM13!$G$2:$T$105,2,FALSE)</f>
        <v>0</v>
      </c>
      <c r="F77" s="115">
        <f>VLOOKUP($B77,[1]NUM13!$G$2:$T$105,3,FALSE)</f>
        <v>0</v>
      </c>
      <c r="G77" s="104">
        <f>VLOOKUP($B77,[1]NUM13!$G$2:$T$105,4,FALSE)</f>
        <v>0</v>
      </c>
      <c r="H77" s="104">
        <f>VLOOKUP($B77,[1]NUM13!$G$2:$T$105,5,FALSE)</f>
        <v>0</v>
      </c>
      <c r="I77" s="97">
        <f>VLOOKUP($B77,[1]NUM13!$G$2:$T$105,6,FALSE)</f>
        <v>0</v>
      </c>
      <c r="J77" s="97">
        <f>VLOOKUP($B77,[1]NUM13!$G$2:$T$105,7,FALSE)</f>
        <v>4</v>
      </c>
      <c r="K77" s="97">
        <f>VLOOKUP($B77,[1]NUM13!$G$2:$T$105,8,FALSE)</f>
        <v>0</v>
      </c>
      <c r="L77" s="104">
        <f>VLOOKUP($B77,[1]NUM13!$G$2:$T$105,9,FALSE)</f>
        <v>0</v>
      </c>
      <c r="M77" s="104">
        <f>VLOOKUP($B77,[1]NUM13!$G$2:$T$105,10,FALSE)</f>
        <v>0</v>
      </c>
      <c r="N77" s="104">
        <f>VLOOKUP($B77,[1]NUM13!$G$2:$T$105,11,FALSE)</f>
        <v>0</v>
      </c>
      <c r="O77" s="104">
        <f>VLOOKUP($B77,[1]NUM13!$G$2:$T$105,12,FALSE)</f>
        <v>0</v>
      </c>
      <c r="P77" s="62">
        <f>VLOOKUP($B77,[1]NUM13!$G$2:$T$105,13,FALSE)</f>
        <v>0</v>
      </c>
      <c r="Q77" s="17">
        <f>SUM(E77:P77)</f>
        <v>4</v>
      </c>
    </row>
    <row r="78" spans="1:19" s="65" customFormat="1" ht="15" thickBot="1" x14ac:dyDescent="0.25">
      <c r="A78" s="233" t="s">
        <v>204</v>
      </c>
      <c r="B78" s="234"/>
      <c r="C78" s="45">
        <f>+D78/Metas!S111</f>
        <v>1.0793650793650795</v>
      </c>
      <c r="D78" s="19">
        <f>+Q78/R78</f>
        <v>0.16190476190476191</v>
      </c>
      <c r="E78" s="82">
        <f t="shared" ref="E78:Q78" si="8">SUM(E73:E77)</f>
        <v>0</v>
      </c>
      <c r="F78" s="82">
        <f t="shared" si="8"/>
        <v>7</v>
      </c>
      <c r="G78" s="82">
        <f t="shared" si="8"/>
        <v>8</v>
      </c>
      <c r="H78" s="82">
        <f t="shared" si="8"/>
        <v>14</v>
      </c>
      <c r="I78" s="82">
        <f t="shared" si="8"/>
        <v>6</v>
      </c>
      <c r="J78" s="82">
        <f t="shared" si="8"/>
        <v>8</v>
      </c>
      <c r="K78" s="82">
        <f t="shared" si="8"/>
        <v>0</v>
      </c>
      <c r="L78" s="82">
        <f t="shared" si="8"/>
        <v>11</v>
      </c>
      <c r="M78" s="82">
        <f t="shared" si="8"/>
        <v>6</v>
      </c>
      <c r="N78" s="82">
        <f t="shared" si="8"/>
        <v>0</v>
      </c>
      <c r="O78" s="82">
        <f t="shared" si="8"/>
        <v>8</v>
      </c>
      <c r="P78" s="82">
        <f t="shared" si="8"/>
        <v>0</v>
      </c>
      <c r="Q78" s="82">
        <f t="shared" si="8"/>
        <v>68</v>
      </c>
      <c r="R78" s="246">
        <v>420</v>
      </c>
      <c r="S78" s="247"/>
    </row>
    <row r="79" spans="1:19" ht="15" thickBot="1" x14ac:dyDescent="0.25">
      <c r="A79" s="105" t="s">
        <v>142</v>
      </c>
      <c r="B79" s="99" t="s">
        <v>132</v>
      </c>
      <c r="C79" s="63"/>
      <c r="D79" s="63"/>
      <c r="E79" s="115">
        <f>VLOOKUP($B79,[1]NUM13!$G$2:$T$105,2,FALSE)</f>
        <v>0</v>
      </c>
      <c r="F79" s="115">
        <f>VLOOKUP($B79,[1]NUM13!$G$2:$T$105,3,FALSE)</f>
        <v>0</v>
      </c>
      <c r="G79" s="97">
        <f>VLOOKUP($B79,[1]NUM13!$G$2:$T$105,4,FALSE)</f>
        <v>0</v>
      </c>
      <c r="H79" s="97">
        <f>VLOOKUP($B79,[1]NUM13!$G$2:$T$105,5,FALSE)</f>
        <v>0</v>
      </c>
      <c r="I79" s="97">
        <f>VLOOKUP($B79,[1]NUM13!$G$2:$T$105,6,FALSE)</f>
        <v>68</v>
      </c>
      <c r="J79" s="97">
        <f>VLOOKUP($B79,[1]NUM13!$G$2:$T$105,7,FALSE)</f>
        <v>38</v>
      </c>
      <c r="K79" s="97">
        <f>VLOOKUP($B79,[1]NUM13!$G$2:$T$105,8,FALSE)</f>
        <v>0</v>
      </c>
      <c r="L79" s="104">
        <f>VLOOKUP($B79,[1]NUM13!$G$2:$T$105,9,FALSE)</f>
        <v>0</v>
      </c>
      <c r="M79" s="104">
        <f>VLOOKUP($B79,[1]NUM13!$G$2:$T$105,10,FALSE)</f>
        <v>0</v>
      </c>
      <c r="N79" s="104">
        <f>VLOOKUP($B79,[1]NUM13!$G$2:$T$105,11,FALSE)</f>
        <v>0</v>
      </c>
      <c r="O79" s="104">
        <f>VLOOKUP($B79,[1]NUM13!$G$2:$T$105,12,FALSE)</f>
        <v>0</v>
      </c>
      <c r="P79" s="104">
        <f>VLOOKUP($B79,[1]NUM13!$G$2:$T$105,13,FALSE)</f>
        <v>0</v>
      </c>
      <c r="Q79" s="17">
        <f t="shared" ref="Q79:Q88" si="9">SUM(E79:P79)</f>
        <v>106</v>
      </c>
    </row>
    <row r="80" spans="1:19" ht="15" thickBot="1" x14ac:dyDescent="0.25">
      <c r="A80" s="105" t="s">
        <v>142</v>
      </c>
      <c r="B80" s="99" t="s">
        <v>133</v>
      </c>
      <c r="C80" s="63"/>
      <c r="D80" s="63"/>
      <c r="E80" s="115">
        <f>VLOOKUP($B80,[1]NUM13!$G$2:$T$105,2,FALSE)</f>
        <v>0</v>
      </c>
      <c r="F80" s="115">
        <f>VLOOKUP($B80,[1]NUM13!$G$2:$T$105,3,FALSE)</f>
        <v>0</v>
      </c>
      <c r="G80" s="97">
        <f>VLOOKUP($B80,[1]NUM13!$G$2:$T$105,4,FALSE)</f>
        <v>0</v>
      </c>
      <c r="H80" s="97">
        <f>VLOOKUP($B80,[1]NUM13!$G$2:$T$105,5,FALSE)</f>
        <v>1</v>
      </c>
      <c r="I80" s="97">
        <f>VLOOKUP($B80,[1]NUM13!$G$2:$T$105,6,FALSE)</f>
        <v>36</v>
      </c>
      <c r="J80" s="97">
        <f>VLOOKUP($B80,[1]NUM13!$G$2:$T$105,7,FALSE)</f>
        <v>17</v>
      </c>
      <c r="K80" s="97">
        <f>VLOOKUP($B80,[1]NUM13!$G$2:$T$105,8,FALSE)</f>
        <v>0</v>
      </c>
      <c r="L80" s="104">
        <f>VLOOKUP($B80,[1]NUM13!$G$2:$T$105,9,FALSE)</f>
        <v>0</v>
      </c>
      <c r="M80" s="104">
        <f>VLOOKUP($B80,[1]NUM13!$G$2:$T$105,10,FALSE)</f>
        <v>0</v>
      </c>
      <c r="N80" s="104">
        <f>VLOOKUP($B80,[1]NUM13!$G$2:$T$105,11,FALSE)</f>
        <v>0</v>
      </c>
      <c r="O80" s="104">
        <f>VLOOKUP($B80,[1]NUM13!$G$2:$T$105,12,FALSE)</f>
        <v>0</v>
      </c>
      <c r="P80" s="104">
        <f>VLOOKUP($B80,[1]NUM13!$G$2:$T$105,13,FALSE)</f>
        <v>0</v>
      </c>
      <c r="Q80" s="17">
        <f t="shared" si="9"/>
        <v>54</v>
      </c>
    </row>
    <row r="81" spans="1:19" ht="15" thickBot="1" x14ac:dyDescent="0.25">
      <c r="A81" s="105" t="s">
        <v>142</v>
      </c>
      <c r="B81" s="99" t="s">
        <v>134</v>
      </c>
      <c r="C81" s="63"/>
      <c r="D81" s="63"/>
      <c r="E81" s="115">
        <f>VLOOKUP($B81,[1]NUM13!$G$2:$T$105,2,FALSE)</f>
        <v>0</v>
      </c>
      <c r="F81" s="115">
        <f>VLOOKUP($B81,[1]NUM13!$G$2:$T$105,3,FALSE)</f>
        <v>0</v>
      </c>
      <c r="G81" s="97">
        <f>VLOOKUP($B81,[1]NUM13!$G$2:$T$105,4,FALSE)</f>
        <v>0</v>
      </c>
      <c r="H81" s="97">
        <f>VLOOKUP($B81,[1]NUM13!$G$2:$T$105,5,FALSE)</f>
        <v>0</v>
      </c>
      <c r="I81" s="97">
        <f>VLOOKUP($B81,[1]NUM13!$G$2:$T$105,6,FALSE)</f>
        <v>0</v>
      </c>
      <c r="J81" s="97">
        <f>VLOOKUP($B81,[1]NUM13!$G$2:$T$105,7,FALSE)</f>
        <v>1</v>
      </c>
      <c r="K81" s="97">
        <f>VLOOKUP($B81,[1]NUM13!$G$2:$T$105,8,FALSE)</f>
        <v>0</v>
      </c>
      <c r="L81" s="104">
        <f>VLOOKUP($B81,[1]NUM13!$G$2:$T$105,9,FALSE)</f>
        <v>0</v>
      </c>
      <c r="M81" s="104">
        <f>VLOOKUP($B81,[1]NUM13!$G$2:$T$105,10,FALSE)</f>
        <v>0</v>
      </c>
      <c r="N81" s="104">
        <f>VLOOKUP($B81,[1]NUM13!$G$2:$T$105,11,FALSE)</f>
        <v>0</v>
      </c>
      <c r="O81" s="104">
        <f>VLOOKUP($B81,[1]NUM13!$G$2:$T$105,12,FALSE)</f>
        <v>0</v>
      </c>
      <c r="P81" s="104">
        <f>VLOOKUP($B81,[1]NUM13!$G$2:$T$105,13,FALSE)</f>
        <v>0</v>
      </c>
      <c r="Q81" s="17">
        <f t="shared" si="9"/>
        <v>1</v>
      </c>
    </row>
    <row r="82" spans="1:19" ht="15" thickBot="1" x14ac:dyDescent="0.25">
      <c r="A82" s="105" t="s">
        <v>142</v>
      </c>
      <c r="B82" s="99" t="s">
        <v>135</v>
      </c>
      <c r="C82" s="63"/>
      <c r="D82" s="63"/>
      <c r="E82" s="115">
        <f>VLOOKUP($B82,[1]NUM13!$G$2:$T$105,2,FALSE)</f>
        <v>0</v>
      </c>
      <c r="F82" s="115">
        <f>VLOOKUP($B82,[1]NUM13!$G$2:$T$105,3,FALSE)</f>
        <v>0</v>
      </c>
      <c r="G82" s="97">
        <f>VLOOKUP($B82,[1]NUM13!$G$2:$T$105,4,FALSE)</f>
        <v>0</v>
      </c>
      <c r="H82" s="97">
        <f>VLOOKUP($B82,[1]NUM13!$G$2:$T$105,5,FALSE)</f>
        <v>0</v>
      </c>
      <c r="I82" s="97">
        <f>VLOOKUP($B82,[1]NUM13!$G$2:$T$105,6,FALSE)</f>
        <v>0</v>
      </c>
      <c r="J82" s="97">
        <f>VLOOKUP($B82,[1]NUM13!$G$2:$T$105,7,FALSE)</f>
        <v>55</v>
      </c>
      <c r="K82" s="97">
        <f>VLOOKUP($B82,[1]NUM13!$G$2:$T$105,8,FALSE)</f>
        <v>0</v>
      </c>
      <c r="L82" s="104">
        <f>VLOOKUP($B82,[1]NUM13!$G$2:$T$105,9,FALSE)</f>
        <v>0</v>
      </c>
      <c r="M82" s="104">
        <f>VLOOKUP($B82,[1]NUM13!$G$2:$T$105,10,FALSE)</f>
        <v>0</v>
      </c>
      <c r="N82" s="104">
        <f>VLOOKUP($B82,[1]NUM13!$G$2:$T$105,11,FALSE)</f>
        <v>0</v>
      </c>
      <c r="O82" s="104">
        <f>VLOOKUP($B82,[1]NUM13!$G$2:$T$105,12,FALSE)</f>
        <v>0</v>
      </c>
      <c r="P82" s="104">
        <f>VLOOKUP($B82,[1]NUM13!$G$2:$T$105,13,FALSE)</f>
        <v>0</v>
      </c>
      <c r="Q82" s="17">
        <f t="shared" si="9"/>
        <v>55</v>
      </c>
    </row>
    <row r="83" spans="1:19" ht="15" thickBot="1" x14ac:dyDescent="0.25">
      <c r="A83" s="105" t="s">
        <v>142</v>
      </c>
      <c r="B83" s="99" t="s">
        <v>136</v>
      </c>
      <c r="C83" s="63"/>
      <c r="D83" s="63"/>
      <c r="E83" s="115">
        <f>VLOOKUP($B83,[1]NUM13!$G$2:$T$105,2,FALSE)</f>
        <v>0</v>
      </c>
      <c r="F83" s="115">
        <f>VLOOKUP($B83,[1]NUM13!$G$2:$T$105,3,FALSE)</f>
        <v>0</v>
      </c>
      <c r="G83" s="97">
        <f>VLOOKUP($B83,[1]NUM13!$G$2:$T$105,4,FALSE)</f>
        <v>0</v>
      </c>
      <c r="H83" s="97">
        <f>VLOOKUP($B83,[1]NUM13!$G$2:$T$105,5,FALSE)</f>
        <v>1</v>
      </c>
      <c r="I83" s="97">
        <f>VLOOKUP($B83,[1]NUM13!$G$2:$T$105,6,FALSE)</f>
        <v>0</v>
      </c>
      <c r="J83" s="97">
        <f>VLOOKUP($B83,[1]NUM13!$G$2:$T$105,7,FALSE)</f>
        <v>1</v>
      </c>
      <c r="K83" s="97">
        <f>VLOOKUP($B83,[1]NUM13!$G$2:$T$105,8,FALSE)</f>
        <v>0</v>
      </c>
      <c r="L83" s="104">
        <f>VLOOKUP($B83,[1]NUM13!$G$2:$T$105,9,FALSE)</f>
        <v>0</v>
      </c>
      <c r="M83" s="104">
        <f>VLOOKUP($B83,[1]NUM13!$G$2:$T$105,10,FALSE)</f>
        <v>0</v>
      </c>
      <c r="N83" s="104">
        <f>VLOOKUP($B83,[1]NUM13!$G$2:$T$105,11,FALSE)</f>
        <v>0</v>
      </c>
      <c r="O83" s="104">
        <f>VLOOKUP($B83,[1]NUM13!$G$2:$T$105,12,FALSE)</f>
        <v>0</v>
      </c>
      <c r="P83" s="104">
        <f>VLOOKUP($B83,[1]NUM13!$G$2:$T$105,13,FALSE)</f>
        <v>0</v>
      </c>
      <c r="Q83" s="17">
        <f t="shared" si="9"/>
        <v>2</v>
      </c>
    </row>
    <row r="84" spans="1:19" ht="15" thickBot="1" x14ac:dyDescent="0.25">
      <c r="A84" s="105" t="s">
        <v>142</v>
      </c>
      <c r="B84" s="99" t="s">
        <v>137</v>
      </c>
      <c r="C84" s="63"/>
      <c r="D84" s="63"/>
      <c r="E84" s="115">
        <f>VLOOKUP($B84,[1]NUM13!$G$2:$T$105,2,FALSE)</f>
        <v>0</v>
      </c>
      <c r="F84" s="115">
        <f>VLOOKUP($B84,[1]NUM13!$G$2:$T$105,3,FALSE)</f>
        <v>0</v>
      </c>
      <c r="G84" s="97">
        <f>VLOOKUP($B84,[1]NUM13!$G$2:$T$105,4,FALSE)</f>
        <v>0</v>
      </c>
      <c r="H84" s="97">
        <f>VLOOKUP($B84,[1]NUM13!$G$2:$T$105,5,FALSE)</f>
        <v>0</v>
      </c>
      <c r="I84" s="97">
        <f>VLOOKUP($B84,[1]NUM13!$G$2:$T$105,6,FALSE)</f>
        <v>0</v>
      </c>
      <c r="J84" s="97">
        <f>VLOOKUP($B84,[1]NUM13!$G$2:$T$105,7,FALSE)</f>
        <v>1</v>
      </c>
      <c r="K84" s="97">
        <f>VLOOKUP($B84,[1]NUM13!$G$2:$T$105,8,FALSE)</f>
        <v>0</v>
      </c>
      <c r="L84" s="104">
        <f>VLOOKUP($B84,[1]NUM13!$G$2:$T$105,9,FALSE)</f>
        <v>0</v>
      </c>
      <c r="M84" s="104">
        <f>VLOOKUP($B84,[1]NUM13!$G$2:$T$105,10,FALSE)</f>
        <v>0</v>
      </c>
      <c r="N84" s="104">
        <f>VLOOKUP($B84,[1]NUM13!$G$2:$T$105,11,FALSE)</f>
        <v>0</v>
      </c>
      <c r="O84" s="104">
        <f>VLOOKUP($B84,[1]NUM13!$G$2:$T$105,12,FALSE)</f>
        <v>0</v>
      </c>
      <c r="P84" s="104">
        <f>VLOOKUP($B84,[1]NUM13!$G$2:$T$105,13,FALSE)</f>
        <v>0</v>
      </c>
      <c r="Q84" s="17">
        <f t="shared" si="9"/>
        <v>1</v>
      </c>
    </row>
    <row r="85" spans="1:19" ht="15" thickBot="1" x14ac:dyDescent="0.25">
      <c r="A85" s="105" t="s">
        <v>142</v>
      </c>
      <c r="B85" s="99" t="s">
        <v>138</v>
      </c>
      <c r="C85" s="63"/>
      <c r="D85" s="63"/>
      <c r="E85" s="115">
        <f>VLOOKUP($B85,[1]NUM13!$G$2:$T$105,2,FALSE)</f>
        <v>0</v>
      </c>
      <c r="F85" s="115">
        <f>VLOOKUP($B85,[1]NUM13!$G$2:$T$105,3,FALSE)</f>
        <v>0</v>
      </c>
      <c r="G85" s="97">
        <f>VLOOKUP($B85,[1]NUM13!$G$2:$T$105,4,FALSE)</f>
        <v>0</v>
      </c>
      <c r="H85" s="97">
        <f>VLOOKUP($B85,[1]NUM13!$G$2:$T$105,5,FALSE)</f>
        <v>0</v>
      </c>
      <c r="I85" s="97">
        <f>VLOOKUP($B85,[1]NUM13!$G$2:$T$105,6,FALSE)</f>
        <v>0</v>
      </c>
      <c r="J85" s="97">
        <f>VLOOKUP($B85,[1]NUM13!$G$2:$T$105,7,FALSE)</f>
        <v>1</v>
      </c>
      <c r="K85" s="97">
        <f>VLOOKUP($B85,[1]NUM13!$G$2:$T$105,8,FALSE)</f>
        <v>0</v>
      </c>
      <c r="L85" s="104">
        <f>VLOOKUP($B85,[1]NUM13!$G$2:$T$105,9,FALSE)</f>
        <v>0</v>
      </c>
      <c r="M85" s="104">
        <f>VLOOKUP($B85,[1]NUM13!$G$2:$T$105,10,FALSE)</f>
        <v>0</v>
      </c>
      <c r="N85" s="104">
        <f>VLOOKUP($B85,[1]NUM13!$G$2:$T$105,11,FALSE)</f>
        <v>0</v>
      </c>
      <c r="O85" s="104">
        <f>VLOOKUP($B85,[1]NUM13!$G$2:$T$105,12,FALSE)</f>
        <v>0</v>
      </c>
      <c r="P85" s="104">
        <f>VLOOKUP($B85,[1]NUM13!$G$2:$T$105,13,FALSE)</f>
        <v>0</v>
      </c>
      <c r="Q85" s="17">
        <f t="shared" si="9"/>
        <v>1</v>
      </c>
    </row>
    <row r="86" spans="1:19" ht="15" thickBot="1" x14ac:dyDescent="0.25">
      <c r="A86" s="105" t="s">
        <v>142</v>
      </c>
      <c r="B86" s="99" t="s">
        <v>139</v>
      </c>
      <c r="C86" s="63"/>
      <c r="D86" s="63"/>
      <c r="E86" s="115">
        <f>VLOOKUP($B86,[1]NUM13!$G$2:$T$105,2,FALSE)</f>
        <v>0</v>
      </c>
      <c r="F86" s="115">
        <f>VLOOKUP($B86,[1]NUM13!$G$2:$T$105,3,FALSE)</f>
        <v>0</v>
      </c>
      <c r="G86" s="97">
        <f>VLOOKUP($B86,[1]NUM13!$G$2:$T$105,4,FALSE)</f>
        <v>0</v>
      </c>
      <c r="H86" s="97">
        <f>VLOOKUP($B86,[1]NUM13!$G$2:$T$105,5,FALSE)</f>
        <v>0</v>
      </c>
      <c r="I86" s="97">
        <f>VLOOKUP($B86,[1]NUM13!$G$2:$T$105,6,FALSE)</f>
        <v>0</v>
      </c>
      <c r="J86" s="97">
        <f>VLOOKUP($B86,[1]NUM13!$G$2:$T$105,7,FALSE)</f>
        <v>7</v>
      </c>
      <c r="K86" s="97">
        <f>VLOOKUP($B86,[1]NUM13!$G$2:$T$105,8,FALSE)</f>
        <v>0</v>
      </c>
      <c r="L86" s="104">
        <f>VLOOKUP($B86,[1]NUM13!$G$2:$T$105,9,FALSE)</f>
        <v>0</v>
      </c>
      <c r="M86" s="104">
        <f>VLOOKUP($B86,[1]NUM13!$G$2:$T$105,10,FALSE)</f>
        <v>0</v>
      </c>
      <c r="N86" s="104">
        <f>VLOOKUP($B86,[1]NUM13!$G$2:$T$105,11,FALSE)</f>
        <v>0</v>
      </c>
      <c r="O86" s="104">
        <f>VLOOKUP($B86,[1]NUM13!$G$2:$T$105,12,FALSE)</f>
        <v>0</v>
      </c>
      <c r="P86" s="104">
        <f>VLOOKUP($B86,[1]NUM13!$G$2:$T$105,13,FALSE)</f>
        <v>0</v>
      </c>
      <c r="Q86" s="17">
        <f t="shared" si="9"/>
        <v>7</v>
      </c>
    </row>
    <row r="87" spans="1:19" ht="15" thickBot="1" x14ac:dyDescent="0.25">
      <c r="A87" s="105" t="s">
        <v>142</v>
      </c>
      <c r="B87" s="99" t="s">
        <v>140</v>
      </c>
      <c r="C87" s="63"/>
      <c r="D87" s="63"/>
      <c r="E87" s="115">
        <f>VLOOKUP($B87,[1]NUM13!$G$2:$T$105,2,FALSE)</f>
        <v>0</v>
      </c>
      <c r="F87" s="115">
        <f>VLOOKUP($B87,[1]NUM13!$G$2:$T$105,3,FALSE)</f>
        <v>0</v>
      </c>
      <c r="G87" s="97">
        <f>VLOOKUP($B87,[1]NUM13!$G$2:$T$105,4,FALSE)</f>
        <v>0</v>
      </c>
      <c r="H87" s="97">
        <f>VLOOKUP($B87,[1]NUM13!$G$2:$T$105,5,FALSE)</f>
        <v>0</v>
      </c>
      <c r="I87" s="97">
        <f>VLOOKUP($B87,[1]NUM13!$G$2:$T$105,6,FALSE)</f>
        <v>0</v>
      </c>
      <c r="J87" s="97">
        <f>VLOOKUP($B87,[1]NUM13!$G$2:$T$105,7,FALSE)</f>
        <v>8</v>
      </c>
      <c r="K87" s="97">
        <f>VLOOKUP($B87,[1]NUM13!$G$2:$T$105,8,FALSE)</f>
        <v>0</v>
      </c>
      <c r="L87" s="104">
        <f>VLOOKUP($B87,[1]NUM13!$G$2:$T$105,9,FALSE)</f>
        <v>0</v>
      </c>
      <c r="M87" s="104">
        <f>VLOOKUP($B87,[1]NUM13!$G$2:$T$105,10,FALSE)</f>
        <v>0</v>
      </c>
      <c r="N87" s="104">
        <f>VLOOKUP($B87,[1]NUM13!$G$2:$T$105,11,FALSE)</f>
        <v>0</v>
      </c>
      <c r="O87" s="104">
        <f>VLOOKUP($B87,[1]NUM13!$G$2:$T$105,12,FALSE)</f>
        <v>0</v>
      </c>
      <c r="P87" s="104">
        <f>VLOOKUP($B87,[1]NUM13!$G$2:$T$105,13,FALSE)</f>
        <v>0</v>
      </c>
      <c r="Q87" s="17">
        <f t="shared" si="9"/>
        <v>8</v>
      </c>
    </row>
    <row r="88" spans="1:19" ht="15" thickBot="1" x14ac:dyDescent="0.25">
      <c r="A88" s="105" t="s">
        <v>142</v>
      </c>
      <c r="B88" s="99" t="s">
        <v>141</v>
      </c>
      <c r="C88" s="63"/>
      <c r="D88" s="63"/>
      <c r="E88" s="115">
        <f>VLOOKUP($B88,[1]NUM13!$G$2:$T$105,2,FALSE)</f>
        <v>0</v>
      </c>
      <c r="F88" s="115">
        <f>VLOOKUP($B88,[1]NUM13!$G$2:$T$105,3,FALSE)</f>
        <v>0</v>
      </c>
      <c r="G88" s="97">
        <f>VLOOKUP($B88,[1]NUM13!$G$2:$T$105,4,FALSE)</f>
        <v>0</v>
      </c>
      <c r="H88" s="97">
        <f>VLOOKUP($B88,[1]NUM13!$G$2:$T$105,5,FALSE)</f>
        <v>0</v>
      </c>
      <c r="I88" s="97">
        <f>VLOOKUP($B88,[1]NUM13!$G$2:$T$105,6,FALSE)</f>
        <v>0</v>
      </c>
      <c r="J88" s="97">
        <f>VLOOKUP($B88,[1]NUM13!$G$2:$T$105,7,FALSE)</f>
        <v>4</v>
      </c>
      <c r="K88" s="97">
        <f>VLOOKUP($B88,[1]NUM13!$G$2:$T$105,8,FALSE)</f>
        <v>0</v>
      </c>
      <c r="L88" s="104">
        <f>VLOOKUP($B88,[1]NUM13!$G$2:$T$105,9,FALSE)</f>
        <v>0</v>
      </c>
      <c r="M88" s="104">
        <f>VLOOKUP($B88,[1]NUM13!$G$2:$T$105,10,FALSE)</f>
        <v>0</v>
      </c>
      <c r="N88" s="104">
        <f>VLOOKUP($B88,[1]NUM13!$G$2:$T$105,11,FALSE)</f>
        <v>0</v>
      </c>
      <c r="O88" s="104">
        <f>VLOOKUP($B88,[1]NUM13!$G$2:$T$105,12,FALSE)</f>
        <v>0</v>
      </c>
      <c r="P88" s="104">
        <f>VLOOKUP($B88,[1]NUM13!$G$2:$T$105,13,FALSE)</f>
        <v>0</v>
      </c>
      <c r="Q88" s="17">
        <f t="shared" si="9"/>
        <v>4</v>
      </c>
    </row>
    <row r="89" spans="1:19" s="65" customFormat="1" ht="15" thickBot="1" x14ac:dyDescent="0.25">
      <c r="A89" s="233" t="s">
        <v>205</v>
      </c>
      <c r="B89" s="234"/>
      <c r="C89" s="45">
        <f>+D89/Metas!S116</f>
        <v>1.8635477582846005</v>
      </c>
      <c r="D89" s="19">
        <f>+Q89/R89</f>
        <v>0.27953216374269008</v>
      </c>
      <c r="E89" s="82">
        <f>SUM(E79:E88)</f>
        <v>0</v>
      </c>
      <c r="F89" s="82">
        <f t="shared" ref="F89:P89" si="10">SUM(F79:F88)</f>
        <v>0</v>
      </c>
      <c r="G89" s="82">
        <f t="shared" si="10"/>
        <v>0</v>
      </c>
      <c r="H89" s="82">
        <f t="shared" si="10"/>
        <v>2</v>
      </c>
      <c r="I89" s="82">
        <f t="shared" si="10"/>
        <v>104</v>
      </c>
      <c r="J89" s="82">
        <f t="shared" si="10"/>
        <v>133</v>
      </c>
      <c r="K89" s="82">
        <f t="shared" si="10"/>
        <v>0</v>
      </c>
      <c r="L89" s="82">
        <f t="shared" si="10"/>
        <v>0</v>
      </c>
      <c r="M89" s="82">
        <f t="shared" si="10"/>
        <v>0</v>
      </c>
      <c r="N89" s="82">
        <f t="shared" si="10"/>
        <v>0</v>
      </c>
      <c r="O89" s="82">
        <f t="shared" si="10"/>
        <v>0</v>
      </c>
      <c r="P89" s="82">
        <f t="shared" si="10"/>
        <v>0</v>
      </c>
      <c r="Q89" s="82">
        <f>SUM(Q79:Q88)</f>
        <v>239</v>
      </c>
      <c r="R89" s="246">
        <v>855</v>
      </c>
      <c r="S89" s="247"/>
    </row>
    <row r="90" spans="1:19" ht="15" thickBot="1" x14ac:dyDescent="0.25">
      <c r="A90" s="105" t="s">
        <v>159</v>
      </c>
      <c r="B90" s="99" t="s">
        <v>143</v>
      </c>
      <c r="C90" s="63"/>
      <c r="D90" s="63"/>
      <c r="E90" s="115">
        <f>VLOOKUP($B90,[1]NUM13!$G$2:$T$105,2,FALSE)</f>
        <v>0</v>
      </c>
      <c r="F90" s="115">
        <f>VLOOKUP($B90,[1]NUM13!$G$2:$T$105,3,FALSE)</f>
        <v>0</v>
      </c>
      <c r="G90" s="97">
        <f>VLOOKUP($B90,[1]NUM13!$G$2:$T$105,4,FALSE)</f>
        <v>0</v>
      </c>
      <c r="H90" s="97">
        <f>VLOOKUP($B90,[1]NUM13!$G$2:$T$105,5,FALSE)</f>
        <v>0</v>
      </c>
      <c r="I90" s="97">
        <f>VLOOKUP($B90,[1]NUM13!$G$2:$T$105,6,FALSE)</f>
        <v>0</v>
      </c>
      <c r="J90" s="97">
        <f>VLOOKUP($B90,[1]NUM13!$G$2:$T$105,7,FALSE)</f>
        <v>26</v>
      </c>
      <c r="K90" s="97">
        <f>VLOOKUP($B90,[1]NUM13!$G$2:$T$105,8,FALSE)</f>
        <v>0</v>
      </c>
      <c r="L90" s="104">
        <f>VLOOKUP($B90,[1]NUM13!$G$2:$T$105,9,FALSE)</f>
        <v>15</v>
      </c>
      <c r="M90" s="104">
        <f>VLOOKUP($B90,[1]NUM13!$G$2:$T$105,10,FALSE)</f>
        <v>15</v>
      </c>
      <c r="N90" s="104">
        <f>VLOOKUP($B90,[1]NUM13!$G$2:$T$105,11,FALSE)</f>
        <v>20</v>
      </c>
      <c r="O90" s="104">
        <f>VLOOKUP($B90,[1]NUM13!$G$2:$T$105,12,FALSE)</f>
        <v>0</v>
      </c>
      <c r="P90" s="62">
        <f>VLOOKUP($B90,[1]NUM13!$G$2:$T$105,13,FALSE)</f>
        <v>0</v>
      </c>
      <c r="Q90" s="17">
        <f t="shared" ref="Q90:Q105" si="11">SUM(E90:P90)</f>
        <v>76</v>
      </c>
    </row>
    <row r="91" spans="1:19" ht="15" thickBot="1" x14ac:dyDescent="0.25">
      <c r="A91" s="105" t="s">
        <v>159</v>
      </c>
      <c r="B91" s="99" t="s">
        <v>144</v>
      </c>
      <c r="C91" s="63"/>
      <c r="D91" s="63"/>
      <c r="E91" s="115">
        <f>VLOOKUP($B91,[1]NUM13!$G$2:$T$105,2,FALSE)</f>
        <v>0</v>
      </c>
      <c r="F91" s="115">
        <f>VLOOKUP($B91,[1]NUM13!$G$2:$T$105,3,FALSE)</f>
        <v>0</v>
      </c>
      <c r="G91" s="97">
        <f>VLOOKUP($B91,[1]NUM13!$G$2:$T$105,4,FALSE)</f>
        <v>0</v>
      </c>
      <c r="H91" s="97">
        <f>VLOOKUP($B91,[1]NUM13!$G$2:$T$105,5,FALSE)</f>
        <v>18</v>
      </c>
      <c r="I91" s="97">
        <f>VLOOKUP($B91,[1]NUM13!$G$2:$T$105,6,FALSE)</f>
        <v>31</v>
      </c>
      <c r="J91" s="97">
        <f>VLOOKUP($B91,[1]NUM13!$G$2:$T$105,7,FALSE)</f>
        <v>22</v>
      </c>
      <c r="K91" s="97">
        <f>VLOOKUP($B91,[1]NUM13!$G$2:$T$105,8,FALSE)</f>
        <v>12</v>
      </c>
      <c r="L91" s="104">
        <f>VLOOKUP($B91,[1]NUM13!$G$2:$T$105,9,FALSE)</f>
        <v>51</v>
      </c>
      <c r="M91" s="104">
        <f>VLOOKUP($B91,[1]NUM13!$G$2:$T$105,10,FALSE)</f>
        <v>58</v>
      </c>
      <c r="N91" s="104">
        <f>VLOOKUP($B91,[1]NUM13!$G$2:$T$105,11,FALSE)</f>
        <v>73</v>
      </c>
      <c r="O91" s="104">
        <f>VLOOKUP($B91,[1]NUM13!$G$2:$T$105,12,FALSE)</f>
        <v>11</v>
      </c>
      <c r="P91" s="62">
        <f>VLOOKUP($B91,[1]NUM13!$G$2:$T$105,13,FALSE)</f>
        <v>1</v>
      </c>
      <c r="Q91" s="17">
        <f t="shared" si="11"/>
        <v>277</v>
      </c>
    </row>
    <row r="92" spans="1:19" ht="15" thickBot="1" x14ac:dyDescent="0.25">
      <c r="A92" s="105" t="s">
        <v>159</v>
      </c>
      <c r="B92" s="99" t="s">
        <v>145</v>
      </c>
      <c r="C92" s="63"/>
      <c r="D92" s="63"/>
      <c r="E92" s="115">
        <f>VLOOKUP($B92,[1]NUM13!$G$2:$T$105,2,FALSE)</f>
        <v>0</v>
      </c>
      <c r="F92" s="115">
        <f>VLOOKUP($B92,[1]NUM13!$G$2:$T$105,3,FALSE)</f>
        <v>0</v>
      </c>
      <c r="G92" s="97">
        <f>VLOOKUP($B92,[1]NUM13!$G$2:$T$105,4,FALSE)</f>
        <v>138</v>
      </c>
      <c r="H92" s="97">
        <f>VLOOKUP($B92,[1]NUM13!$G$2:$T$105,5,FALSE)</f>
        <v>87</v>
      </c>
      <c r="I92" s="97">
        <f>VLOOKUP($B92,[1]NUM13!$G$2:$T$105,6,FALSE)</f>
        <v>190</v>
      </c>
      <c r="J92" s="97">
        <f>VLOOKUP($B92,[1]NUM13!$G$2:$T$105,7,FALSE)</f>
        <v>65</v>
      </c>
      <c r="K92" s="97">
        <f>VLOOKUP($B92,[1]NUM13!$G$2:$T$105,8,FALSE)</f>
        <v>6</v>
      </c>
      <c r="L92" s="104">
        <f>VLOOKUP($B92,[1]NUM13!$G$2:$T$105,9,FALSE)</f>
        <v>0</v>
      </c>
      <c r="M92" s="104">
        <f>VLOOKUP($B92,[1]NUM13!$G$2:$T$105,10,FALSE)</f>
        <v>0</v>
      </c>
      <c r="N92" s="104">
        <f>VLOOKUP($B92,[1]NUM13!$G$2:$T$105,11,FALSE)</f>
        <v>0</v>
      </c>
      <c r="O92" s="104">
        <f>VLOOKUP($B92,[1]NUM13!$G$2:$T$105,12,FALSE)</f>
        <v>0</v>
      </c>
      <c r="P92" s="62">
        <f>VLOOKUP($B92,[1]NUM13!$G$2:$T$105,13,FALSE)</f>
        <v>0</v>
      </c>
      <c r="Q92" s="17">
        <f t="shared" si="11"/>
        <v>486</v>
      </c>
    </row>
    <row r="93" spans="1:19" ht="15" thickBot="1" x14ac:dyDescent="0.25">
      <c r="A93" s="105" t="s">
        <v>159</v>
      </c>
      <c r="B93" s="99" t="s">
        <v>146</v>
      </c>
      <c r="C93" s="63"/>
      <c r="D93" s="63"/>
      <c r="E93" s="115">
        <f>VLOOKUP($B93,[1]NUM13!$G$2:$T$105,2,FALSE)</f>
        <v>0</v>
      </c>
      <c r="F93" s="115">
        <f>VLOOKUP($B93,[1]NUM13!$G$2:$T$105,3,FALSE)</f>
        <v>0</v>
      </c>
      <c r="G93" s="97">
        <f>VLOOKUP($B93,[1]NUM13!$G$2:$T$105,4,FALSE)</f>
        <v>0</v>
      </c>
      <c r="H93" s="97">
        <f>VLOOKUP($B93,[1]NUM13!$G$2:$T$105,5,FALSE)</f>
        <v>0</v>
      </c>
      <c r="I93" s="97">
        <f>VLOOKUP($B93,[1]NUM13!$G$2:$T$105,6,FALSE)</f>
        <v>32</v>
      </c>
      <c r="J93" s="97">
        <f>VLOOKUP($B93,[1]NUM13!$G$2:$T$105,7,FALSE)</f>
        <v>0</v>
      </c>
      <c r="K93" s="97">
        <f>VLOOKUP($B93,[1]NUM13!$G$2:$T$105,8,FALSE)</f>
        <v>0</v>
      </c>
      <c r="L93" s="104">
        <f>VLOOKUP($B93,[1]NUM13!$G$2:$T$105,9,FALSE)</f>
        <v>0</v>
      </c>
      <c r="M93" s="104">
        <f>VLOOKUP($B93,[1]NUM13!$G$2:$T$105,10,FALSE)</f>
        <v>0</v>
      </c>
      <c r="N93" s="104">
        <f>VLOOKUP($B93,[1]NUM13!$G$2:$T$105,11,FALSE)</f>
        <v>0</v>
      </c>
      <c r="O93" s="104">
        <f>VLOOKUP($B93,[1]NUM13!$G$2:$T$105,12,FALSE)</f>
        <v>16</v>
      </c>
      <c r="P93" s="62">
        <f>VLOOKUP($B93,[1]NUM13!$G$2:$T$105,13,FALSE)</f>
        <v>0</v>
      </c>
      <c r="Q93" s="17">
        <f t="shared" si="11"/>
        <v>48</v>
      </c>
    </row>
    <row r="94" spans="1:19" ht="15" thickBot="1" x14ac:dyDescent="0.25">
      <c r="A94" s="105" t="s">
        <v>159</v>
      </c>
      <c r="B94" s="99" t="s">
        <v>147</v>
      </c>
      <c r="C94" s="63"/>
      <c r="D94" s="63"/>
      <c r="E94" s="115"/>
      <c r="F94" s="115"/>
      <c r="G94" s="97"/>
      <c r="H94" s="97"/>
      <c r="I94" s="97"/>
      <c r="J94" s="97"/>
      <c r="K94" s="97"/>
      <c r="L94" s="104"/>
      <c r="M94" s="104"/>
      <c r="N94" s="104"/>
      <c r="O94" s="104"/>
      <c r="Q94" s="17">
        <f t="shared" si="11"/>
        <v>0</v>
      </c>
    </row>
    <row r="95" spans="1:19" ht="15" thickBot="1" x14ac:dyDescent="0.25">
      <c r="A95" s="105" t="s">
        <v>159</v>
      </c>
      <c r="B95" s="99" t="s">
        <v>148</v>
      </c>
      <c r="C95" s="63"/>
      <c r="D95" s="63"/>
      <c r="E95" s="115">
        <f>VLOOKUP($B95,[1]NUM13!$G$2:$T$105,2,FALSE)</f>
        <v>0</v>
      </c>
      <c r="F95" s="115">
        <f>VLOOKUP($B95,[1]NUM13!$G$2:$T$105,3,FALSE)</f>
        <v>0</v>
      </c>
      <c r="G95" s="97">
        <f>VLOOKUP($B95,[1]NUM13!$G$2:$T$105,4,FALSE)</f>
        <v>0</v>
      </c>
      <c r="H95" s="97">
        <f>VLOOKUP($B95,[1]NUM13!$G$2:$T$105,5,FALSE)</f>
        <v>0</v>
      </c>
      <c r="I95" s="97">
        <f>VLOOKUP($B95,[1]NUM13!$G$2:$T$105,6,FALSE)</f>
        <v>0</v>
      </c>
      <c r="J95" s="97">
        <f>VLOOKUP($B95,[1]NUM13!$G$2:$T$105,7,FALSE)</f>
        <v>27</v>
      </c>
      <c r="K95" s="97">
        <f>VLOOKUP($B95,[1]NUM13!$G$2:$T$105,8,FALSE)</f>
        <v>0</v>
      </c>
      <c r="L95" s="104">
        <f>VLOOKUP($B95,[1]NUM13!$G$2:$T$105,9,FALSE)</f>
        <v>0</v>
      </c>
      <c r="M95" s="104">
        <f>VLOOKUP($B95,[1]NUM13!$G$2:$T$105,10,FALSE)</f>
        <v>0</v>
      </c>
      <c r="N95" s="104">
        <f>VLOOKUP($B95,[1]NUM13!$G$2:$T$105,11,FALSE)</f>
        <v>0</v>
      </c>
      <c r="O95" s="104">
        <f>VLOOKUP($B95,[1]NUM13!$G$2:$T$105,12,FALSE)</f>
        <v>0</v>
      </c>
      <c r="P95" s="62">
        <f>VLOOKUP($B95,[1]NUM13!$G$2:$T$105,13,FALSE)</f>
        <v>0</v>
      </c>
      <c r="Q95" s="17">
        <f t="shared" si="11"/>
        <v>27</v>
      </c>
    </row>
    <row r="96" spans="1:19" ht="15" thickBot="1" x14ac:dyDescent="0.25">
      <c r="A96" s="105" t="s">
        <v>159</v>
      </c>
      <c r="B96" s="99" t="s">
        <v>149</v>
      </c>
      <c r="C96" s="63"/>
      <c r="D96" s="63"/>
      <c r="E96" s="115"/>
      <c r="F96" s="115"/>
      <c r="G96" s="97"/>
      <c r="H96" s="97"/>
      <c r="I96" s="97"/>
      <c r="J96" s="97"/>
      <c r="K96" s="97"/>
      <c r="L96" s="104"/>
      <c r="M96" s="104"/>
      <c r="N96" s="104"/>
      <c r="O96" s="104"/>
      <c r="Q96" s="17">
        <f t="shared" si="11"/>
        <v>0</v>
      </c>
    </row>
    <row r="97" spans="1:19" ht="15" thickBot="1" x14ac:dyDescent="0.25">
      <c r="A97" s="105" t="s">
        <v>159</v>
      </c>
      <c r="B97" s="99" t="s">
        <v>150</v>
      </c>
      <c r="C97" s="63"/>
      <c r="D97" s="63"/>
      <c r="E97" s="115">
        <f>VLOOKUP($B97,[1]NUM13!$G$2:$T$105,2,FALSE)</f>
        <v>0</v>
      </c>
      <c r="F97" s="115">
        <f>VLOOKUP($B97,[1]NUM13!$G$2:$T$105,3,FALSE)</f>
        <v>0</v>
      </c>
      <c r="G97" s="97">
        <f>VLOOKUP($B97,[1]NUM13!$G$2:$T$105,4,FALSE)</f>
        <v>0</v>
      </c>
      <c r="H97" s="97">
        <f>VLOOKUP($B97,[1]NUM13!$G$2:$T$105,5,FALSE)</f>
        <v>0</v>
      </c>
      <c r="I97" s="97">
        <f>VLOOKUP($B97,[1]NUM13!$G$2:$T$105,6,FALSE)</f>
        <v>0</v>
      </c>
      <c r="J97" s="97">
        <f>VLOOKUP($B97,[1]NUM13!$G$2:$T$105,7,FALSE)</f>
        <v>9</v>
      </c>
      <c r="K97" s="97">
        <f>VLOOKUP($B97,[1]NUM13!$G$2:$T$105,8,FALSE)</f>
        <v>0</v>
      </c>
      <c r="L97" s="104">
        <f>VLOOKUP($B97,[1]NUM13!$G$2:$T$105,9,FALSE)</f>
        <v>0</v>
      </c>
      <c r="M97" s="104">
        <f>VLOOKUP($B97,[1]NUM13!$G$2:$T$105,10,FALSE)</f>
        <v>0</v>
      </c>
      <c r="N97" s="104">
        <f>VLOOKUP($B97,[1]NUM13!$G$2:$T$105,11,FALSE)</f>
        <v>0</v>
      </c>
      <c r="O97" s="104">
        <f>VLOOKUP($B97,[1]NUM13!$G$2:$T$105,12,FALSE)</f>
        <v>0</v>
      </c>
      <c r="P97" s="62">
        <f>VLOOKUP($B97,[1]NUM13!$G$2:$T$105,13,FALSE)</f>
        <v>0</v>
      </c>
      <c r="Q97" s="17">
        <f t="shared" si="11"/>
        <v>9</v>
      </c>
    </row>
    <row r="98" spans="1:19" ht="15" thickBot="1" x14ac:dyDescent="0.25">
      <c r="A98" s="105" t="s">
        <v>159</v>
      </c>
      <c r="B98" s="99" t="s">
        <v>151</v>
      </c>
      <c r="C98" s="63"/>
      <c r="D98" s="63"/>
      <c r="E98" s="115"/>
      <c r="F98" s="115"/>
      <c r="G98" s="97"/>
      <c r="H98" s="97"/>
      <c r="I98" s="97"/>
      <c r="J98" s="97"/>
      <c r="K98" s="97"/>
      <c r="L98" s="104"/>
      <c r="M98" s="104"/>
      <c r="N98" s="104"/>
      <c r="O98" s="104"/>
      <c r="Q98" s="17">
        <f t="shared" si="11"/>
        <v>0</v>
      </c>
    </row>
    <row r="99" spans="1:19" ht="15" thickBot="1" x14ac:dyDescent="0.25">
      <c r="A99" s="105" t="s">
        <v>159</v>
      </c>
      <c r="B99" s="99" t="s">
        <v>152</v>
      </c>
      <c r="C99" s="63"/>
      <c r="D99" s="63"/>
      <c r="E99" s="115"/>
      <c r="F99" s="115"/>
      <c r="G99" s="97"/>
      <c r="H99" s="97"/>
      <c r="I99" s="97"/>
      <c r="J99" s="97"/>
      <c r="K99" s="97"/>
      <c r="L99" s="104"/>
      <c r="M99" s="104"/>
      <c r="N99" s="104"/>
      <c r="O99" s="104"/>
      <c r="Q99" s="17">
        <f t="shared" si="11"/>
        <v>0</v>
      </c>
    </row>
    <row r="100" spans="1:19" ht="15" thickBot="1" x14ac:dyDescent="0.25">
      <c r="A100" s="105" t="s">
        <v>159</v>
      </c>
      <c r="B100" s="99" t="s">
        <v>153</v>
      </c>
      <c r="C100" s="63"/>
      <c r="D100" s="63"/>
      <c r="E100" s="115"/>
      <c r="F100" s="115"/>
      <c r="G100" s="97"/>
      <c r="H100" s="97"/>
      <c r="I100" s="97"/>
      <c r="J100" s="97"/>
      <c r="K100" s="97"/>
      <c r="L100" s="104"/>
      <c r="M100" s="104"/>
      <c r="N100" s="104"/>
      <c r="O100" s="104"/>
      <c r="Q100" s="17">
        <f t="shared" si="11"/>
        <v>0</v>
      </c>
    </row>
    <row r="101" spans="1:19" ht="15" thickBot="1" x14ac:dyDescent="0.25">
      <c r="A101" s="105" t="s">
        <v>159</v>
      </c>
      <c r="B101" s="99" t="s">
        <v>154</v>
      </c>
      <c r="C101" s="63"/>
      <c r="D101" s="63"/>
      <c r="E101" s="115"/>
      <c r="F101" s="115"/>
      <c r="G101" s="97"/>
      <c r="H101" s="97"/>
      <c r="I101" s="97"/>
      <c r="J101" s="97"/>
      <c r="K101" s="97"/>
      <c r="L101" s="104"/>
      <c r="M101" s="104"/>
      <c r="N101" s="104"/>
      <c r="O101" s="104"/>
      <c r="Q101" s="17">
        <f t="shared" si="11"/>
        <v>0</v>
      </c>
    </row>
    <row r="102" spans="1:19" ht="15" thickBot="1" x14ac:dyDescent="0.25">
      <c r="A102" s="105" t="s">
        <v>159</v>
      </c>
      <c r="B102" s="99" t="s">
        <v>155</v>
      </c>
      <c r="C102" s="63"/>
      <c r="D102" s="63"/>
      <c r="E102" s="115">
        <f>VLOOKUP($B102,[1]NUM13!$G$2:$T$105,2,FALSE)</f>
        <v>0</v>
      </c>
      <c r="F102" s="115">
        <f>VLOOKUP($B102,[1]NUM13!$G$2:$T$105,3,FALSE)</f>
        <v>0</v>
      </c>
      <c r="G102" s="97">
        <f>VLOOKUP($B102,[1]NUM13!$G$2:$T$105,4,FALSE)</f>
        <v>0</v>
      </c>
      <c r="H102" s="97">
        <f>VLOOKUP($B102,[1]NUM13!$G$2:$T$105,5,FALSE)</f>
        <v>0</v>
      </c>
      <c r="I102" s="97">
        <f>VLOOKUP($B102,[1]NUM13!$G$2:$T$105,6,FALSE)</f>
        <v>0</v>
      </c>
      <c r="J102" s="97">
        <f>VLOOKUP($B102,[1]NUM13!$G$2:$T$105,7,FALSE)</f>
        <v>0</v>
      </c>
      <c r="K102" s="97">
        <f>VLOOKUP($B102,[1]NUM13!$G$2:$T$105,8,FALSE)</f>
        <v>15</v>
      </c>
      <c r="L102" s="104">
        <f>VLOOKUP($B102,[1]NUM13!$G$2:$T$105,9,FALSE)</f>
        <v>0</v>
      </c>
      <c r="M102" s="104">
        <f>VLOOKUP($B102,[1]NUM13!$G$2:$T$105,10,FALSE)</f>
        <v>0</v>
      </c>
      <c r="N102" s="104">
        <f>VLOOKUP($B102,[1]NUM13!$G$2:$T$105,11,FALSE)</f>
        <v>0</v>
      </c>
      <c r="O102" s="104">
        <f>VLOOKUP($B102,[1]NUM13!$G$2:$T$105,12,FALSE)</f>
        <v>0</v>
      </c>
      <c r="P102" s="62">
        <f>VLOOKUP($B102,[1]NUM13!$G$2:$T$105,13,FALSE)</f>
        <v>0</v>
      </c>
      <c r="Q102" s="17">
        <f t="shared" si="11"/>
        <v>15</v>
      </c>
    </row>
    <row r="103" spans="1:19" ht="15" thickBot="1" x14ac:dyDescent="0.25">
      <c r="A103" s="105" t="s">
        <v>159</v>
      </c>
      <c r="B103" s="99" t="s">
        <v>156</v>
      </c>
      <c r="C103" s="63"/>
      <c r="D103" s="63"/>
      <c r="E103" s="115"/>
      <c r="F103" s="115"/>
      <c r="G103" s="97"/>
      <c r="H103" s="97"/>
      <c r="I103" s="97"/>
      <c r="J103" s="97"/>
      <c r="K103" s="97"/>
      <c r="L103" s="104"/>
      <c r="M103" s="104"/>
      <c r="N103" s="104"/>
      <c r="O103" s="104"/>
      <c r="Q103" s="17">
        <f t="shared" si="11"/>
        <v>0</v>
      </c>
    </row>
    <row r="104" spans="1:19" ht="15" thickBot="1" x14ac:dyDescent="0.25">
      <c r="A104" s="105" t="s">
        <v>159</v>
      </c>
      <c r="B104" s="99" t="s">
        <v>157</v>
      </c>
      <c r="C104" s="63"/>
      <c r="D104" s="63"/>
      <c r="E104" s="115">
        <f>VLOOKUP($B104,[1]NUM13!$G$2:$T$105,2,FALSE)</f>
        <v>0</v>
      </c>
      <c r="F104" s="115">
        <f>VLOOKUP($B104,[1]NUM13!$G$2:$T$105,3,FALSE)</f>
        <v>0</v>
      </c>
      <c r="G104" s="97">
        <f>VLOOKUP($B104,[1]NUM13!$G$2:$T$105,4,FALSE)</f>
        <v>0</v>
      </c>
      <c r="H104" s="97">
        <f>VLOOKUP($B104,[1]NUM13!$G$2:$T$105,5,FALSE)</f>
        <v>0</v>
      </c>
      <c r="I104" s="97">
        <f>VLOOKUP($B104,[1]NUM13!$G$2:$T$105,6,FALSE)</f>
        <v>0</v>
      </c>
      <c r="J104" s="97">
        <f>VLOOKUP($B104,[1]NUM13!$G$2:$T$105,7,FALSE)</f>
        <v>62</v>
      </c>
      <c r="K104" s="97">
        <f>VLOOKUP($B104,[1]NUM13!$G$2:$T$105,8,FALSE)</f>
        <v>0</v>
      </c>
      <c r="L104" s="104">
        <f>VLOOKUP($B104,[1]NUM13!$G$2:$T$105,9,FALSE)</f>
        <v>0</v>
      </c>
      <c r="M104" s="104">
        <f>VLOOKUP($B104,[1]NUM13!$G$2:$T$105,10,FALSE)</f>
        <v>8</v>
      </c>
      <c r="N104" s="104">
        <f>VLOOKUP($B104,[1]NUM13!$G$2:$T$105,11,FALSE)</f>
        <v>0</v>
      </c>
      <c r="O104" s="104">
        <f>VLOOKUP($B104,[1]NUM13!$G$2:$T$105,12,FALSE)</f>
        <v>0</v>
      </c>
      <c r="P104" s="62">
        <f>VLOOKUP($B104,[1]NUM13!$G$2:$T$105,13,FALSE)</f>
        <v>0</v>
      </c>
      <c r="Q104" s="17">
        <f t="shared" si="11"/>
        <v>70</v>
      </c>
    </row>
    <row r="105" spans="1:19" ht="15" thickBot="1" x14ac:dyDescent="0.25">
      <c r="A105" s="105" t="s">
        <v>159</v>
      </c>
      <c r="B105" s="99" t="s">
        <v>158</v>
      </c>
      <c r="C105" s="63"/>
      <c r="D105" s="63"/>
      <c r="E105" s="115">
        <f>VLOOKUP($B105,[1]NUM13!$G$2:$T$105,2,FALSE)</f>
        <v>0</v>
      </c>
      <c r="F105" s="115">
        <f>VLOOKUP($B105,[1]NUM13!$G$2:$T$105,3,FALSE)</f>
        <v>0</v>
      </c>
      <c r="G105" s="97">
        <f>VLOOKUP($B105,[1]NUM13!$G$2:$T$105,4,FALSE)</f>
        <v>0</v>
      </c>
      <c r="H105" s="97">
        <f>VLOOKUP($B105,[1]NUM13!$G$2:$T$105,5,FALSE)</f>
        <v>0</v>
      </c>
      <c r="I105" s="97">
        <f>VLOOKUP($B105,[1]NUM13!$G$2:$T$105,6,FALSE)</f>
        <v>0</v>
      </c>
      <c r="J105" s="97">
        <f>VLOOKUP($B105,[1]NUM13!$G$2:$T$105,7,FALSE)</f>
        <v>2</v>
      </c>
      <c r="K105" s="97">
        <f>VLOOKUP($B105,[1]NUM13!$G$2:$T$105,8,FALSE)</f>
        <v>0</v>
      </c>
      <c r="L105" s="104">
        <f>VLOOKUP($B105,[1]NUM13!$G$2:$T$105,9,FALSE)</f>
        <v>30</v>
      </c>
      <c r="M105" s="104">
        <f>VLOOKUP($B105,[1]NUM13!$G$2:$T$105,10,FALSE)</f>
        <v>13</v>
      </c>
      <c r="N105" s="104">
        <f>VLOOKUP($B105,[1]NUM13!$G$2:$T$105,11,FALSE)</f>
        <v>0</v>
      </c>
      <c r="O105" s="104">
        <f>VLOOKUP($B105,[1]NUM13!$G$2:$T$105,12,FALSE)</f>
        <v>0</v>
      </c>
      <c r="P105" s="62">
        <f>VLOOKUP($B105,[1]NUM13!$G$2:$T$105,13,FALSE)</f>
        <v>0</v>
      </c>
      <c r="Q105" s="17">
        <f t="shared" si="11"/>
        <v>45</v>
      </c>
    </row>
    <row r="106" spans="1:19" s="65" customFormat="1" ht="15" thickBot="1" x14ac:dyDescent="0.25">
      <c r="A106" s="233" t="s">
        <v>206</v>
      </c>
      <c r="B106" s="234"/>
      <c r="C106" s="45">
        <f>+D106/Metas!S113</f>
        <v>1.224304715840387</v>
      </c>
      <c r="D106" s="19">
        <f>+Q106/R106</f>
        <v>0.1591596130592503</v>
      </c>
      <c r="E106" s="82">
        <f>SUM(E90:E105)</f>
        <v>0</v>
      </c>
      <c r="F106" s="82">
        <f t="shared" ref="F106:P106" si="12">SUM(F90:F105)</f>
        <v>0</v>
      </c>
      <c r="G106" s="82">
        <f t="shared" si="12"/>
        <v>138</v>
      </c>
      <c r="H106" s="82">
        <f t="shared" si="12"/>
        <v>105</v>
      </c>
      <c r="I106" s="82">
        <f t="shared" si="12"/>
        <v>253</v>
      </c>
      <c r="J106" s="82">
        <f t="shared" si="12"/>
        <v>213</v>
      </c>
      <c r="K106" s="82">
        <f t="shared" si="12"/>
        <v>33</v>
      </c>
      <c r="L106" s="82">
        <f t="shared" si="12"/>
        <v>96</v>
      </c>
      <c r="M106" s="82">
        <f t="shared" si="12"/>
        <v>94</v>
      </c>
      <c r="N106" s="82">
        <f t="shared" si="12"/>
        <v>93</v>
      </c>
      <c r="O106" s="82">
        <f t="shared" si="12"/>
        <v>27</v>
      </c>
      <c r="P106" s="82">
        <f t="shared" si="12"/>
        <v>1</v>
      </c>
      <c r="Q106" s="82">
        <f>SUM(Q90:Q105)</f>
        <v>1053</v>
      </c>
      <c r="R106" s="246">
        <v>6616</v>
      </c>
      <c r="S106" s="247"/>
    </row>
    <row r="107" spans="1:19" ht="15" thickBot="1" x14ac:dyDescent="0.25">
      <c r="A107" s="105" t="s">
        <v>172</v>
      </c>
      <c r="B107" s="99" t="s">
        <v>160</v>
      </c>
      <c r="C107" s="63"/>
      <c r="D107" s="63"/>
      <c r="E107" s="115"/>
      <c r="F107" s="115"/>
      <c r="G107" s="97"/>
      <c r="H107" s="97"/>
      <c r="I107" s="97"/>
      <c r="J107" s="97"/>
      <c r="K107" s="97"/>
      <c r="L107" s="104"/>
      <c r="M107" s="104"/>
      <c r="N107" s="104"/>
      <c r="O107" s="104"/>
      <c r="P107" s="104"/>
      <c r="Q107" s="17">
        <f t="shared" ref="Q107:Q118" si="13">SUM(E107:P107)</f>
        <v>0</v>
      </c>
    </row>
    <row r="108" spans="1:19" ht="15" thickBot="1" x14ac:dyDescent="0.25">
      <c r="A108" s="105" t="s">
        <v>172</v>
      </c>
      <c r="B108" s="99" t="s">
        <v>161</v>
      </c>
      <c r="C108" s="63"/>
      <c r="D108" s="63"/>
      <c r="E108" s="115">
        <f>VLOOKUP($B108,[1]NUM13!$G$2:$T$105,2,FALSE)</f>
        <v>0</v>
      </c>
      <c r="F108" s="115">
        <f>VLOOKUP($B108,[1]NUM13!$G$2:$T$105,3,FALSE)</f>
        <v>0</v>
      </c>
      <c r="G108" s="97">
        <f>VLOOKUP($B108,[1]NUM13!$G$2:$T$105,4,FALSE)</f>
        <v>0</v>
      </c>
      <c r="H108" s="97">
        <f>VLOOKUP($B108,[1]NUM13!$G$2:$T$105,5,FALSE)</f>
        <v>0</v>
      </c>
      <c r="I108" s="97">
        <f>VLOOKUP($B108,[1]NUM13!$G$2:$T$105,6,FALSE)</f>
        <v>0</v>
      </c>
      <c r="J108" s="97">
        <f>VLOOKUP($B108,[1]NUM13!$G$2:$T$105,7,FALSE)</f>
        <v>14</v>
      </c>
      <c r="K108" s="97">
        <f>VLOOKUP($B108,[1]NUM13!$G$2:$T$105,8,FALSE)</f>
        <v>12</v>
      </c>
      <c r="L108" s="104">
        <f>VLOOKUP($B108,[1]NUM13!$G$2:$T$105,9,FALSE)</f>
        <v>0</v>
      </c>
      <c r="M108" s="104">
        <f>VLOOKUP($B108,[1]NUM13!$G$2:$T$105,10,FALSE)</f>
        <v>0</v>
      </c>
      <c r="N108" s="104">
        <f>VLOOKUP($B108,[1]NUM13!$G$2:$T$105,11,FALSE)</f>
        <v>0</v>
      </c>
      <c r="O108" s="104">
        <f>VLOOKUP($B108,[1]NUM13!$G$2:$T$105,12,FALSE)</f>
        <v>0</v>
      </c>
      <c r="P108" s="104">
        <f>VLOOKUP($B108,[1]NUM13!$G$2:$T$105,13,FALSE)</f>
        <v>0</v>
      </c>
      <c r="Q108" s="17">
        <f t="shared" si="13"/>
        <v>26</v>
      </c>
    </row>
    <row r="109" spans="1:19" ht="15" thickBot="1" x14ac:dyDescent="0.25">
      <c r="A109" s="105" t="s">
        <v>172</v>
      </c>
      <c r="B109" s="99" t="s">
        <v>162</v>
      </c>
      <c r="C109" s="63"/>
      <c r="D109" s="63"/>
      <c r="E109" s="115">
        <f>VLOOKUP($B109,[1]NUM13!$G$2:$T$105,2,FALSE)</f>
        <v>0</v>
      </c>
      <c r="F109" s="115">
        <f>VLOOKUP($B109,[1]NUM13!$G$2:$T$105,3,FALSE)</f>
        <v>0</v>
      </c>
      <c r="G109" s="97">
        <f>VLOOKUP($B109,[1]NUM13!$G$2:$T$105,4,FALSE)</f>
        <v>0</v>
      </c>
      <c r="H109" s="97">
        <f>VLOOKUP($B109,[1]NUM13!$G$2:$T$105,5,FALSE)</f>
        <v>0</v>
      </c>
      <c r="I109" s="97">
        <f>VLOOKUP($B109,[1]NUM13!$G$2:$T$105,6,FALSE)</f>
        <v>0</v>
      </c>
      <c r="J109" s="97">
        <f>VLOOKUP($B109,[1]NUM13!$G$2:$T$105,7,FALSE)</f>
        <v>5</v>
      </c>
      <c r="K109" s="97">
        <f>VLOOKUP($B109,[1]NUM13!$G$2:$T$105,8,FALSE)</f>
        <v>0</v>
      </c>
      <c r="L109" s="104">
        <f>VLOOKUP($B109,[1]NUM13!$G$2:$T$105,9,FALSE)</f>
        <v>0</v>
      </c>
      <c r="M109" s="104">
        <f>VLOOKUP($B109,[1]NUM13!$G$2:$T$105,10,FALSE)</f>
        <v>0</v>
      </c>
      <c r="N109" s="104">
        <f>VLOOKUP($B109,[1]NUM13!$G$2:$T$105,11,FALSE)</f>
        <v>0</v>
      </c>
      <c r="O109" s="104">
        <f>VLOOKUP($B109,[1]NUM13!$G$2:$T$105,12,FALSE)</f>
        <v>0</v>
      </c>
      <c r="P109" s="104">
        <f>VLOOKUP($B109,[1]NUM13!$G$2:$T$105,13,FALSE)</f>
        <v>11</v>
      </c>
      <c r="Q109" s="17">
        <f t="shared" si="13"/>
        <v>16</v>
      </c>
    </row>
    <row r="110" spans="1:19" ht="15" thickBot="1" x14ac:dyDescent="0.25">
      <c r="A110" s="105" t="s">
        <v>172</v>
      </c>
      <c r="B110" s="99" t="s">
        <v>163</v>
      </c>
      <c r="C110" s="63"/>
      <c r="D110" s="63"/>
      <c r="E110" s="115">
        <f>VLOOKUP($B110,[1]NUM13!$G$2:$T$105,2,FALSE)</f>
        <v>0</v>
      </c>
      <c r="F110" s="115">
        <f>VLOOKUP($B110,[1]NUM13!$G$2:$T$105,3,FALSE)</f>
        <v>0</v>
      </c>
      <c r="G110" s="97">
        <f>VLOOKUP($B110,[1]NUM13!$G$2:$T$105,4,FALSE)</f>
        <v>0</v>
      </c>
      <c r="H110" s="97">
        <f>VLOOKUP($B110,[1]NUM13!$G$2:$T$105,5,FALSE)</f>
        <v>0</v>
      </c>
      <c r="I110" s="97">
        <f>VLOOKUP($B110,[1]NUM13!$G$2:$T$105,6,FALSE)</f>
        <v>0</v>
      </c>
      <c r="J110" s="97">
        <f>VLOOKUP($B110,[1]NUM13!$G$2:$T$105,7,FALSE)</f>
        <v>4</v>
      </c>
      <c r="K110" s="97">
        <f>VLOOKUP($B110,[1]NUM13!$G$2:$T$105,8,FALSE)</f>
        <v>0</v>
      </c>
      <c r="L110" s="104">
        <f>VLOOKUP($B110,[1]NUM13!$G$2:$T$105,9,FALSE)</f>
        <v>0</v>
      </c>
      <c r="M110" s="104">
        <f>VLOOKUP($B110,[1]NUM13!$G$2:$T$105,10,FALSE)</f>
        <v>0</v>
      </c>
      <c r="N110" s="104">
        <f>VLOOKUP($B110,[1]NUM13!$G$2:$T$105,11,FALSE)</f>
        <v>0</v>
      </c>
      <c r="O110" s="104">
        <f>VLOOKUP($B110,[1]NUM13!$G$2:$T$105,12,FALSE)</f>
        <v>0</v>
      </c>
      <c r="P110" s="104">
        <f>VLOOKUP($B110,[1]NUM13!$G$2:$T$105,13,FALSE)</f>
        <v>0</v>
      </c>
      <c r="Q110" s="17">
        <f t="shared" si="13"/>
        <v>4</v>
      </c>
    </row>
    <row r="111" spans="1:19" ht="15" thickBot="1" x14ac:dyDescent="0.25">
      <c r="A111" s="105" t="s">
        <v>172</v>
      </c>
      <c r="B111" s="99" t="s">
        <v>164</v>
      </c>
      <c r="C111" s="63"/>
      <c r="D111" s="63"/>
      <c r="E111" s="115"/>
      <c r="F111" s="115"/>
      <c r="G111" s="97"/>
      <c r="H111" s="97"/>
      <c r="I111" s="97"/>
      <c r="J111" s="97"/>
      <c r="K111" s="97"/>
      <c r="L111" s="104"/>
      <c r="M111" s="104"/>
      <c r="N111" s="104"/>
      <c r="O111" s="104"/>
      <c r="P111" s="104"/>
      <c r="Q111" s="17">
        <f t="shared" si="13"/>
        <v>0</v>
      </c>
    </row>
    <row r="112" spans="1:19" ht="15" thickBot="1" x14ac:dyDescent="0.25">
      <c r="A112" s="105" t="s">
        <v>172</v>
      </c>
      <c r="B112" s="99" t="s">
        <v>165</v>
      </c>
      <c r="C112" s="63"/>
      <c r="D112" s="63"/>
      <c r="E112" s="115"/>
      <c r="F112" s="115"/>
      <c r="G112" s="97"/>
      <c r="H112" s="97"/>
      <c r="I112" s="97"/>
      <c r="J112" s="97"/>
      <c r="K112" s="97"/>
      <c r="L112" s="104"/>
      <c r="M112" s="104"/>
      <c r="N112" s="104"/>
      <c r="O112" s="104"/>
      <c r="P112" s="104"/>
      <c r="Q112" s="17">
        <f t="shared" si="13"/>
        <v>0</v>
      </c>
    </row>
    <row r="113" spans="1:19" ht="15" thickBot="1" x14ac:dyDescent="0.25">
      <c r="A113" s="105" t="s">
        <v>172</v>
      </c>
      <c r="B113" s="99" t="s">
        <v>166</v>
      </c>
      <c r="C113" s="63"/>
      <c r="D113" s="63"/>
      <c r="E113" s="115"/>
      <c r="F113" s="115"/>
      <c r="G113" s="97"/>
      <c r="H113" s="97"/>
      <c r="I113" s="97"/>
      <c r="J113" s="97"/>
      <c r="K113" s="97"/>
      <c r="L113" s="104"/>
      <c r="M113" s="104"/>
      <c r="N113" s="104"/>
      <c r="O113" s="104"/>
      <c r="P113" s="104"/>
      <c r="Q113" s="17">
        <f t="shared" si="13"/>
        <v>0</v>
      </c>
    </row>
    <row r="114" spans="1:19" ht="15" thickBot="1" x14ac:dyDescent="0.25">
      <c r="A114" s="105" t="s">
        <v>172</v>
      </c>
      <c r="B114" s="99" t="s">
        <v>167</v>
      </c>
      <c r="C114" s="63"/>
      <c r="D114" s="63"/>
      <c r="E114" s="115">
        <f>VLOOKUP($B114,[1]NUM13!$G$2:$T$105,2,FALSE)</f>
        <v>0</v>
      </c>
      <c r="F114" s="115">
        <f>VLOOKUP($B114,[1]NUM13!$G$2:$T$105,3,FALSE)</f>
        <v>0</v>
      </c>
      <c r="G114" s="97">
        <f>VLOOKUP($B114,[1]NUM13!$G$2:$T$105,4,FALSE)</f>
        <v>0</v>
      </c>
      <c r="H114" s="97">
        <f>VLOOKUP($B114,[1]NUM13!$G$2:$T$105,5,FALSE)</f>
        <v>0</v>
      </c>
      <c r="I114" s="97">
        <f>VLOOKUP($B114,[1]NUM13!$G$2:$T$105,6,FALSE)</f>
        <v>0</v>
      </c>
      <c r="J114" s="97">
        <f>VLOOKUP($B114,[1]NUM13!$G$2:$T$105,7,FALSE)</f>
        <v>5</v>
      </c>
      <c r="K114" s="97">
        <f>VLOOKUP($B114,[1]NUM13!$G$2:$T$105,8,FALSE)</f>
        <v>0</v>
      </c>
      <c r="L114" s="104">
        <f>VLOOKUP($B114,[1]NUM13!$G$2:$T$105,9,FALSE)</f>
        <v>0</v>
      </c>
      <c r="M114" s="104">
        <f>VLOOKUP($B114,[1]NUM13!$G$2:$T$105,10,FALSE)</f>
        <v>0</v>
      </c>
      <c r="N114" s="104">
        <f>VLOOKUP($B114,[1]NUM13!$G$2:$T$105,11,FALSE)</f>
        <v>0</v>
      </c>
      <c r="O114" s="104">
        <f>VLOOKUP($B114,[1]NUM13!$G$2:$T$105,12,FALSE)</f>
        <v>0</v>
      </c>
      <c r="P114" s="104">
        <f>VLOOKUP($B114,[1]NUM13!$G$2:$T$105,13,FALSE)</f>
        <v>0</v>
      </c>
      <c r="Q114" s="17">
        <f t="shared" si="13"/>
        <v>5</v>
      </c>
    </row>
    <row r="115" spans="1:19" ht="15" thickBot="1" x14ac:dyDescent="0.25">
      <c r="A115" s="105" t="s">
        <v>172</v>
      </c>
      <c r="B115" s="99" t="s">
        <v>168</v>
      </c>
      <c r="C115" s="63"/>
      <c r="D115" s="63"/>
      <c r="E115" s="115">
        <f>VLOOKUP($B115,[1]NUM13!$G$2:$T$105,2,FALSE)</f>
        <v>0</v>
      </c>
      <c r="F115" s="115">
        <f>VLOOKUP($B115,[1]NUM13!$G$2:$T$105,3,FALSE)</f>
        <v>0</v>
      </c>
      <c r="G115" s="97">
        <f>VLOOKUP($B115,[1]NUM13!$G$2:$T$105,4,FALSE)</f>
        <v>0</v>
      </c>
      <c r="H115" s="97">
        <f>VLOOKUP($B115,[1]NUM13!$G$2:$T$105,5,FALSE)</f>
        <v>0</v>
      </c>
      <c r="I115" s="97">
        <f>VLOOKUP($B115,[1]NUM13!$G$2:$T$105,6,FALSE)</f>
        <v>0</v>
      </c>
      <c r="J115" s="97">
        <f>VLOOKUP($B115,[1]NUM13!$G$2:$T$105,7,FALSE)</f>
        <v>8</v>
      </c>
      <c r="K115" s="97">
        <f>VLOOKUP($B115,[1]NUM13!$G$2:$T$105,8,FALSE)</f>
        <v>0</v>
      </c>
      <c r="L115" s="104">
        <f>VLOOKUP($B115,[1]NUM13!$G$2:$T$105,9,FALSE)</f>
        <v>0</v>
      </c>
      <c r="M115" s="104">
        <f>VLOOKUP($B115,[1]NUM13!$G$2:$T$105,10,FALSE)</f>
        <v>0</v>
      </c>
      <c r="N115" s="104">
        <f>VLOOKUP($B115,[1]NUM13!$G$2:$T$105,11,FALSE)</f>
        <v>0</v>
      </c>
      <c r="O115" s="104">
        <f>VLOOKUP($B115,[1]NUM13!$G$2:$T$105,12,FALSE)</f>
        <v>0</v>
      </c>
      <c r="P115" s="104">
        <f>VLOOKUP($B115,[1]NUM13!$G$2:$T$105,13,FALSE)</f>
        <v>0</v>
      </c>
      <c r="Q115" s="17">
        <f t="shared" si="13"/>
        <v>8</v>
      </c>
    </row>
    <row r="116" spans="1:19" ht="15" thickBot="1" x14ac:dyDescent="0.25">
      <c r="A116" s="105" t="s">
        <v>172</v>
      </c>
      <c r="B116" s="99" t="s">
        <v>169</v>
      </c>
      <c r="C116" s="63"/>
      <c r="D116" s="63"/>
      <c r="E116" s="115"/>
      <c r="F116" s="115"/>
      <c r="G116" s="97"/>
      <c r="H116" s="97"/>
      <c r="I116" s="97"/>
      <c r="J116" s="97"/>
      <c r="K116" s="97"/>
      <c r="L116" s="104"/>
      <c r="M116" s="104"/>
      <c r="N116" s="104"/>
      <c r="O116" s="104"/>
      <c r="P116" s="104"/>
      <c r="Q116" s="17">
        <f t="shared" si="13"/>
        <v>0</v>
      </c>
    </row>
    <row r="117" spans="1:19" ht="15" thickBot="1" x14ac:dyDescent="0.25">
      <c r="A117" s="105" t="s">
        <v>172</v>
      </c>
      <c r="B117" s="99" t="s">
        <v>170</v>
      </c>
      <c r="C117" s="63"/>
      <c r="D117" s="63"/>
      <c r="E117" s="115"/>
      <c r="F117" s="115"/>
      <c r="G117" s="97"/>
      <c r="H117" s="97"/>
      <c r="I117" s="97"/>
      <c r="J117" s="97"/>
      <c r="K117" s="97"/>
      <c r="L117" s="104"/>
      <c r="M117" s="104"/>
      <c r="N117" s="104"/>
      <c r="O117" s="104"/>
      <c r="P117" s="104"/>
      <c r="Q117" s="17">
        <f t="shared" si="13"/>
        <v>0</v>
      </c>
    </row>
    <row r="118" spans="1:19" ht="15" thickBot="1" x14ac:dyDescent="0.25">
      <c r="A118" s="105" t="s">
        <v>172</v>
      </c>
      <c r="B118" s="99" t="s">
        <v>171</v>
      </c>
      <c r="C118" s="63"/>
      <c r="D118" s="63"/>
      <c r="E118" s="115">
        <f>VLOOKUP($B118,[1]NUM13!$G$2:$T$105,2,FALSE)</f>
        <v>0</v>
      </c>
      <c r="F118" s="115">
        <f>VLOOKUP($B118,[1]NUM13!$G$2:$T$105,3,FALSE)</f>
        <v>0</v>
      </c>
      <c r="G118" s="97">
        <f>VLOOKUP($B118,[1]NUM13!$G$2:$T$105,4,FALSE)</f>
        <v>0</v>
      </c>
      <c r="H118" s="97">
        <f>VLOOKUP($B118,[1]NUM13!$G$2:$T$105,5,FALSE)</f>
        <v>0</v>
      </c>
      <c r="I118" s="97">
        <f>VLOOKUP($B118,[1]NUM13!$G$2:$T$105,6,FALSE)</f>
        <v>0</v>
      </c>
      <c r="J118" s="97">
        <f>VLOOKUP($B118,[1]NUM13!$G$2:$T$105,7,FALSE)</f>
        <v>0</v>
      </c>
      <c r="K118" s="97">
        <f>VLOOKUP($B118,[1]NUM13!$G$2:$T$105,8,FALSE)</f>
        <v>1</v>
      </c>
      <c r="L118" s="104">
        <f>VLOOKUP($B118,[1]NUM13!$G$2:$T$105,9,FALSE)</f>
        <v>0</v>
      </c>
      <c r="M118" s="104">
        <f>VLOOKUP($B118,[1]NUM13!$G$2:$T$105,10,FALSE)</f>
        <v>0</v>
      </c>
      <c r="N118" s="104">
        <f>VLOOKUP($B118,[1]NUM13!$G$2:$T$105,11,FALSE)</f>
        <v>0</v>
      </c>
      <c r="O118" s="104">
        <f>VLOOKUP($B118,[1]NUM13!$G$2:$T$105,12,FALSE)</f>
        <v>0</v>
      </c>
      <c r="P118" s="104">
        <f>VLOOKUP($B118,[1]NUM13!$G$2:$T$105,13,FALSE)</f>
        <v>0</v>
      </c>
      <c r="Q118" s="17">
        <f t="shared" si="13"/>
        <v>1</v>
      </c>
    </row>
    <row r="119" spans="1:19" s="65" customFormat="1" ht="15" thickBot="1" x14ac:dyDescent="0.25">
      <c r="A119" s="233" t="s">
        <v>207</v>
      </c>
      <c r="B119" s="234"/>
      <c r="C119" s="45">
        <f>+D119/Metas!S107</f>
        <v>1.098901098901099</v>
      </c>
      <c r="D119" s="19">
        <f>+Q119/R119</f>
        <v>0.16483516483516483</v>
      </c>
      <c r="E119" s="82">
        <f t="shared" ref="E119:P119" si="14">SUM(E107:E118)</f>
        <v>0</v>
      </c>
      <c r="F119" s="82">
        <f t="shared" si="14"/>
        <v>0</v>
      </c>
      <c r="G119" s="82">
        <f t="shared" si="14"/>
        <v>0</v>
      </c>
      <c r="H119" s="82">
        <f t="shared" si="14"/>
        <v>0</v>
      </c>
      <c r="I119" s="82">
        <f t="shared" si="14"/>
        <v>0</v>
      </c>
      <c r="J119" s="82">
        <f t="shared" si="14"/>
        <v>36</v>
      </c>
      <c r="K119" s="82">
        <f t="shared" si="14"/>
        <v>13</v>
      </c>
      <c r="L119" s="82">
        <f t="shared" si="14"/>
        <v>0</v>
      </c>
      <c r="M119" s="82">
        <f t="shared" si="14"/>
        <v>0</v>
      </c>
      <c r="N119" s="82">
        <f t="shared" si="14"/>
        <v>0</v>
      </c>
      <c r="O119" s="82">
        <f t="shared" si="14"/>
        <v>0</v>
      </c>
      <c r="P119" s="82">
        <f t="shared" si="14"/>
        <v>11</v>
      </c>
      <c r="Q119" s="82">
        <f>SUM(Q107:Q118)</f>
        <v>60</v>
      </c>
      <c r="R119" s="246">
        <v>364</v>
      </c>
      <c r="S119" s="247"/>
    </row>
    <row r="120" spans="1:19" ht="15" thickBot="1" x14ac:dyDescent="0.25">
      <c r="A120" s="105" t="s">
        <v>186</v>
      </c>
      <c r="B120" s="99" t="s">
        <v>173</v>
      </c>
      <c r="C120" s="63"/>
      <c r="D120" s="63"/>
      <c r="E120" s="115">
        <f>VLOOKUP($B120,[1]NUM13!$G$2:$T$105,2,FALSE)</f>
        <v>0</v>
      </c>
      <c r="F120" s="115">
        <f>VLOOKUP($B120,[1]NUM13!$G$2:$T$105,3,FALSE)</f>
        <v>0</v>
      </c>
      <c r="G120" s="97">
        <f>VLOOKUP($B120,[1]NUM13!$G$2:$T$105,4,FALSE)</f>
        <v>8</v>
      </c>
      <c r="H120" s="97">
        <f>VLOOKUP($B120,[1]NUM13!$G$2:$T$105,5,FALSE)</f>
        <v>0</v>
      </c>
      <c r="I120" s="97">
        <f>VLOOKUP($B120,[1]NUM13!$G$2:$T$105,6,FALSE)</f>
        <v>3</v>
      </c>
      <c r="J120" s="97">
        <f>VLOOKUP($B120,[1]NUM13!$G$2:$T$105,7,FALSE)</f>
        <v>33</v>
      </c>
      <c r="K120" s="97">
        <f>VLOOKUP($B120,[1]NUM13!$G$2:$T$105,8,FALSE)</f>
        <v>2</v>
      </c>
      <c r="L120" s="104">
        <f>VLOOKUP($B120,[1]NUM13!$G$2:$T$105,9,FALSE)</f>
        <v>54</v>
      </c>
      <c r="M120" s="104">
        <f>VLOOKUP($B120,[1]NUM13!$G$2:$T$105,10,FALSE)</f>
        <v>2</v>
      </c>
      <c r="N120" s="104">
        <f>VLOOKUP($B120,[1]NUM13!$G$2:$T$105,11,FALSE)</f>
        <v>0</v>
      </c>
      <c r="O120" s="104">
        <f>VLOOKUP($B120,[1]NUM13!$G$2:$T$105,12,FALSE)</f>
        <v>0</v>
      </c>
      <c r="P120" s="104">
        <f>VLOOKUP($B120,[1]NUM13!$G$2:$T$105,13,FALSE)</f>
        <v>1</v>
      </c>
      <c r="Q120" s="17">
        <f t="shared" ref="Q120:Q132" si="15">SUM(E120:P120)</f>
        <v>103</v>
      </c>
    </row>
    <row r="121" spans="1:19" ht="15" thickBot="1" x14ac:dyDescent="0.25">
      <c r="A121" s="105" t="s">
        <v>186</v>
      </c>
      <c r="B121" s="99" t="s">
        <v>174</v>
      </c>
      <c r="C121" s="63"/>
      <c r="D121" s="63"/>
      <c r="E121" s="115">
        <f>VLOOKUP($B121,[1]NUM13!$G$2:$T$105,2,FALSE)</f>
        <v>0</v>
      </c>
      <c r="F121" s="115">
        <f>VLOOKUP($B121,[1]NUM13!$G$2:$T$105,3,FALSE)</f>
        <v>0</v>
      </c>
      <c r="G121" s="97">
        <f>VLOOKUP($B121,[1]NUM13!$G$2:$T$105,4,FALSE)</f>
        <v>4</v>
      </c>
      <c r="H121" s="97">
        <f>VLOOKUP($B121,[1]NUM13!$G$2:$T$105,5,FALSE)</f>
        <v>0</v>
      </c>
      <c r="I121" s="97">
        <f>VLOOKUP($B121,[1]NUM13!$G$2:$T$105,6,FALSE)</f>
        <v>0</v>
      </c>
      <c r="J121" s="97">
        <f>VLOOKUP($B121,[1]NUM13!$G$2:$T$105,7,FALSE)</f>
        <v>55</v>
      </c>
      <c r="K121" s="97">
        <f>VLOOKUP($B121,[1]NUM13!$G$2:$T$105,8,FALSE)</f>
        <v>0</v>
      </c>
      <c r="L121" s="104">
        <f>VLOOKUP($B121,[1]NUM13!$G$2:$T$105,9,FALSE)</f>
        <v>0</v>
      </c>
      <c r="M121" s="104">
        <f>VLOOKUP($B121,[1]NUM13!$G$2:$T$105,10,FALSE)</f>
        <v>1</v>
      </c>
      <c r="N121" s="104">
        <f>VLOOKUP($B121,[1]NUM13!$G$2:$T$105,11,FALSE)</f>
        <v>0</v>
      </c>
      <c r="O121" s="104">
        <f>VLOOKUP($B121,[1]NUM13!$G$2:$T$105,12,FALSE)</f>
        <v>0</v>
      </c>
      <c r="P121" s="104">
        <f>VLOOKUP($B121,[1]NUM13!$G$2:$T$105,13,FALSE)</f>
        <v>0</v>
      </c>
      <c r="Q121" s="17">
        <f t="shared" si="15"/>
        <v>60</v>
      </c>
    </row>
    <row r="122" spans="1:19" ht="15" thickBot="1" x14ac:dyDescent="0.25">
      <c r="A122" s="105" t="s">
        <v>186</v>
      </c>
      <c r="B122" s="99" t="s">
        <v>175</v>
      </c>
      <c r="C122" s="63"/>
      <c r="D122" s="63"/>
      <c r="E122" s="115">
        <f>VLOOKUP($B122,[1]NUM13!$G$2:$T$105,2,FALSE)</f>
        <v>0</v>
      </c>
      <c r="F122" s="115">
        <f>VLOOKUP($B122,[1]NUM13!$G$2:$T$105,3,FALSE)</f>
        <v>0</v>
      </c>
      <c r="G122" s="97">
        <f>VLOOKUP($B122,[1]NUM13!$G$2:$T$105,4,FALSE)</f>
        <v>5</v>
      </c>
      <c r="H122" s="97">
        <f>VLOOKUP($B122,[1]NUM13!$G$2:$T$105,5,FALSE)</f>
        <v>0</v>
      </c>
      <c r="I122" s="97">
        <f>VLOOKUP($B122,[1]NUM13!$G$2:$T$105,6,FALSE)</f>
        <v>0</v>
      </c>
      <c r="J122" s="97">
        <f>VLOOKUP($B122,[1]NUM13!$G$2:$T$105,7,FALSE)</f>
        <v>0</v>
      </c>
      <c r="K122" s="97">
        <f>VLOOKUP($B122,[1]NUM13!$G$2:$T$105,8,FALSE)</f>
        <v>0</v>
      </c>
      <c r="L122" s="104">
        <f>VLOOKUP($B122,[1]NUM13!$G$2:$T$105,9,FALSE)</f>
        <v>0</v>
      </c>
      <c r="M122" s="104">
        <f>VLOOKUP($B122,[1]NUM13!$G$2:$T$105,10,FALSE)</f>
        <v>0</v>
      </c>
      <c r="N122" s="104">
        <f>VLOOKUP($B122,[1]NUM13!$G$2:$T$105,11,FALSE)</f>
        <v>14</v>
      </c>
      <c r="O122" s="104">
        <f>VLOOKUP($B122,[1]NUM13!$G$2:$T$105,12,FALSE)</f>
        <v>0</v>
      </c>
      <c r="P122" s="104">
        <f>VLOOKUP($B122,[1]NUM13!$G$2:$T$105,13,FALSE)</f>
        <v>0</v>
      </c>
      <c r="Q122" s="17">
        <f t="shared" si="15"/>
        <v>19</v>
      </c>
    </row>
    <row r="123" spans="1:19" ht="15" thickBot="1" x14ac:dyDescent="0.25">
      <c r="A123" s="105" t="s">
        <v>186</v>
      </c>
      <c r="B123" s="99" t="s">
        <v>176</v>
      </c>
      <c r="C123" s="63"/>
      <c r="D123" s="63"/>
      <c r="E123" s="115">
        <f>VLOOKUP($B123,[1]NUM13!$G$2:$T$105,2,FALSE)</f>
        <v>0</v>
      </c>
      <c r="F123" s="115">
        <f>VLOOKUP($B123,[1]NUM13!$G$2:$T$105,3,FALSE)</f>
        <v>0</v>
      </c>
      <c r="G123" s="97">
        <f>VLOOKUP($B123,[1]NUM13!$G$2:$T$105,4,FALSE)</f>
        <v>0</v>
      </c>
      <c r="H123" s="97">
        <f>VLOOKUP($B123,[1]NUM13!$G$2:$T$105,5,FALSE)</f>
        <v>0</v>
      </c>
      <c r="I123" s="97">
        <f>VLOOKUP($B123,[1]NUM13!$G$2:$T$105,6,FALSE)</f>
        <v>20</v>
      </c>
      <c r="J123" s="97">
        <f>VLOOKUP($B123,[1]NUM13!$G$2:$T$105,7,FALSE)</f>
        <v>29</v>
      </c>
      <c r="K123" s="97">
        <f>VLOOKUP($B123,[1]NUM13!$G$2:$T$105,8,FALSE)</f>
        <v>21</v>
      </c>
      <c r="L123" s="104">
        <f>VLOOKUP($B123,[1]NUM13!$G$2:$T$105,9,FALSE)</f>
        <v>33</v>
      </c>
      <c r="M123" s="104">
        <f>VLOOKUP($B123,[1]NUM13!$G$2:$T$105,10,FALSE)</f>
        <v>14</v>
      </c>
      <c r="N123" s="104">
        <f>VLOOKUP($B123,[1]NUM13!$G$2:$T$105,11,FALSE)</f>
        <v>0</v>
      </c>
      <c r="O123" s="104">
        <f>VLOOKUP($B123,[1]NUM13!$G$2:$T$105,12,FALSE)</f>
        <v>0</v>
      </c>
      <c r="P123" s="104">
        <f>VLOOKUP($B123,[1]NUM13!$G$2:$T$105,13,FALSE)</f>
        <v>0</v>
      </c>
      <c r="Q123" s="17">
        <f t="shared" si="15"/>
        <v>117</v>
      </c>
    </row>
    <row r="124" spans="1:19" ht="15" thickBot="1" x14ac:dyDescent="0.25">
      <c r="A124" s="105" t="s">
        <v>186</v>
      </c>
      <c r="B124" s="99" t="s">
        <v>177</v>
      </c>
      <c r="C124" s="63"/>
      <c r="D124" s="63"/>
      <c r="E124" s="115">
        <f>VLOOKUP($B124,[1]NUM13!$G$2:$T$105,2,FALSE)</f>
        <v>0</v>
      </c>
      <c r="F124" s="115">
        <f>VLOOKUP($B124,[1]NUM13!$G$2:$T$105,3,FALSE)</f>
        <v>0</v>
      </c>
      <c r="G124" s="97">
        <f>VLOOKUP($B124,[1]NUM13!$G$2:$T$105,4,FALSE)</f>
        <v>2</v>
      </c>
      <c r="H124" s="97">
        <f>VLOOKUP($B124,[1]NUM13!$G$2:$T$105,5,FALSE)</f>
        <v>0</v>
      </c>
      <c r="I124" s="97">
        <f>VLOOKUP($B124,[1]NUM13!$G$2:$T$105,6,FALSE)</f>
        <v>11</v>
      </c>
      <c r="J124" s="97">
        <f>VLOOKUP($B124,[1]NUM13!$G$2:$T$105,7,FALSE)</f>
        <v>0</v>
      </c>
      <c r="K124" s="97">
        <f>VLOOKUP($B124,[1]NUM13!$G$2:$T$105,8,FALSE)</f>
        <v>0</v>
      </c>
      <c r="L124" s="104">
        <f>VLOOKUP($B124,[1]NUM13!$G$2:$T$105,9,FALSE)</f>
        <v>0</v>
      </c>
      <c r="M124" s="104">
        <f>VLOOKUP($B124,[1]NUM13!$G$2:$T$105,10,FALSE)</f>
        <v>0</v>
      </c>
      <c r="N124" s="104">
        <f>VLOOKUP($B124,[1]NUM13!$G$2:$T$105,11,FALSE)</f>
        <v>0</v>
      </c>
      <c r="O124" s="104">
        <f>VLOOKUP($B124,[1]NUM13!$G$2:$T$105,12,FALSE)</f>
        <v>0</v>
      </c>
      <c r="P124" s="104">
        <f>VLOOKUP($B124,[1]NUM13!$G$2:$T$105,13,FALSE)</f>
        <v>0</v>
      </c>
      <c r="Q124" s="17">
        <f t="shared" si="15"/>
        <v>13</v>
      </c>
    </row>
    <row r="125" spans="1:19" ht="15" thickBot="1" x14ac:dyDescent="0.25">
      <c r="A125" s="105" t="s">
        <v>186</v>
      </c>
      <c r="B125" s="99" t="s">
        <v>178</v>
      </c>
      <c r="C125" s="63"/>
      <c r="D125" s="63"/>
      <c r="E125" s="115">
        <f>VLOOKUP($B125,[1]NUM13!$G$2:$T$105,2,FALSE)</f>
        <v>0</v>
      </c>
      <c r="F125" s="115">
        <f>VLOOKUP($B125,[1]NUM13!$G$2:$T$105,3,FALSE)</f>
        <v>0</v>
      </c>
      <c r="G125" s="97">
        <f>VLOOKUP($B125,[1]NUM13!$G$2:$T$105,4,FALSE)</f>
        <v>2</v>
      </c>
      <c r="H125" s="97">
        <f>VLOOKUP($B125,[1]NUM13!$G$2:$T$105,5,FALSE)</f>
        <v>0</v>
      </c>
      <c r="I125" s="97">
        <f>VLOOKUP($B125,[1]NUM13!$G$2:$T$105,6,FALSE)</f>
        <v>0</v>
      </c>
      <c r="J125" s="97">
        <f>VLOOKUP($B125,[1]NUM13!$G$2:$T$105,7,FALSE)</f>
        <v>2</v>
      </c>
      <c r="K125" s="97">
        <f>VLOOKUP($B125,[1]NUM13!$G$2:$T$105,8,FALSE)</f>
        <v>0</v>
      </c>
      <c r="L125" s="104">
        <f>VLOOKUP($B125,[1]NUM13!$G$2:$T$105,9,FALSE)</f>
        <v>0</v>
      </c>
      <c r="M125" s="104">
        <f>VLOOKUP($B125,[1]NUM13!$G$2:$T$105,10,FALSE)</f>
        <v>0</v>
      </c>
      <c r="N125" s="104">
        <f>VLOOKUP($B125,[1]NUM13!$G$2:$T$105,11,FALSE)</f>
        <v>0</v>
      </c>
      <c r="O125" s="104">
        <f>VLOOKUP($B125,[1]NUM13!$G$2:$T$105,12,FALSE)</f>
        <v>0</v>
      </c>
      <c r="P125" s="104">
        <f>VLOOKUP($B125,[1]NUM13!$G$2:$T$105,13,FALSE)</f>
        <v>0</v>
      </c>
      <c r="Q125" s="17">
        <f t="shared" si="15"/>
        <v>4</v>
      </c>
    </row>
    <row r="126" spans="1:19" ht="15" thickBot="1" x14ac:dyDescent="0.25">
      <c r="A126" s="105" t="s">
        <v>186</v>
      </c>
      <c r="B126" s="99" t="s">
        <v>179</v>
      </c>
      <c r="C126" s="63"/>
      <c r="D126" s="63"/>
      <c r="E126" s="115">
        <f>VLOOKUP($B126,[1]NUM13!$G$2:$T$105,2,FALSE)</f>
        <v>0</v>
      </c>
      <c r="F126" s="115">
        <f>VLOOKUP($B126,[1]NUM13!$G$2:$T$105,3,FALSE)</f>
        <v>0</v>
      </c>
      <c r="G126" s="97">
        <f>VLOOKUP($B126,[1]NUM13!$G$2:$T$105,4,FALSE)</f>
        <v>1</v>
      </c>
      <c r="H126" s="97">
        <f>VLOOKUP($B126,[1]NUM13!$G$2:$T$105,5,FALSE)</f>
        <v>0</v>
      </c>
      <c r="I126" s="97">
        <f>VLOOKUP($B126,[1]NUM13!$G$2:$T$105,6,FALSE)</f>
        <v>0</v>
      </c>
      <c r="J126" s="97">
        <f>VLOOKUP($B126,[1]NUM13!$G$2:$T$105,7,FALSE)</f>
        <v>0</v>
      </c>
      <c r="K126" s="97">
        <f>VLOOKUP($B126,[1]NUM13!$G$2:$T$105,8,FALSE)</f>
        <v>0</v>
      </c>
      <c r="L126" s="104">
        <f>VLOOKUP($B126,[1]NUM13!$G$2:$T$105,9,FALSE)</f>
        <v>0</v>
      </c>
      <c r="M126" s="104">
        <f>VLOOKUP($B126,[1]NUM13!$G$2:$T$105,10,FALSE)</f>
        <v>0</v>
      </c>
      <c r="N126" s="104">
        <f>VLOOKUP($B126,[1]NUM13!$G$2:$T$105,11,FALSE)</f>
        <v>0</v>
      </c>
      <c r="O126" s="104">
        <f>VLOOKUP($B126,[1]NUM13!$G$2:$T$105,12,FALSE)</f>
        <v>0</v>
      </c>
      <c r="P126" s="104">
        <f>VLOOKUP($B126,[1]NUM13!$G$2:$T$105,13,FALSE)</f>
        <v>0</v>
      </c>
      <c r="Q126" s="17">
        <f t="shared" si="15"/>
        <v>1</v>
      </c>
    </row>
    <row r="127" spans="1:19" ht="15" thickBot="1" x14ac:dyDescent="0.25">
      <c r="A127" s="105" t="s">
        <v>186</v>
      </c>
      <c r="B127" s="99" t="s">
        <v>180</v>
      </c>
      <c r="C127" s="63"/>
      <c r="D127" s="63"/>
      <c r="E127" s="115">
        <f>VLOOKUP($B127,[1]NUM13!$G$2:$T$105,2,FALSE)</f>
        <v>0</v>
      </c>
      <c r="F127" s="115">
        <f>VLOOKUP($B127,[1]NUM13!$G$2:$T$105,3,FALSE)</f>
        <v>0</v>
      </c>
      <c r="G127" s="97">
        <f>VLOOKUP($B127,[1]NUM13!$G$2:$T$105,4,FALSE)</f>
        <v>0</v>
      </c>
      <c r="H127" s="97">
        <f>VLOOKUP($B127,[1]NUM13!$G$2:$T$105,5,FALSE)</f>
        <v>0</v>
      </c>
      <c r="I127" s="97">
        <f>VLOOKUP($B127,[1]NUM13!$G$2:$T$105,6,FALSE)</f>
        <v>2</v>
      </c>
      <c r="J127" s="97">
        <f>VLOOKUP($B127,[1]NUM13!$G$2:$T$105,7,FALSE)</f>
        <v>2</v>
      </c>
      <c r="K127" s="97">
        <f>VLOOKUP($B127,[1]NUM13!$G$2:$T$105,8,FALSE)</f>
        <v>0</v>
      </c>
      <c r="L127" s="104">
        <f>VLOOKUP($B127,[1]NUM13!$G$2:$T$105,9,FALSE)</f>
        <v>0</v>
      </c>
      <c r="M127" s="104">
        <f>VLOOKUP($B127,[1]NUM13!$G$2:$T$105,10,FALSE)</f>
        <v>0</v>
      </c>
      <c r="N127" s="104">
        <f>VLOOKUP($B127,[1]NUM13!$G$2:$T$105,11,FALSE)</f>
        <v>0</v>
      </c>
      <c r="O127" s="104">
        <f>VLOOKUP($B127,[1]NUM13!$G$2:$T$105,12,FALSE)</f>
        <v>0</v>
      </c>
      <c r="P127" s="104">
        <f>VLOOKUP($B127,[1]NUM13!$G$2:$T$105,13,FALSE)</f>
        <v>0</v>
      </c>
      <c r="Q127" s="17">
        <f t="shared" si="15"/>
        <v>4</v>
      </c>
    </row>
    <row r="128" spans="1:19" ht="15" thickBot="1" x14ac:dyDescent="0.25">
      <c r="A128" s="105" t="s">
        <v>186</v>
      </c>
      <c r="B128" s="99" t="s">
        <v>181</v>
      </c>
      <c r="C128" s="63"/>
      <c r="D128" s="63"/>
      <c r="E128" s="115">
        <f>VLOOKUP($B128,[1]NUM13!$G$2:$T$105,2,FALSE)</f>
        <v>0</v>
      </c>
      <c r="F128" s="115">
        <f>VLOOKUP($B128,[1]NUM13!$G$2:$T$105,3,FALSE)</f>
        <v>0</v>
      </c>
      <c r="G128" s="97">
        <f>VLOOKUP($B128,[1]NUM13!$G$2:$T$105,4,FALSE)</f>
        <v>0</v>
      </c>
      <c r="H128" s="97">
        <f>VLOOKUP($B128,[1]NUM13!$G$2:$T$105,5,FALSE)</f>
        <v>0</v>
      </c>
      <c r="I128" s="97">
        <f>VLOOKUP($B128,[1]NUM13!$G$2:$T$105,6,FALSE)</f>
        <v>23</v>
      </c>
      <c r="J128" s="97">
        <f>VLOOKUP($B128,[1]NUM13!$G$2:$T$105,7,FALSE)</f>
        <v>0</v>
      </c>
      <c r="K128" s="97">
        <f>VLOOKUP($B128,[1]NUM13!$G$2:$T$105,8,FALSE)</f>
        <v>4</v>
      </c>
      <c r="L128" s="104">
        <f>VLOOKUP($B128,[1]NUM13!$G$2:$T$105,9,FALSE)</f>
        <v>0</v>
      </c>
      <c r="M128" s="104">
        <f>VLOOKUP($B128,[1]NUM13!$G$2:$T$105,10,FALSE)</f>
        <v>0</v>
      </c>
      <c r="N128" s="104">
        <f>VLOOKUP($B128,[1]NUM13!$G$2:$T$105,11,FALSE)</f>
        <v>0</v>
      </c>
      <c r="O128" s="104">
        <f>VLOOKUP($B128,[1]NUM13!$G$2:$T$105,12,FALSE)</f>
        <v>0</v>
      </c>
      <c r="P128" s="104">
        <f>VLOOKUP($B128,[1]NUM13!$G$2:$T$105,13,FALSE)</f>
        <v>0</v>
      </c>
      <c r="Q128" s="17">
        <f t="shared" si="15"/>
        <v>27</v>
      </c>
    </row>
    <row r="129" spans="1:19" ht="15" thickBot="1" x14ac:dyDescent="0.25">
      <c r="A129" s="105" t="s">
        <v>186</v>
      </c>
      <c r="B129" s="99" t="s">
        <v>182</v>
      </c>
      <c r="C129" s="63"/>
      <c r="D129" s="63"/>
      <c r="E129" s="115">
        <f>VLOOKUP($B129,[1]NUM13!$G$2:$T$105,2,FALSE)</f>
        <v>0</v>
      </c>
      <c r="F129" s="115">
        <f>VLOOKUP($B129,[1]NUM13!$G$2:$T$105,3,FALSE)</f>
        <v>0</v>
      </c>
      <c r="G129" s="97">
        <f>VLOOKUP($B129,[1]NUM13!$G$2:$T$105,4,FALSE)</f>
        <v>7</v>
      </c>
      <c r="H129" s="97">
        <f>VLOOKUP($B129,[1]NUM13!$G$2:$T$105,5,FALSE)</f>
        <v>0</v>
      </c>
      <c r="I129" s="97">
        <f>VLOOKUP($B129,[1]NUM13!$G$2:$T$105,6,FALSE)</f>
        <v>0</v>
      </c>
      <c r="J129" s="97">
        <f>VLOOKUP($B129,[1]NUM13!$G$2:$T$105,7,FALSE)</f>
        <v>4</v>
      </c>
      <c r="K129" s="97">
        <f>VLOOKUP($B129,[1]NUM13!$G$2:$T$105,8,FALSE)</f>
        <v>0</v>
      </c>
      <c r="L129" s="104">
        <f>VLOOKUP($B129,[1]NUM13!$G$2:$T$105,9,FALSE)</f>
        <v>0</v>
      </c>
      <c r="M129" s="104">
        <f>VLOOKUP($B129,[1]NUM13!$G$2:$T$105,10,FALSE)</f>
        <v>0</v>
      </c>
      <c r="N129" s="104">
        <f>VLOOKUP($B129,[1]NUM13!$G$2:$T$105,11,FALSE)</f>
        <v>0</v>
      </c>
      <c r="O129" s="104">
        <f>VLOOKUP($B129,[1]NUM13!$G$2:$T$105,12,FALSE)</f>
        <v>0</v>
      </c>
      <c r="P129" s="104">
        <f>VLOOKUP($B129,[1]NUM13!$G$2:$T$105,13,FALSE)</f>
        <v>0</v>
      </c>
      <c r="Q129" s="17">
        <f t="shared" si="15"/>
        <v>11</v>
      </c>
    </row>
    <row r="130" spans="1:19" ht="15" thickBot="1" x14ac:dyDescent="0.25">
      <c r="A130" s="105" t="s">
        <v>186</v>
      </c>
      <c r="B130" s="99" t="s">
        <v>183</v>
      </c>
      <c r="C130" s="63"/>
      <c r="D130" s="63"/>
      <c r="E130" s="115">
        <f>VLOOKUP($B130,[1]NUM13!$G$2:$T$105,2,FALSE)</f>
        <v>0</v>
      </c>
      <c r="F130" s="115">
        <f>VLOOKUP($B130,[1]NUM13!$G$2:$T$105,3,FALSE)</f>
        <v>0</v>
      </c>
      <c r="G130" s="97">
        <f>VLOOKUP($B130,[1]NUM13!$G$2:$T$105,4,FALSE)</f>
        <v>0</v>
      </c>
      <c r="H130" s="97">
        <f>VLOOKUP($B130,[1]NUM13!$G$2:$T$105,5,FALSE)</f>
        <v>0</v>
      </c>
      <c r="I130" s="97">
        <f>VLOOKUP($B130,[1]NUM13!$G$2:$T$105,6,FALSE)</f>
        <v>1</v>
      </c>
      <c r="J130" s="97">
        <f>VLOOKUP($B130,[1]NUM13!$G$2:$T$105,7,FALSE)</f>
        <v>0</v>
      </c>
      <c r="K130" s="97">
        <f>VLOOKUP($B130,[1]NUM13!$G$2:$T$105,8,FALSE)</f>
        <v>2</v>
      </c>
      <c r="L130" s="104">
        <f>VLOOKUP($B130,[1]NUM13!$G$2:$T$105,9,FALSE)</f>
        <v>6</v>
      </c>
      <c r="M130" s="104">
        <f>VLOOKUP($B130,[1]NUM13!$G$2:$T$105,10,FALSE)</f>
        <v>0</v>
      </c>
      <c r="N130" s="104">
        <f>VLOOKUP($B130,[1]NUM13!$G$2:$T$105,11,FALSE)</f>
        <v>0</v>
      </c>
      <c r="O130" s="104">
        <f>VLOOKUP($B130,[1]NUM13!$G$2:$T$105,12,FALSE)</f>
        <v>0</v>
      </c>
      <c r="P130" s="104">
        <f>VLOOKUP($B130,[1]NUM13!$G$2:$T$105,13,FALSE)</f>
        <v>0</v>
      </c>
      <c r="Q130" s="17">
        <f t="shared" si="15"/>
        <v>9</v>
      </c>
    </row>
    <row r="131" spans="1:19" ht="15" thickBot="1" x14ac:dyDescent="0.25">
      <c r="A131" s="105" t="s">
        <v>186</v>
      </c>
      <c r="B131" s="99" t="s">
        <v>184</v>
      </c>
      <c r="C131" s="63"/>
      <c r="D131" s="63"/>
      <c r="E131" s="115"/>
      <c r="F131" s="115"/>
      <c r="G131" s="97"/>
      <c r="H131" s="97"/>
      <c r="I131" s="97"/>
      <c r="J131" s="97"/>
      <c r="K131" s="97"/>
      <c r="L131" s="104"/>
      <c r="M131" s="104"/>
      <c r="N131" s="104"/>
      <c r="O131" s="104"/>
      <c r="P131" s="104"/>
      <c r="Q131" s="17">
        <f t="shared" si="15"/>
        <v>0</v>
      </c>
    </row>
    <row r="132" spans="1:19" ht="15" thickBot="1" x14ac:dyDescent="0.25">
      <c r="A132" s="105" t="s">
        <v>186</v>
      </c>
      <c r="B132" s="99" t="s">
        <v>185</v>
      </c>
      <c r="C132" s="63"/>
      <c r="D132" s="63"/>
      <c r="E132" s="115"/>
      <c r="F132" s="115"/>
      <c r="G132" s="97"/>
      <c r="H132" s="97"/>
      <c r="I132" s="97"/>
      <c r="J132" s="97"/>
      <c r="K132" s="97"/>
      <c r="L132" s="104"/>
      <c r="M132" s="104"/>
      <c r="N132" s="104"/>
      <c r="O132" s="104"/>
      <c r="P132" s="104"/>
      <c r="Q132" s="17">
        <f t="shared" si="15"/>
        <v>0</v>
      </c>
    </row>
    <row r="133" spans="1:19" s="65" customFormat="1" ht="15" thickBot="1" x14ac:dyDescent="0.25">
      <c r="A133" s="233" t="s">
        <v>208</v>
      </c>
      <c r="B133" s="234"/>
      <c r="C133" s="45">
        <f>+D133/Metas!S112</f>
        <v>1.1426797081198572</v>
      </c>
      <c r="D133" s="19">
        <f>+Q133/R133</f>
        <v>0.17140195621797857</v>
      </c>
      <c r="E133" s="82">
        <f>SUM(E120:E132)</f>
        <v>0</v>
      </c>
      <c r="F133" s="82">
        <f t="shared" ref="F133:P133" si="16">SUM(F120:F132)</f>
        <v>0</v>
      </c>
      <c r="G133" s="82">
        <f t="shared" si="16"/>
        <v>29</v>
      </c>
      <c r="H133" s="82">
        <f t="shared" si="16"/>
        <v>0</v>
      </c>
      <c r="I133" s="82">
        <f t="shared" si="16"/>
        <v>60</v>
      </c>
      <c r="J133" s="82">
        <f t="shared" si="16"/>
        <v>125</v>
      </c>
      <c r="K133" s="82">
        <f t="shared" si="16"/>
        <v>29</v>
      </c>
      <c r="L133" s="82">
        <f t="shared" si="16"/>
        <v>93</v>
      </c>
      <c r="M133" s="82">
        <f t="shared" si="16"/>
        <v>17</v>
      </c>
      <c r="N133" s="82">
        <f t="shared" si="16"/>
        <v>14</v>
      </c>
      <c r="O133" s="82">
        <f t="shared" si="16"/>
        <v>0</v>
      </c>
      <c r="P133" s="82">
        <f t="shared" si="16"/>
        <v>1</v>
      </c>
      <c r="Q133" s="82">
        <f>SUM(Q120:Q132)</f>
        <v>368</v>
      </c>
      <c r="R133" s="246">
        <v>2147</v>
      </c>
      <c r="S133" s="247"/>
    </row>
    <row r="134" spans="1:19" ht="15" thickBot="1" x14ac:dyDescent="0.25">
      <c r="A134" s="105" t="s">
        <v>191</v>
      </c>
      <c r="B134" s="99" t="s">
        <v>187</v>
      </c>
      <c r="C134" s="63"/>
      <c r="D134" s="63"/>
      <c r="E134" s="81">
        <f>VLOOKUP($B134,[1]NUM13!$G$2:$T$105,2,FALSE)</f>
        <v>0</v>
      </c>
      <c r="F134" s="81">
        <f>VLOOKUP($B134,[1]NUM13!$G$2:$T$105,3,FALSE)</f>
        <v>0</v>
      </c>
      <c r="G134" s="64">
        <f>VLOOKUP($B134,[1]NUM13!$G$2:$T$105,4,FALSE)</f>
        <v>0</v>
      </c>
      <c r="H134" s="64">
        <f>VLOOKUP($B134,[1]NUM13!$G$2:$T$105,5,FALSE)</f>
        <v>0</v>
      </c>
      <c r="I134" s="64">
        <f>VLOOKUP($B134,[1]NUM13!$G$2:$T$105,6,FALSE)</f>
        <v>24</v>
      </c>
      <c r="J134" s="64">
        <f>VLOOKUP($B134,[1]NUM13!$G$2:$T$105,7,FALSE)</f>
        <v>45</v>
      </c>
      <c r="K134" s="64">
        <f>VLOOKUP($B134,[1]NUM13!$G$2:$T$105,8,FALSE)</f>
        <v>26</v>
      </c>
      <c r="L134" s="62">
        <f>VLOOKUP($B134,[1]NUM13!$G$2:$T$105,9,FALSE)</f>
        <v>0</v>
      </c>
      <c r="M134" s="62">
        <f>VLOOKUP($B134,[1]NUM13!$G$2:$T$105,10,FALSE)</f>
        <v>12</v>
      </c>
      <c r="N134" s="62">
        <f>VLOOKUP($B134,[1]NUM13!$G$2:$T$105,11,FALSE)</f>
        <v>10</v>
      </c>
      <c r="O134" s="62">
        <f>VLOOKUP($B134,[1]NUM13!$G$2:$T$105,12,FALSE)</f>
        <v>20</v>
      </c>
      <c r="P134" s="62">
        <f>VLOOKUP($B134,[1]NUM13!$G$2:$T$105,13,FALSE)</f>
        <v>0</v>
      </c>
      <c r="Q134" s="17">
        <f>SUM(E134:P134)</f>
        <v>137</v>
      </c>
    </row>
    <row r="135" spans="1:19" ht="15" thickBot="1" x14ac:dyDescent="0.25">
      <c r="A135" s="105" t="s">
        <v>191</v>
      </c>
      <c r="B135" s="99" t="s">
        <v>188</v>
      </c>
      <c r="C135" s="63"/>
      <c r="D135" s="63"/>
      <c r="E135" s="81"/>
      <c r="F135" s="81"/>
      <c r="G135" s="64"/>
      <c r="H135" s="64"/>
      <c r="I135" s="64"/>
      <c r="J135" s="64"/>
      <c r="K135" s="64"/>
      <c r="Q135" s="17">
        <f>SUM(E135:P135)</f>
        <v>0</v>
      </c>
    </row>
    <row r="136" spans="1:19" ht="15" thickBot="1" x14ac:dyDescent="0.25">
      <c r="A136" s="105" t="s">
        <v>191</v>
      </c>
      <c r="B136" s="99" t="s">
        <v>189</v>
      </c>
      <c r="C136" s="63"/>
      <c r="D136" s="63"/>
      <c r="E136" s="81"/>
      <c r="F136" s="81"/>
      <c r="G136" s="64"/>
      <c r="H136" s="64"/>
      <c r="I136" s="64"/>
      <c r="J136" s="64"/>
      <c r="K136" s="64"/>
      <c r="Q136" s="17">
        <f>SUM(E136:P136)</f>
        <v>0</v>
      </c>
    </row>
    <row r="137" spans="1:19" ht="15" thickBot="1" x14ac:dyDescent="0.25">
      <c r="A137" s="105" t="s">
        <v>191</v>
      </c>
      <c r="B137" s="99" t="s">
        <v>190</v>
      </c>
      <c r="C137" s="63"/>
      <c r="D137" s="63"/>
      <c r="E137" s="81"/>
      <c r="F137" s="81"/>
      <c r="G137" s="64"/>
      <c r="H137" s="64"/>
      <c r="I137" s="64"/>
      <c r="J137" s="64"/>
      <c r="K137" s="64"/>
      <c r="Q137" s="17">
        <f>SUM(E137:P137)</f>
        <v>0</v>
      </c>
    </row>
    <row r="138" spans="1:19" s="65" customFormat="1" ht="15" thickBot="1" x14ac:dyDescent="0.25">
      <c r="A138" s="233" t="s">
        <v>209</v>
      </c>
      <c r="B138" s="234"/>
      <c r="C138" s="45">
        <f>+D138/Metas!S114</f>
        <v>1.2681662501157085</v>
      </c>
      <c r="D138" s="19">
        <f>+Q138/R138</f>
        <v>0.16486161251504211</v>
      </c>
      <c r="E138" s="82">
        <f>SUM(E134:E137)</f>
        <v>0</v>
      </c>
      <c r="F138" s="82">
        <f t="shared" ref="F138:P138" si="17">SUM(F134:F137)</f>
        <v>0</v>
      </c>
      <c r="G138" s="82">
        <f t="shared" si="17"/>
        <v>0</v>
      </c>
      <c r="H138" s="82">
        <f t="shared" si="17"/>
        <v>0</v>
      </c>
      <c r="I138" s="82">
        <f t="shared" si="17"/>
        <v>24</v>
      </c>
      <c r="J138" s="82">
        <f t="shared" si="17"/>
        <v>45</v>
      </c>
      <c r="K138" s="82">
        <f t="shared" si="17"/>
        <v>26</v>
      </c>
      <c r="L138" s="82">
        <f t="shared" si="17"/>
        <v>0</v>
      </c>
      <c r="M138" s="82">
        <f t="shared" si="17"/>
        <v>12</v>
      </c>
      <c r="N138" s="82">
        <f t="shared" si="17"/>
        <v>10</v>
      </c>
      <c r="O138" s="82">
        <f t="shared" si="17"/>
        <v>20</v>
      </c>
      <c r="P138" s="82">
        <f t="shared" si="17"/>
        <v>0</v>
      </c>
      <c r="Q138" s="82">
        <f>SUM(Q134:Q137)</f>
        <v>137</v>
      </c>
      <c r="R138" s="246">
        <v>831</v>
      </c>
      <c r="S138" s="247"/>
    </row>
    <row r="139" spans="1:19" ht="15" thickBot="1" x14ac:dyDescent="0.25">
      <c r="A139" s="105" t="s">
        <v>199</v>
      </c>
      <c r="B139" s="99" t="s">
        <v>192</v>
      </c>
      <c r="C139" s="63"/>
      <c r="D139" s="63"/>
      <c r="E139" s="115">
        <f>VLOOKUP($B139,[1]NUM13!$G$2:$T$105,2,FALSE)</f>
        <v>0</v>
      </c>
      <c r="F139" s="115">
        <f>VLOOKUP($B139,[1]NUM13!$G$2:$T$105,3,FALSE)</f>
        <v>0</v>
      </c>
      <c r="G139" s="97">
        <f>VLOOKUP($B139,[1]NUM13!$G$2:$T$105,4,FALSE)</f>
        <v>18</v>
      </c>
      <c r="H139" s="97">
        <f>VLOOKUP($B139,[1]NUM13!$G$2:$T$105,5,FALSE)</f>
        <v>0</v>
      </c>
      <c r="I139" s="97">
        <f>VLOOKUP($B139,[1]NUM13!$G$2:$T$105,6,FALSE)</f>
        <v>20</v>
      </c>
      <c r="J139" s="97">
        <f>VLOOKUP($B139,[1]NUM13!$G$2:$T$105,7,FALSE)</f>
        <v>20</v>
      </c>
      <c r="K139" s="97">
        <f>VLOOKUP($B139,[1]NUM13!$G$2:$T$105,8,FALSE)</f>
        <v>0</v>
      </c>
      <c r="L139" s="104">
        <f>VLOOKUP($B139,[1]NUM13!$G$2:$T$105,9,FALSE)</f>
        <v>0</v>
      </c>
      <c r="M139" s="104">
        <f>VLOOKUP($B139,[1]NUM13!$G$2:$T$105,10,FALSE)</f>
        <v>0</v>
      </c>
      <c r="N139" s="104">
        <f>VLOOKUP($B139,[1]NUM13!$G$2:$T$105,11,FALSE)</f>
        <v>0</v>
      </c>
      <c r="O139" s="104">
        <f>VLOOKUP($B139,[1]NUM13!$G$2:$T$105,12,FALSE)</f>
        <v>0</v>
      </c>
      <c r="P139" s="62">
        <f>VLOOKUP($B139,[1]NUM13!$G$2:$T$105,13,FALSE)</f>
        <v>0</v>
      </c>
      <c r="Q139" s="17">
        <f t="shared" ref="Q139:Q145" si="18">SUM(E139:P139)</f>
        <v>58</v>
      </c>
    </row>
    <row r="140" spans="1:19" ht="15" thickBot="1" x14ac:dyDescent="0.25">
      <c r="A140" s="105" t="s">
        <v>199</v>
      </c>
      <c r="B140" s="99" t="s">
        <v>193</v>
      </c>
      <c r="C140" s="63"/>
      <c r="D140" s="63"/>
      <c r="E140" s="115"/>
      <c r="F140" s="115"/>
      <c r="G140" s="97"/>
      <c r="H140" s="97"/>
      <c r="I140" s="97"/>
      <c r="J140" s="97"/>
      <c r="K140" s="97"/>
      <c r="L140" s="104"/>
      <c r="M140" s="104"/>
      <c r="N140" s="104"/>
      <c r="O140" s="104"/>
      <c r="Q140" s="17">
        <f t="shared" si="18"/>
        <v>0</v>
      </c>
    </row>
    <row r="141" spans="1:19" ht="15" thickBot="1" x14ac:dyDescent="0.25">
      <c r="A141" s="105" t="s">
        <v>199</v>
      </c>
      <c r="B141" s="99" t="s">
        <v>194</v>
      </c>
      <c r="C141" s="63"/>
      <c r="D141" s="63"/>
      <c r="E141" s="115"/>
      <c r="F141" s="115"/>
      <c r="G141" s="97"/>
      <c r="H141" s="97"/>
      <c r="I141" s="97"/>
      <c r="J141" s="97"/>
      <c r="K141" s="97"/>
      <c r="L141" s="104"/>
      <c r="M141" s="104"/>
      <c r="N141" s="104"/>
      <c r="O141" s="104"/>
      <c r="Q141" s="17">
        <f t="shared" si="18"/>
        <v>0</v>
      </c>
    </row>
    <row r="142" spans="1:19" ht="15" thickBot="1" x14ac:dyDescent="0.25">
      <c r="A142" s="105" t="s">
        <v>199</v>
      </c>
      <c r="B142" s="99" t="s">
        <v>195</v>
      </c>
      <c r="C142" s="63"/>
      <c r="D142" s="63"/>
      <c r="E142" s="115"/>
      <c r="F142" s="115"/>
      <c r="G142" s="97"/>
      <c r="H142" s="97"/>
      <c r="I142" s="97"/>
      <c r="J142" s="97"/>
      <c r="K142" s="97"/>
      <c r="L142" s="104"/>
      <c r="M142" s="104"/>
      <c r="N142" s="104"/>
      <c r="O142" s="104"/>
      <c r="Q142" s="17">
        <f t="shared" si="18"/>
        <v>0</v>
      </c>
    </row>
    <row r="143" spans="1:19" ht="15" thickBot="1" x14ac:dyDescent="0.25">
      <c r="A143" s="105" t="s">
        <v>199</v>
      </c>
      <c r="B143" s="99" t="s">
        <v>196</v>
      </c>
      <c r="C143" s="63"/>
      <c r="D143" s="63"/>
      <c r="E143" s="115"/>
      <c r="F143" s="115"/>
      <c r="G143" s="97"/>
      <c r="H143" s="97"/>
      <c r="I143" s="97"/>
      <c r="J143" s="97"/>
      <c r="K143" s="97"/>
      <c r="L143" s="104"/>
      <c r="M143" s="104"/>
      <c r="N143" s="104"/>
      <c r="O143" s="104"/>
      <c r="Q143" s="17">
        <f t="shared" si="18"/>
        <v>0</v>
      </c>
    </row>
    <row r="144" spans="1:19" ht="15" thickBot="1" x14ac:dyDescent="0.25">
      <c r="A144" s="105" t="s">
        <v>199</v>
      </c>
      <c r="B144" s="99" t="s">
        <v>197</v>
      </c>
      <c r="C144" s="63"/>
      <c r="D144" s="63"/>
      <c r="E144" s="115"/>
      <c r="F144" s="115"/>
      <c r="G144" s="97"/>
      <c r="H144" s="97"/>
      <c r="I144" s="97"/>
      <c r="J144" s="97"/>
      <c r="K144" s="97"/>
      <c r="L144" s="104"/>
      <c r="M144" s="104"/>
      <c r="N144" s="104"/>
      <c r="O144" s="104"/>
      <c r="Q144" s="17">
        <f t="shared" si="18"/>
        <v>0</v>
      </c>
    </row>
    <row r="145" spans="1:19" ht="15" thickBot="1" x14ac:dyDescent="0.25">
      <c r="A145" s="105" t="s">
        <v>199</v>
      </c>
      <c r="B145" s="99" t="s">
        <v>198</v>
      </c>
      <c r="C145" s="63"/>
      <c r="D145" s="63"/>
      <c r="E145" s="115"/>
      <c r="F145" s="115"/>
      <c r="G145" s="97"/>
      <c r="H145" s="97"/>
      <c r="I145" s="97"/>
      <c r="J145" s="97"/>
      <c r="K145" s="97"/>
      <c r="L145" s="104"/>
      <c r="M145" s="104"/>
      <c r="N145" s="104"/>
      <c r="O145" s="104"/>
      <c r="Q145" s="17">
        <f t="shared" si="18"/>
        <v>0</v>
      </c>
    </row>
    <row r="146" spans="1:19" s="65" customFormat="1" ht="15" thickBot="1" x14ac:dyDescent="0.25">
      <c r="A146" s="233" t="s">
        <v>210</v>
      </c>
      <c r="B146" s="234"/>
      <c r="C146" s="45">
        <f>+D146/Metas!S115</f>
        <v>1.5846994535519126</v>
      </c>
      <c r="D146" s="19">
        <f>+Q146/R146</f>
        <v>0.23770491803278687</v>
      </c>
      <c r="E146" s="82">
        <f>SUM(E139:E145)</f>
        <v>0</v>
      </c>
      <c r="F146" s="82">
        <f t="shared" ref="F146:P146" si="19">SUM(F139:F145)</f>
        <v>0</v>
      </c>
      <c r="G146" s="82">
        <f t="shared" si="19"/>
        <v>18</v>
      </c>
      <c r="H146" s="82">
        <f t="shared" si="19"/>
        <v>0</v>
      </c>
      <c r="I146" s="82">
        <f t="shared" si="19"/>
        <v>20</v>
      </c>
      <c r="J146" s="82">
        <f t="shared" si="19"/>
        <v>20</v>
      </c>
      <c r="K146" s="82">
        <f t="shared" si="19"/>
        <v>0</v>
      </c>
      <c r="L146" s="82">
        <f t="shared" si="19"/>
        <v>0</v>
      </c>
      <c r="M146" s="82">
        <f t="shared" si="19"/>
        <v>0</v>
      </c>
      <c r="N146" s="82">
        <f t="shared" si="19"/>
        <v>0</v>
      </c>
      <c r="O146" s="82">
        <f t="shared" si="19"/>
        <v>0</v>
      </c>
      <c r="P146" s="82">
        <f t="shared" si="19"/>
        <v>0</v>
      </c>
      <c r="Q146" s="82">
        <f>SUM(Q139:Q145)</f>
        <v>58</v>
      </c>
      <c r="R146" s="246">
        <v>244</v>
      </c>
      <c r="S146" s="247"/>
    </row>
    <row r="147" spans="1:19" x14ac:dyDescent="0.2">
      <c r="B147" s="140" t="s">
        <v>215</v>
      </c>
      <c r="C147" s="72"/>
      <c r="D147" s="179">
        <f>+D25+D36+D47+D61+D72+D78+D89+D106+D119+D133+D138+D146</f>
        <v>2.0902328457459238</v>
      </c>
      <c r="E147" s="81">
        <f t="shared" ref="E147:S147" si="20">+E25+E36+E47+E61+E72+E78+E89+E106+E119+E133+E138+E146</f>
        <v>17</v>
      </c>
      <c r="F147" s="81">
        <f t="shared" si="20"/>
        <v>42</v>
      </c>
      <c r="G147" s="69">
        <f t="shared" si="20"/>
        <v>318</v>
      </c>
      <c r="H147" s="69">
        <f t="shared" si="20"/>
        <v>405</v>
      </c>
      <c r="I147" s="69">
        <f t="shared" si="20"/>
        <v>904</v>
      </c>
      <c r="J147" s="69">
        <f t="shared" si="20"/>
        <v>1352</v>
      </c>
      <c r="K147" s="69">
        <f t="shared" si="20"/>
        <v>270</v>
      </c>
      <c r="L147" s="69">
        <f t="shared" si="20"/>
        <v>1239</v>
      </c>
      <c r="M147" s="69">
        <f t="shared" si="20"/>
        <v>501</v>
      </c>
      <c r="N147" s="69">
        <f t="shared" si="20"/>
        <v>588</v>
      </c>
      <c r="O147" s="69">
        <f t="shared" si="20"/>
        <v>210</v>
      </c>
      <c r="P147" s="69">
        <f t="shared" si="20"/>
        <v>159</v>
      </c>
      <c r="Q147" s="75">
        <f t="shared" si="20"/>
        <v>6005</v>
      </c>
      <c r="R147" s="307">
        <f t="shared" si="20"/>
        <v>40412</v>
      </c>
      <c r="S147" s="307">
        <f t="shared" si="20"/>
        <v>0</v>
      </c>
    </row>
    <row r="148" spans="1:19" x14ac:dyDescent="0.2">
      <c r="C148" s="73"/>
      <c r="D148" s="94"/>
    </row>
    <row r="150" spans="1:19" x14ac:dyDescent="0.2">
      <c r="Q150" s="69"/>
    </row>
  </sheetData>
  <mergeCells count="3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A25:B25"/>
    <mergeCell ref="R25:S25"/>
    <mergeCell ref="A36:B36"/>
    <mergeCell ref="R36:S36"/>
    <mergeCell ref="A47:B47"/>
    <mergeCell ref="R47:S47"/>
    <mergeCell ref="A61:B61"/>
    <mergeCell ref="R61:S61"/>
    <mergeCell ref="A72:B72"/>
    <mergeCell ref="R72:S72"/>
    <mergeCell ref="A78:B78"/>
    <mergeCell ref="R78:S78"/>
    <mergeCell ref="A89:B89"/>
    <mergeCell ref="R89:S89"/>
    <mergeCell ref="A106:B106"/>
    <mergeCell ref="R106:S106"/>
    <mergeCell ref="A119:B119"/>
    <mergeCell ref="R119:S119"/>
    <mergeCell ref="R147:S147"/>
    <mergeCell ref="A133:B133"/>
    <mergeCell ref="R133:S133"/>
    <mergeCell ref="A138:B138"/>
    <mergeCell ref="R138:S138"/>
    <mergeCell ref="A146:B146"/>
    <mergeCell ref="R146:S14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117"/>
  <sheetViews>
    <sheetView topLeftCell="A85" zoomScale="90" zoomScaleNormal="90" workbookViewId="0">
      <selection sqref="A1:S1"/>
    </sheetView>
  </sheetViews>
  <sheetFormatPr baseColWidth="10" defaultRowHeight="15" x14ac:dyDescent="0.25"/>
  <cols>
    <col min="7" max="7" width="12.7109375" customWidth="1"/>
    <col min="12" max="12" width="13.42578125" customWidth="1"/>
    <col min="17" max="18" width="12.5703125" bestFit="1" customWidth="1"/>
  </cols>
  <sheetData>
    <row r="1" spans="1:20" s="23" customFormat="1" ht="18" x14ac:dyDescent="0.35">
      <c r="A1" s="308" t="s">
        <v>262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21"/>
    </row>
    <row r="2" spans="1:20" s="26" customFormat="1" ht="16.5" customHeight="1" x14ac:dyDescent="0.3">
      <c r="A2" s="24"/>
      <c r="B2" s="24"/>
      <c r="C2" s="24"/>
      <c r="D2" s="24"/>
      <c r="E2" s="310" t="s">
        <v>230</v>
      </c>
      <c r="F2" s="313" t="s">
        <v>231</v>
      </c>
      <c r="G2" s="318" t="s">
        <v>232</v>
      </c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25"/>
    </row>
    <row r="3" spans="1:20" s="23" customFormat="1" ht="16.5" x14ac:dyDescent="0.3">
      <c r="A3" s="27"/>
      <c r="B3" s="28"/>
      <c r="C3" s="27"/>
      <c r="D3" s="27"/>
      <c r="E3" s="311"/>
      <c r="F3" s="314"/>
      <c r="G3" s="29" t="s">
        <v>276</v>
      </c>
      <c r="H3" s="30" t="s">
        <v>277</v>
      </c>
      <c r="I3" s="30" t="s">
        <v>278</v>
      </c>
      <c r="J3" s="30" t="s">
        <v>279</v>
      </c>
      <c r="K3" s="30" t="s">
        <v>280</v>
      </c>
      <c r="L3" s="30" t="s">
        <v>281</v>
      </c>
      <c r="M3" s="30" t="s">
        <v>282</v>
      </c>
      <c r="N3" s="30" t="s">
        <v>283</v>
      </c>
      <c r="O3" s="30" t="s">
        <v>284</v>
      </c>
      <c r="P3" s="30" t="s">
        <v>285</v>
      </c>
      <c r="Q3" s="30" t="s">
        <v>263</v>
      </c>
      <c r="R3" s="30" t="s">
        <v>264</v>
      </c>
      <c r="S3" s="30" t="s">
        <v>296</v>
      </c>
      <c r="T3" s="21"/>
    </row>
    <row r="4" spans="1:20" s="33" customFormat="1" ht="165" customHeight="1" x14ac:dyDescent="0.3">
      <c r="A4" s="27" t="s">
        <v>233</v>
      </c>
      <c r="B4" s="28" t="s">
        <v>234</v>
      </c>
      <c r="C4" s="27" t="s">
        <v>233</v>
      </c>
      <c r="D4" s="27" t="s">
        <v>0</v>
      </c>
      <c r="E4" s="311"/>
      <c r="F4" s="314"/>
      <c r="G4" s="31" t="s">
        <v>297</v>
      </c>
      <c r="H4" s="31" t="s">
        <v>298</v>
      </c>
      <c r="I4" s="31" t="s">
        <v>299</v>
      </c>
      <c r="J4" s="31" t="s">
        <v>300</v>
      </c>
      <c r="K4" s="31" t="s">
        <v>301</v>
      </c>
      <c r="L4" s="31" t="s">
        <v>302</v>
      </c>
      <c r="M4" s="31" t="s">
        <v>303</v>
      </c>
      <c r="N4" s="31" t="s">
        <v>304</v>
      </c>
      <c r="O4" s="31" t="s">
        <v>305</v>
      </c>
      <c r="P4" s="47" t="s">
        <v>306</v>
      </c>
      <c r="Q4" s="47" t="s">
        <v>307</v>
      </c>
      <c r="R4" s="47" t="s">
        <v>308</v>
      </c>
      <c r="S4" s="47" t="s">
        <v>309</v>
      </c>
      <c r="T4" s="32"/>
    </row>
    <row r="5" spans="1:20" s="26" customFormat="1" ht="23.25" customHeight="1" x14ac:dyDescent="0.3">
      <c r="A5" s="34"/>
      <c r="B5" s="35"/>
      <c r="C5" s="34"/>
      <c r="D5" s="34"/>
      <c r="E5" s="312"/>
      <c r="F5" s="315"/>
      <c r="G5" s="146">
        <v>0.25</v>
      </c>
      <c r="H5" s="146">
        <v>0.26</v>
      </c>
      <c r="I5" s="146">
        <v>0.55000000000000004</v>
      </c>
      <c r="J5" s="146">
        <v>0.87</v>
      </c>
      <c r="K5" s="146">
        <v>0.24</v>
      </c>
      <c r="L5" s="146">
        <v>0.97</v>
      </c>
      <c r="M5" s="146">
        <v>0.55000000000000004</v>
      </c>
      <c r="N5" s="146">
        <v>0.71</v>
      </c>
      <c r="O5" s="146">
        <v>0.94</v>
      </c>
      <c r="P5" s="159">
        <v>0.22</v>
      </c>
      <c r="Q5" s="146">
        <v>0.22</v>
      </c>
      <c r="R5" s="146">
        <v>0.17</v>
      </c>
      <c r="S5" s="146">
        <v>0.15</v>
      </c>
      <c r="T5" s="25"/>
    </row>
    <row r="6" spans="1:20" s="23" customFormat="1" ht="16.5" x14ac:dyDescent="0.3">
      <c r="A6" s="38">
        <v>17</v>
      </c>
      <c r="B6" s="39" t="s">
        <v>238</v>
      </c>
      <c r="C6" s="40">
        <v>5</v>
      </c>
      <c r="D6" s="41" t="s">
        <v>239</v>
      </c>
      <c r="E6" s="42">
        <v>4202</v>
      </c>
      <c r="F6" s="41" t="s">
        <v>240</v>
      </c>
      <c r="G6" s="142">
        <v>0.21</v>
      </c>
      <c r="H6" s="142">
        <v>0.34</v>
      </c>
      <c r="I6" s="142">
        <v>0.7</v>
      </c>
      <c r="J6" s="142">
        <v>0.82</v>
      </c>
      <c r="K6" s="142">
        <v>0.4</v>
      </c>
      <c r="L6" s="142">
        <v>0.98</v>
      </c>
      <c r="M6" s="142">
        <v>0.42</v>
      </c>
      <c r="N6" s="142">
        <v>0.7</v>
      </c>
      <c r="O6" s="142">
        <v>0.94</v>
      </c>
      <c r="P6" s="143">
        <v>0.35</v>
      </c>
      <c r="Q6" s="142">
        <v>0.22</v>
      </c>
      <c r="R6" s="142">
        <v>0.15</v>
      </c>
      <c r="S6" s="142">
        <v>0.15</v>
      </c>
      <c r="T6" s="21"/>
    </row>
    <row r="7" spans="1:20" s="23" customFormat="1" ht="16.5" x14ac:dyDescent="0.3">
      <c r="A7" s="38">
        <v>18</v>
      </c>
      <c r="B7" s="39" t="s">
        <v>238</v>
      </c>
      <c r="C7" s="40">
        <v>5</v>
      </c>
      <c r="D7" s="41" t="s">
        <v>241</v>
      </c>
      <c r="E7" s="42">
        <v>4302</v>
      </c>
      <c r="F7" s="41" t="s">
        <v>240</v>
      </c>
      <c r="G7" s="142">
        <v>0.2</v>
      </c>
      <c r="H7" s="142">
        <v>0.38</v>
      </c>
      <c r="I7" s="142">
        <v>0.69</v>
      </c>
      <c r="J7" s="142">
        <v>0.82</v>
      </c>
      <c r="K7" s="142">
        <v>0.26</v>
      </c>
      <c r="L7" s="142">
        <v>0.98</v>
      </c>
      <c r="M7" s="142">
        <v>0.42</v>
      </c>
      <c r="N7" s="142">
        <v>0.78</v>
      </c>
      <c r="O7" s="142">
        <v>0.97</v>
      </c>
      <c r="P7" s="143">
        <v>0.56000000000000005</v>
      </c>
      <c r="Q7" s="142">
        <v>0.22</v>
      </c>
      <c r="R7" s="142">
        <v>0.17</v>
      </c>
      <c r="S7" s="142">
        <v>0.15</v>
      </c>
      <c r="T7" s="21"/>
    </row>
    <row r="8" spans="1:20" s="23" customFormat="1" ht="16.5" x14ac:dyDescent="0.3">
      <c r="A8" s="38">
        <v>19</v>
      </c>
      <c r="B8" s="39" t="s">
        <v>238</v>
      </c>
      <c r="C8" s="40">
        <v>5</v>
      </c>
      <c r="D8" s="41" t="s">
        <v>238</v>
      </c>
      <c r="E8" s="42">
        <v>4102</v>
      </c>
      <c r="F8" s="41" t="s">
        <v>242</v>
      </c>
      <c r="G8" s="142">
        <v>0.18</v>
      </c>
      <c r="H8" s="142">
        <v>0.27</v>
      </c>
      <c r="I8" s="142">
        <v>0.46</v>
      </c>
      <c r="J8" s="142">
        <v>0.87</v>
      </c>
      <c r="K8" s="142">
        <v>0.21</v>
      </c>
      <c r="L8" s="142">
        <v>0.98</v>
      </c>
      <c r="M8" s="142">
        <v>0.55000000000000004</v>
      </c>
      <c r="N8" s="142">
        <v>0.6</v>
      </c>
      <c r="O8" s="142">
        <v>0.97</v>
      </c>
      <c r="P8" s="143">
        <v>0.32</v>
      </c>
      <c r="Q8" s="142">
        <v>0.22</v>
      </c>
      <c r="R8" s="142">
        <v>0.17</v>
      </c>
      <c r="S8" s="142">
        <v>0.13</v>
      </c>
      <c r="T8" s="21"/>
    </row>
    <row r="9" spans="1:20" s="23" customFormat="1" ht="16.5" x14ac:dyDescent="0.3">
      <c r="A9" s="38">
        <v>20</v>
      </c>
      <c r="B9" s="39" t="s">
        <v>238</v>
      </c>
      <c r="C9" s="40">
        <v>5</v>
      </c>
      <c r="D9" s="41" t="s">
        <v>243</v>
      </c>
      <c r="E9" s="42">
        <v>4201</v>
      </c>
      <c r="F9" s="41" t="s">
        <v>240</v>
      </c>
      <c r="G9" s="142">
        <v>0.25</v>
      </c>
      <c r="H9" s="142">
        <v>0.41</v>
      </c>
      <c r="I9" s="142">
        <v>0.55000000000000004</v>
      </c>
      <c r="J9" s="142">
        <v>0.9</v>
      </c>
      <c r="K9" s="142">
        <v>0.36</v>
      </c>
      <c r="L9" s="142">
        <v>0.98</v>
      </c>
      <c r="M9" s="142">
        <v>0.43</v>
      </c>
      <c r="N9" s="142">
        <v>0.72</v>
      </c>
      <c r="O9" s="142">
        <v>0.97</v>
      </c>
      <c r="P9" s="143">
        <v>0.43</v>
      </c>
      <c r="Q9" s="142">
        <v>0.22</v>
      </c>
      <c r="R9" s="142">
        <v>0.17</v>
      </c>
      <c r="S9" s="142">
        <v>0.15</v>
      </c>
      <c r="T9" s="21"/>
    </row>
    <row r="10" spans="1:20" s="23" customFormat="1" ht="16.5" x14ac:dyDescent="0.3">
      <c r="A10" s="38">
        <v>21</v>
      </c>
      <c r="B10" s="39" t="s">
        <v>238</v>
      </c>
      <c r="C10" s="40">
        <v>5</v>
      </c>
      <c r="D10" s="41" t="s">
        <v>244</v>
      </c>
      <c r="E10" s="42">
        <v>4101</v>
      </c>
      <c r="F10" s="41" t="s">
        <v>242</v>
      </c>
      <c r="G10" s="142">
        <v>0.2</v>
      </c>
      <c r="H10" s="142">
        <v>0.25</v>
      </c>
      <c r="I10" s="144">
        <v>0.47</v>
      </c>
      <c r="J10" s="142">
        <v>0.89</v>
      </c>
      <c r="K10" s="142">
        <v>0.21</v>
      </c>
      <c r="L10" s="142">
        <v>0.98</v>
      </c>
      <c r="M10" s="142">
        <v>0.5</v>
      </c>
      <c r="N10" s="142">
        <v>0.63</v>
      </c>
      <c r="O10" s="142">
        <v>0.95</v>
      </c>
      <c r="P10" s="143">
        <v>0.25</v>
      </c>
      <c r="Q10" s="142">
        <v>0.22</v>
      </c>
      <c r="R10" s="142">
        <v>0.17</v>
      </c>
      <c r="S10" s="142">
        <v>0.13</v>
      </c>
      <c r="T10" s="21"/>
    </row>
    <row r="11" spans="1:20" s="23" customFormat="1" ht="16.5" x14ac:dyDescent="0.3">
      <c r="A11" s="38">
        <v>22</v>
      </c>
      <c r="B11" s="39" t="s">
        <v>238</v>
      </c>
      <c r="C11" s="40">
        <v>5</v>
      </c>
      <c r="D11" s="41" t="s">
        <v>245</v>
      </c>
      <c r="E11" s="42">
        <v>4203</v>
      </c>
      <c r="F11" s="41" t="s">
        <v>240</v>
      </c>
      <c r="G11" s="142">
        <v>0.18</v>
      </c>
      <c r="H11" s="142">
        <v>0.28000000000000003</v>
      </c>
      <c r="I11" s="142">
        <v>0.62</v>
      </c>
      <c r="J11" s="142">
        <v>0.82</v>
      </c>
      <c r="K11" s="142">
        <v>0.24</v>
      </c>
      <c r="L11" s="142">
        <v>0.98</v>
      </c>
      <c r="M11" s="142">
        <v>0.43</v>
      </c>
      <c r="N11" s="142">
        <v>0.75</v>
      </c>
      <c r="O11" s="142">
        <v>0.97</v>
      </c>
      <c r="P11" s="143">
        <v>0.48</v>
      </c>
      <c r="Q11" s="142">
        <v>0.22</v>
      </c>
      <c r="R11" s="142">
        <v>0.19</v>
      </c>
      <c r="S11" s="142">
        <v>0.15</v>
      </c>
      <c r="T11" s="21"/>
    </row>
    <row r="12" spans="1:20" s="23" customFormat="1" ht="16.5" x14ac:dyDescent="0.3">
      <c r="A12" s="38">
        <v>23</v>
      </c>
      <c r="B12" s="39" t="s">
        <v>238</v>
      </c>
      <c r="C12" s="40">
        <v>5</v>
      </c>
      <c r="D12" s="41" t="s">
        <v>246</v>
      </c>
      <c r="E12" s="42">
        <v>4303</v>
      </c>
      <c r="F12" s="41" t="s">
        <v>240</v>
      </c>
      <c r="G12" s="142">
        <v>0.18</v>
      </c>
      <c r="H12" s="142">
        <v>0.26</v>
      </c>
      <c r="I12" s="142">
        <v>0.66</v>
      </c>
      <c r="J12" s="142">
        <v>0.87</v>
      </c>
      <c r="K12" s="142">
        <v>0.21</v>
      </c>
      <c r="L12" s="142">
        <v>0.98</v>
      </c>
      <c r="M12" s="142">
        <v>0.45</v>
      </c>
      <c r="N12" s="142">
        <v>0.66</v>
      </c>
      <c r="O12" s="142">
        <v>0.94</v>
      </c>
      <c r="P12" s="143">
        <v>0.28999999999999998</v>
      </c>
      <c r="Q12" s="142">
        <v>0.22</v>
      </c>
      <c r="R12" s="142">
        <v>0.17</v>
      </c>
      <c r="S12" s="142">
        <v>0.15</v>
      </c>
      <c r="T12" s="21"/>
    </row>
    <row r="13" spans="1:20" s="23" customFormat="1" ht="16.5" x14ac:dyDescent="0.3">
      <c r="A13" s="38">
        <v>24</v>
      </c>
      <c r="B13" s="39" t="s">
        <v>238</v>
      </c>
      <c r="C13" s="40">
        <v>5</v>
      </c>
      <c r="D13" s="41" t="s">
        <v>247</v>
      </c>
      <c r="E13" s="42">
        <v>4301</v>
      </c>
      <c r="F13" s="41" t="s">
        <v>240</v>
      </c>
      <c r="G13" s="142">
        <v>0.2</v>
      </c>
      <c r="H13" s="142">
        <v>0.27</v>
      </c>
      <c r="I13" s="142">
        <v>0.55000000000000004</v>
      </c>
      <c r="J13" s="142">
        <v>0.87</v>
      </c>
      <c r="K13" s="142">
        <v>0.23</v>
      </c>
      <c r="L13" s="142">
        <v>0.98</v>
      </c>
      <c r="M13" s="142">
        <v>0.55000000000000004</v>
      </c>
      <c r="N13" s="142">
        <v>0.7</v>
      </c>
      <c r="O13" s="142">
        <v>0.97</v>
      </c>
      <c r="P13" s="143">
        <v>0.25</v>
      </c>
      <c r="Q13" s="142">
        <v>0.22</v>
      </c>
      <c r="R13" s="142">
        <v>0.17</v>
      </c>
      <c r="S13" s="142">
        <v>0.13</v>
      </c>
      <c r="T13" s="21"/>
    </row>
    <row r="14" spans="1:20" s="23" customFormat="1" ht="16.5" x14ac:dyDescent="0.3">
      <c r="A14" s="38">
        <v>25</v>
      </c>
      <c r="B14" s="39" t="s">
        <v>238</v>
      </c>
      <c r="C14" s="40">
        <v>5</v>
      </c>
      <c r="D14" s="41" t="s">
        <v>248</v>
      </c>
      <c r="E14" s="42">
        <v>4304</v>
      </c>
      <c r="F14" s="41" t="s">
        <v>240</v>
      </c>
      <c r="G14" s="142">
        <v>0.18</v>
      </c>
      <c r="H14" s="142">
        <v>0.32</v>
      </c>
      <c r="I14" s="142">
        <v>0.55000000000000004</v>
      </c>
      <c r="J14" s="142">
        <v>0.9</v>
      </c>
      <c r="K14" s="142">
        <v>0.24</v>
      </c>
      <c r="L14" s="142">
        <v>0.98</v>
      </c>
      <c r="M14" s="142">
        <v>0.56999999999999995</v>
      </c>
      <c r="N14" s="142">
        <v>0.8</v>
      </c>
      <c r="O14" s="142">
        <v>0.94</v>
      </c>
      <c r="P14" s="143">
        <v>0.25</v>
      </c>
      <c r="Q14" s="142">
        <v>0.22</v>
      </c>
      <c r="R14" s="142">
        <v>0.17</v>
      </c>
      <c r="S14" s="142">
        <v>0.13</v>
      </c>
      <c r="T14" s="21"/>
    </row>
    <row r="15" spans="1:20" s="23" customFormat="1" ht="16.5" x14ac:dyDescent="0.3">
      <c r="A15" s="38">
        <v>26</v>
      </c>
      <c r="B15" s="39" t="s">
        <v>238</v>
      </c>
      <c r="C15" s="40">
        <v>5</v>
      </c>
      <c r="D15" s="41" t="s">
        <v>249</v>
      </c>
      <c r="E15" s="42">
        <v>4305</v>
      </c>
      <c r="F15" s="41" t="s">
        <v>240</v>
      </c>
      <c r="G15" s="142">
        <v>0.2</v>
      </c>
      <c r="H15" s="142">
        <v>0.68</v>
      </c>
      <c r="I15" s="142">
        <v>0.64</v>
      </c>
      <c r="J15" s="142">
        <v>0.87</v>
      </c>
      <c r="K15" s="142">
        <v>0.39</v>
      </c>
      <c r="L15" s="142">
        <v>0.98</v>
      </c>
      <c r="M15" s="142">
        <v>0.63</v>
      </c>
      <c r="N15" s="142">
        <v>0.97</v>
      </c>
      <c r="O15" s="142">
        <v>0.97</v>
      </c>
      <c r="P15" s="143">
        <v>0.53</v>
      </c>
      <c r="Q15" s="142">
        <v>0.35</v>
      </c>
      <c r="R15" s="142">
        <v>0.32</v>
      </c>
      <c r="S15" s="142">
        <v>0.15</v>
      </c>
      <c r="T15" s="21"/>
    </row>
    <row r="16" spans="1:20" s="23" customFormat="1" ht="16.5" x14ac:dyDescent="0.3">
      <c r="A16" s="38">
        <v>27</v>
      </c>
      <c r="B16" s="39" t="s">
        <v>238</v>
      </c>
      <c r="C16" s="40">
        <v>5</v>
      </c>
      <c r="D16" s="41" t="s">
        <v>250</v>
      </c>
      <c r="E16" s="42">
        <v>4204</v>
      </c>
      <c r="F16" s="41" t="s">
        <v>240</v>
      </c>
      <c r="G16" s="142">
        <v>0.2</v>
      </c>
      <c r="H16" s="142">
        <v>0.52</v>
      </c>
      <c r="I16" s="142">
        <v>0.68</v>
      </c>
      <c r="J16" s="142">
        <v>0.87</v>
      </c>
      <c r="K16" s="142">
        <v>0.31</v>
      </c>
      <c r="L16" s="142">
        <v>0.98</v>
      </c>
      <c r="M16" s="142">
        <v>0.51</v>
      </c>
      <c r="N16" s="142">
        <v>0.75</v>
      </c>
      <c r="O16" s="142">
        <v>0.97</v>
      </c>
      <c r="P16" s="143">
        <v>0.32</v>
      </c>
      <c r="Q16" s="142">
        <v>0.22</v>
      </c>
      <c r="R16" s="142">
        <v>0.22</v>
      </c>
      <c r="S16" s="142">
        <v>0.15</v>
      </c>
      <c r="T16" s="21"/>
    </row>
    <row r="17" spans="1:20" s="23" customFormat="1" ht="16.5" x14ac:dyDescent="0.3">
      <c r="A17" s="38">
        <v>28</v>
      </c>
      <c r="B17" s="43" t="s">
        <v>238</v>
      </c>
      <c r="C17" s="40">
        <v>5</v>
      </c>
      <c r="D17" s="44" t="s">
        <v>251</v>
      </c>
      <c r="E17" s="42">
        <v>4106</v>
      </c>
      <c r="F17" s="44" t="s">
        <v>240</v>
      </c>
      <c r="G17" s="142">
        <v>0.21</v>
      </c>
      <c r="H17" s="142">
        <v>0.34</v>
      </c>
      <c r="I17" s="145">
        <v>0.65</v>
      </c>
      <c r="J17" s="142">
        <v>0.87</v>
      </c>
      <c r="K17" s="142">
        <v>0.21</v>
      </c>
      <c r="L17" s="142">
        <v>0.98</v>
      </c>
      <c r="M17" s="142">
        <v>0.55000000000000004</v>
      </c>
      <c r="N17" s="142">
        <v>0.66</v>
      </c>
      <c r="O17" s="142">
        <v>0.97</v>
      </c>
      <c r="P17" s="143">
        <v>0.46</v>
      </c>
      <c r="Q17" s="142">
        <v>0.22</v>
      </c>
      <c r="R17" s="142">
        <v>0.23</v>
      </c>
      <c r="S17" s="142">
        <v>0.15</v>
      </c>
      <c r="T17" s="21"/>
    </row>
    <row r="18" spans="1:20" hidden="1" x14ac:dyDescent="0.25"/>
    <row r="19" spans="1:20" hidden="1" x14ac:dyDescent="0.25"/>
    <row r="20" spans="1:20" hidden="1" x14ac:dyDescent="0.25"/>
    <row r="21" spans="1:20" ht="18" hidden="1" x14ac:dyDescent="0.35">
      <c r="A21" s="308" t="s">
        <v>286</v>
      </c>
      <c r="B21" s="308"/>
      <c r="C21" s="308"/>
      <c r="D21" s="308"/>
      <c r="E21" s="308"/>
      <c r="F21" s="308"/>
      <c r="G21" s="309"/>
      <c r="H21" s="309"/>
      <c r="I21" s="309"/>
      <c r="J21" s="309"/>
      <c r="K21" s="309"/>
      <c r="L21" s="309"/>
      <c r="M21" s="309"/>
      <c r="N21" s="309"/>
      <c r="O21" s="309"/>
      <c r="P21" s="309"/>
      <c r="Q21" s="21"/>
      <c r="R21" s="22"/>
    </row>
    <row r="22" spans="1:20" ht="16.5" hidden="1" x14ac:dyDescent="0.3">
      <c r="A22" s="24"/>
      <c r="B22" s="24"/>
      <c r="C22" s="24"/>
      <c r="D22" s="24"/>
      <c r="E22" s="310" t="s">
        <v>230</v>
      </c>
      <c r="F22" s="313" t="s">
        <v>231</v>
      </c>
      <c r="G22" s="316" t="s">
        <v>232</v>
      </c>
      <c r="H22" s="317"/>
      <c r="I22" s="317"/>
      <c r="J22" s="317"/>
      <c r="K22" s="317"/>
      <c r="L22" s="317"/>
      <c r="M22" s="317"/>
      <c r="N22" s="317"/>
      <c r="O22" s="317"/>
      <c r="P22" s="317"/>
      <c r="Q22" s="317"/>
      <c r="R22" s="317"/>
      <c r="S22" s="317"/>
    </row>
    <row r="23" spans="1:20" ht="16.5" hidden="1" x14ac:dyDescent="0.3">
      <c r="A23" s="27"/>
      <c r="B23" s="28"/>
      <c r="C23" s="27"/>
      <c r="D23" s="27"/>
      <c r="E23" s="311"/>
      <c r="F23" s="314"/>
      <c r="G23" s="29" t="s">
        <v>276</v>
      </c>
      <c r="H23" s="30" t="s">
        <v>277</v>
      </c>
      <c r="I23" s="30" t="s">
        <v>278</v>
      </c>
      <c r="J23" s="30" t="s">
        <v>279</v>
      </c>
      <c r="K23" s="30" t="s">
        <v>280</v>
      </c>
      <c r="L23" s="30" t="s">
        <v>281</v>
      </c>
      <c r="M23" s="30" t="s">
        <v>282</v>
      </c>
      <c r="N23" s="30" t="s">
        <v>283</v>
      </c>
      <c r="O23" s="30" t="s">
        <v>284</v>
      </c>
      <c r="P23" s="30" t="s">
        <v>285</v>
      </c>
      <c r="Q23" s="30" t="s">
        <v>263</v>
      </c>
      <c r="R23" s="30" t="s">
        <v>264</v>
      </c>
      <c r="S23" s="30" t="s">
        <v>296</v>
      </c>
    </row>
    <row r="24" spans="1:20" ht="127.5" hidden="1" x14ac:dyDescent="0.25">
      <c r="A24" s="27" t="s">
        <v>233</v>
      </c>
      <c r="B24" s="28" t="s">
        <v>234</v>
      </c>
      <c r="C24" s="27" t="s">
        <v>233</v>
      </c>
      <c r="D24" s="27" t="s">
        <v>0</v>
      </c>
      <c r="E24" s="311"/>
      <c r="F24" s="314"/>
      <c r="G24" s="31" t="s">
        <v>235</v>
      </c>
      <c r="H24" s="31" t="s">
        <v>267</v>
      </c>
      <c r="I24" s="31" t="s">
        <v>268</v>
      </c>
      <c r="J24" s="31" t="s">
        <v>269</v>
      </c>
      <c r="K24" s="31" t="s">
        <v>270</v>
      </c>
      <c r="L24" s="31" t="s">
        <v>271</v>
      </c>
      <c r="M24" s="31" t="s">
        <v>236</v>
      </c>
      <c r="N24" s="31" t="s">
        <v>237</v>
      </c>
      <c r="O24" s="31" t="s">
        <v>272</v>
      </c>
      <c r="P24" s="47" t="s">
        <v>273</v>
      </c>
      <c r="Q24" s="47" t="s">
        <v>265</v>
      </c>
      <c r="R24" s="47" t="s">
        <v>266</v>
      </c>
      <c r="S24" s="47" t="s">
        <v>309</v>
      </c>
    </row>
    <row r="25" spans="1:20" ht="16.5" hidden="1" x14ac:dyDescent="0.25">
      <c r="A25" s="34"/>
      <c r="B25" s="35"/>
      <c r="C25" s="34"/>
      <c r="D25" s="34"/>
      <c r="E25" s="312"/>
      <c r="F25" s="315"/>
      <c r="G25" s="36">
        <v>0.1</v>
      </c>
      <c r="H25" s="36">
        <v>0.1</v>
      </c>
      <c r="I25" s="36">
        <v>0.1</v>
      </c>
      <c r="J25" s="37">
        <v>1</v>
      </c>
      <c r="K25" s="36">
        <v>0.1</v>
      </c>
      <c r="L25" s="37">
        <v>1</v>
      </c>
      <c r="M25" s="37">
        <v>1</v>
      </c>
      <c r="N25" s="37">
        <v>1</v>
      </c>
      <c r="O25" s="36">
        <v>0.1</v>
      </c>
      <c r="P25" s="36">
        <v>0.1</v>
      </c>
      <c r="Q25" s="170"/>
      <c r="R25" s="170"/>
      <c r="S25" s="146">
        <v>0.1</v>
      </c>
    </row>
    <row r="26" spans="1:20" ht="16.5" hidden="1" x14ac:dyDescent="0.3">
      <c r="A26" s="38">
        <v>17</v>
      </c>
      <c r="B26" s="39" t="s">
        <v>238</v>
      </c>
      <c r="C26" s="40">
        <v>5</v>
      </c>
      <c r="D26" s="41" t="s">
        <v>239</v>
      </c>
      <c r="E26" s="42">
        <v>4202</v>
      </c>
      <c r="F26" s="41" t="s">
        <v>240</v>
      </c>
      <c r="G26" s="48">
        <f>+G6*$G$25</f>
        <v>2.1000000000000001E-2</v>
      </c>
      <c r="H26" s="48">
        <f>+H6*$H$25</f>
        <v>3.4000000000000002E-2</v>
      </c>
      <c r="I26" s="48">
        <f>+I6*$I$25</f>
        <v>6.9999999999999993E-2</v>
      </c>
      <c r="J26" s="48">
        <f>+J6*$J$25</f>
        <v>0.82</v>
      </c>
      <c r="K26" s="48">
        <f>+K6*$K$25</f>
        <v>4.0000000000000008E-2</v>
      </c>
      <c r="L26" s="48">
        <f>+L6*$L$25</f>
        <v>0.98</v>
      </c>
      <c r="M26" s="48">
        <f>+M6*$M$25</f>
        <v>0.42</v>
      </c>
      <c r="N26" s="48">
        <f>+N6*$N$25</f>
        <v>0.7</v>
      </c>
      <c r="O26" s="48">
        <f>+O6*$O$25</f>
        <v>9.4E-2</v>
      </c>
      <c r="P26" s="60">
        <f>+P6*$P$25</f>
        <v>3.4999999999999996E-2</v>
      </c>
      <c r="Q26" s="171">
        <v>0.14050000000000001</v>
      </c>
      <c r="R26" s="172">
        <v>0.1125</v>
      </c>
      <c r="S26" s="48">
        <f t="shared" ref="S26:S37" si="0">+S6*$S$25</f>
        <v>1.4999999999999999E-2</v>
      </c>
    </row>
    <row r="27" spans="1:20" ht="16.5" hidden="1" x14ac:dyDescent="0.3">
      <c r="A27" s="38">
        <v>18</v>
      </c>
      <c r="B27" s="39" t="s">
        <v>238</v>
      </c>
      <c r="C27" s="40">
        <v>5</v>
      </c>
      <c r="D27" s="41" t="s">
        <v>241</v>
      </c>
      <c r="E27" s="42">
        <v>4302</v>
      </c>
      <c r="F27" s="41" t="s">
        <v>240</v>
      </c>
      <c r="G27" s="48">
        <f t="shared" ref="G27:G37" si="1">+G7*$G$25</f>
        <v>2.0000000000000004E-2</v>
      </c>
      <c r="H27" s="48">
        <f t="shared" ref="H27:H37" si="2">+H7*$H$25</f>
        <v>3.8000000000000006E-2</v>
      </c>
      <c r="I27" s="48">
        <f t="shared" ref="I27:I37" si="3">+I7*$I$25</f>
        <v>6.8999999999999992E-2</v>
      </c>
      <c r="J27" s="48">
        <f t="shared" ref="J27:J37" si="4">+J7*$J$25</f>
        <v>0.82</v>
      </c>
      <c r="K27" s="48">
        <f t="shared" ref="K27:K37" si="5">+K7*$K$25</f>
        <v>2.6000000000000002E-2</v>
      </c>
      <c r="L27" s="48">
        <f t="shared" ref="L27:L37" si="6">+L7*$L$25</f>
        <v>0.98</v>
      </c>
      <c r="M27" s="48">
        <f t="shared" ref="M27:M37" si="7">+M7*$M$25</f>
        <v>0.42</v>
      </c>
      <c r="N27" s="48">
        <f t="shared" ref="N27:N37" si="8">+N7*$N$25</f>
        <v>0.78</v>
      </c>
      <c r="O27" s="48">
        <f t="shared" ref="O27:O37" si="9">+O7*$O$25</f>
        <v>9.7000000000000003E-2</v>
      </c>
      <c r="P27" s="60">
        <f t="shared" ref="P27:P37" si="10">+P7*$P$25</f>
        <v>5.6000000000000008E-2</v>
      </c>
      <c r="Q27" s="171">
        <v>0.14649999999999999</v>
      </c>
      <c r="R27" s="172">
        <v>0.155</v>
      </c>
      <c r="S27" s="48">
        <f t="shared" si="0"/>
        <v>1.4999999999999999E-2</v>
      </c>
    </row>
    <row r="28" spans="1:20" ht="16.5" hidden="1" x14ac:dyDescent="0.3">
      <c r="A28" s="38">
        <v>19</v>
      </c>
      <c r="B28" s="39" t="s">
        <v>238</v>
      </c>
      <c r="C28" s="40">
        <v>5</v>
      </c>
      <c r="D28" s="41" t="s">
        <v>238</v>
      </c>
      <c r="E28" s="42">
        <v>4102</v>
      </c>
      <c r="F28" s="41" t="s">
        <v>242</v>
      </c>
      <c r="G28" s="48">
        <f t="shared" si="1"/>
        <v>1.7999999999999999E-2</v>
      </c>
      <c r="H28" s="48">
        <f t="shared" si="2"/>
        <v>2.7000000000000003E-2</v>
      </c>
      <c r="I28" s="48">
        <f t="shared" si="3"/>
        <v>4.6000000000000006E-2</v>
      </c>
      <c r="J28" s="48">
        <f t="shared" si="4"/>
        <v>0.87</v>
      </c>
      <c r="K28" s="48">
        <f t="shared" si="5"/>
        <v>2.1000000000000001E-2</v>
      </c>
      <c r="L28" s="48">
        <f t="shared" si="6"/>
        <v>0.98</v>
      </c>
      <c r="M28" s="48">
        <f t="shared" si="7"/>
        <v>0.55000000000000004</v>
      </c>
      <c r="N28" s="48">
        <f t="shared" si="8"/>
        <v>0.6</v>
      </c>
      <c r="O28" s="48">
        <f t="shared" si="9"/>
        <v>9.7000000000000003E-2</v>
      </c>
      <c r="P28" s="60">
        <f t="shared" si="10"/>
        <v>3.2000000000000001E-2</v>
      </c>
      <c r="Q28" s="171">
        <v>0.14649999999999999</v>
      </c>
      <c r="R28" s="172">
        <v>0.17</v>
      </c>
      <c r="S28" s="48">
        <f t="shared" si="0"/>
        <v>1.3000000000000001E-2</v>
      </c>
    </row>
    <row r="29" spans="1:20" ht="16.5" hidden="1" x14ac:dyDescent="0.3">
      <c r="A29" s="38">
        <v>20</v>
      </c>
      <c r="B29" s="39" t="s">
        <v>238</v>
      </c>
      <c r="C29" s="40">
        <v>5</v>
      </c>
      <c r="D29" s="41" t="s">
        <v>243</v>
      </c>
      <c r="E29" s="42">
        <v>4201</v>
      </c>
      <c r="F29" s="41" t="s">
        <v>240</v>
      </c>
      <c r="G29" s="48">
        <f t="shared" si="1"/>
        <v>2.5000000000000001E-2</v>
      </c>
      <c r="H29" s="48">
        <f t="shared" si="2"/>
        <v>4.1000000000000002E-2</v>
      </c>
      <c r="I29" s="48">
        <f t="shared" si="3"/>
        <v>5.5000000000000007E-2</v>
      </c>
      <c r="J29" s="48">
        <f t="shared" si="4"/>
        <v>0.9</v>
      </c>
      <c r="K29" s="48">
        <f t="shared" si="5"/>
        <v>3.5999999999999997E-2</v>
      </c>
      <c r="L29" s="48">
        <f t="shared" si="6"/>
        <v>0.98</v>
      </c>
      <c r="M29" s="48">
        <f t="shared" si="7"/>
        <v>0.43</v>
      </c>
      <c r="N29" s="48">
        <f t="shared" si="8"/>
        <v>0.72</v>
      </c>
      <c r="O29" s="48">
        <f t="shared" si="9"/>
        <v>9.7000000000000003E-2</v>
      </c>
      <c r="P29" s="60">
        <f t="shared" si="10"/>
        <v>4.3000000000000003E-2</v>
      </c>
      <c r="Q29" s="171">
        <v>0.13750000000000001</v>
      </c>
      <c r="R29" s="172">
        <v>0.14000000000000001</v>
      </c>
      <c r="S29" s="48">
        <f t="shared" si="0"/>
        <v>1.4999999999999999E-2</v>
      </c>
    </row>
    <row r="30" spans="1:20" ht="16.5" hidden="1" x14ac:dyDescent="0.3">
      <c r="A30" s="38">
        <v>21</v>
      </c>
      <c r="B30" s="39" t="s">
        <v>238</v>
      </c>
      <c r="C30" s="40">
        <v>5</v>
      </c>
      <c r="D30" s="41" t="s">
        <v>244</v>
      </c>
      <c r="E30" s="42">
        <v>4101</v>
      </c>
      <c r="F30" s="41" t="s">
        <v>242</v>
      </c>
      <c r="G30" s="48">
        <f t="shared" si="1"/>
        <v>2.0000000000000004E-2</v>
      </c>
      <c r="H30" s="48">
        <f t="shared" si="2"/>
        <v>2.5000000000000001E-2</v>
      </c>
      <c r="I30" s="48">
        <f t="shared" si="3"/>
        <v>4.7E-2</v>
      </c>
      <c r="J30" s="48">
        <f t="shared" si="4"/>
        <v>0.89</v>
      </c>
      <c r="K30" s="48">
        <f t="shared" si="5"/>
        <v>2.1000000000000001E-2</v>
      </c>
      <c r="L30" s="48">
        <f t="shared" si="6"/>
        <v>0.98</v>
      </c>
      <c r="M30" s="48">
        <f t="shared" si="7"/>
        <v>0.5</v>
      </c>
      <c r="N30" s="48">
        <f t="shared" si="8"/>
        <v>0.63</v>
      </c>
      <c r="O30" s="48">
        <f t="shared" si="9"/>
        <v>9.5000000000000001E-2</v>
      </c>
      <c r="P30" s="60">
        <f>+P10*$P$25</f>
        <v>2.5000000000000001E-2</v>
      </c>
      <c r="Q30" s="171">
        <v>0.13750000000000001</v>
      </c>
      <c r="R30" s="172">
        <v>0.14750000000000002</v>
      </c>
      <c r="S30" s="48">
        <f t="shared" si="0"/>
        <v>1.3000000000000001E-2</v>
      </c>
    </row>
    <row r="31" spans="1:20" ht="16.5" hidden="1" x14ac:dyDescent="0.3">
      <c r="A31" s="38">
        <v>22</v>
      </c>
      <c r="B31" s="39" t="s">
        <v>238</v>
      </c>
      <c r="C31" s="40">
        <v>5</v>
      </c>
      <c r="D31" s="41" t="s">
        <v>245</v>
      </c>
      <c r="E31" s="42">
        <v>4203</v>
      </c>
      <c r="F31" s="41" t="s">
        <v>240</v>
      </c>
      <c r="G31" s="48">
        <f t="shared" si="1"/>
        <v>1.7999999999999999E-2</v>
      </c>
      <c r="H31" s="48">
        <f t="shared" si="2"/>
        <v>2.8000000000000004E-2</v>
      </c>
      <c r="I31" s="48">
        <f t="shared" si="3"/>
        <v>6.2E-2</v>
      </c>
      <c r="J31" s="48">
        <f t="shared" si="4"/>
        <v>0.82</v>
      </c>
      <c r="K31" s="48">
        <f t="shared" si="5"/>
        <v>2.4E-2</v>
      </c>
      <c r="L31" s="48">
        <f t="shared" si="6"/>
        <v>0.98</v>
      </c>
      <c r="M31" s="48">
        <f t="shared" si="7"/>
        <v>0.43</v>
      </c>
      <c r="N31" s="48">
        <f t="shared" si="8"/>
        <v>0.75</v>
      </c>
      <c r="O31" s="48">
        <f t="shared" si="9"/>
        <v>9.7000000000000003E-2</v>
      </c>
      <c r="P31" s="60">
        <f t="shared" si="10"/>
        <v>4.8000000000000001E-2</v>
      </c>
      <c r="Q31" s="171">
        <v>0.13750000000000001</v>
      </c>
      <c r="R31" s="172">
        <v>0.17500000000000002</v>
      </c>
      <c r="S31" s="48">
        <f t="shared" si="0"/>
        <v>1.4999999999999999E-2</v>
      </c>
    </row>
    <row r="32" spans="1:20" ht="16.5" hidden="1" x14ac:dyDescent="0.3">
      <c r="A32" s="38">
        <v>23</v>
      </c>
      <c r="B32" s="39" t="s">
        <v>238</v>
      </c>
      <c r="C32" s="40">
        <v>5</v>
      </c>
      <c r="D32" s="41" t="s">
        <v>246</v>
      </c>
      <c r="E32" s="42">
        <v>4303</v>
      </c>
      <c r="F32" s="41" t="s">
        <v>240</v>
      </c>
      <c r="G32" s="48">
        <f t="shared" si="1"/>
        <v>1.7999999999999999E-2</v>
      </c>
      <c r="H32" s="48">
        <f t="shared" si="2"/>
        <v>2.6000000000000002E-2</v>
      </c>
      <c r="I32" s="48">
        <f t="shared" si="3"/>
        <v>6.6000000000000003E-2</v>
      </c>
      <c r="J32" s="48">
        <f t="shared" si="4"/>
        <v>0.87</v>
      </c>
      <c r="K32" s="48">
        <f t="shared" si="5"/>
        <v>2.1000000000000001E-2</v>
      </c>
      <c r="L32" s="48">
        <f t="shared" si="6"/>
        <v>0.98</v>
      </c>
      <c r="M32" s="48">
        <f t="shared" si="7"/>
        <v>0.45</v>
      </c>
      <c r="N32" s="48">
        <f t="shared" si="8"/>
        <v>0.66</v>
      </c>
      <c r="O32" s="48">
        <f t="shared" si="9"/>
        <v>9.4E-2</v>
      </c>
      <c r="P32" s="60">
        <f t="shared" si="10"/>
        <v>2.8999999999999998E-2</v>
      </c>
      <c r="Q32" s="171">
        <v>0.13750000000000001</v>
      </c>
      <c r="R32" s="172">
        <v>0.14750000000000002</v>
      </c>
      <c r="S32" s="48">
        <f t="shared" si="0"/>
        <v>1.4999999999999999E-2</v>
      </c>
    </row>
    <row r="33" spans="1:19" ht="16.5" hidden="1" x14ac:dyDescent="0.3">
      <c r="A33" s="38">
        <v>24</v>
      </c>
      <c r="B33" s="39" t="s">
        <v>238</v>
      </c>
      <c r="C33" s="40">
        <v>5</v>
      </c>
      <c r="D33" s="41" t="s">
        <v>247</v>
      </c>
      <c r="E33" s="42">
        <v>4301</v>
      </c>
      <c r="F33" s="41" t="s">
        <v>240</v>
      </c>
      <c r="G33" s="48">
        <f t="shared" si="1"/>
        <v>2.0000000000000004E-2</v>
      </c>
      <c r="H33" s="48">
        <f t="shared" si="2"/>
        <v>2.7000000000000003E-2</v>
      </c>
      <c r="I33" s="48">
        <f t="shared" si="3"/>
        <v>5.5000000000000007E-2</v>
      </c>
      <c r="J33" s="48">
        <f t="shared" si="4"/>
        <v>0.87</v>
      </c>
      <c r="K33" s="48">
        <f t="shared" si="5"/>
        <v>2.3000000000000003E-2</v>
      </c>
      <c r="L33" s="48">
        <f t="shared" si="6"/>
        <v>0.98</v>
      </c>
      <c r="M33" s="48">
        <f t="shared" si="7"/>
        <v>0.55000000000000004</v>
      </c>
      <c r="N33" s="48">
        <f t="shared" si="8"/>
        <v>0.7</v>
      </c>
      <c r="O33" s="48">
        <f t="shared" si="9"/>
        <v>9.7000000000000003E-2</v>
      </c>
      <c r="P33" s="60">
        <f t="shared" si="10"/>
        <v>2.5000000000000001E-2</v>
      </c>
      <c r="Q33" s="171">
        <v>0.13750000000000001</v>
      </c>
      <c r="R33" s="172">
        <v>0.16250000000000001</v>
      </c>
      <c r="S33" s="48">
        <f t="shared" si="0"/>
        <v>1.3000000000000001E-2</v>
      </c>
    </row>
    <row r="34" spans="1:19" ht="16.5" hidden="1" x14ac:dyDescent="0.3">
      <c r="A34" s="38">
        <v>25</v>
      </c>
      <c r="B34" s="39" t="s">
        <v>238</v>
      </c>
      <c r="C34" s="40">
        <v>5</v>
      </c>
      <c r="D34" s="41" t="s">
        <v>248</v>
      </c>
      <c r="E34" s="42">
        <v>4304</v>
      </c>
      <c r="F34" s="41" t="s">
        <v>240</v>
      </c>
      <c r="G34" s="48">
        <f t="shared" si="1"/>
        <v>1.7999999999999999E-2</v>
      </c>
      <c r="H34" s="48">
        <f t="shared" si="2"/>
        <v>3.2000000000000001E-2</v>
      </c>
      <c r="I34" s="48">
        <f t="shared" si="3"/>
        <v>5.5000000000000007E-2</v>
      </c>
      <c r="J34" s="48">
        <f t="shared" si="4"/>
        <v>0.9</v>
      </c>
      <c r="K34" s="48">
        <f t="shared" si="5"/>
        <v>2.4E-2</v>
      </c>
      <c r="L34" s="48">
        <f t="shared" si="6"/>
        <v>0.98</v>
      </c>
      <c r="M34" s="48">
        <f t="shared" si="7"/>
        <v>0.56999999999999995</v>
      </c>
      <c r="N34" s="48">
        <f t="shared" si="8"/>
        <v>0.8</v>
      </c>
      <c r="O34" s="48">
        <f t="shared" si="9"/>
        <v>9.4E-2</v>
      </c>
      <c r="P34" s="60">
        <f t="shared" si="10"/>
        <v>2.5000000000000001E-2</v>
      </c>
      <c r="Q34" s="171">
        <v>0.16</v>
      </c>
      <c r="R34" s="172">
        <v>0.13250000000000001</v>
      </c>
      <c r="S34" s="48">
        <f t="shared" si="0"/>
        <v>1.3000000000000001E-2</v>
      </c>
    </row>
    <row r="35" spans="1:19" ht="16.5" hidden="1" x14ac:dyDescent="0.3">
      <c r="A35" s="38">
        <v>26</v>
      </c>
      <c r="B35" s="39" t="s">
        <v>238</v>
      </c>
      <c r="C35" s="40">
        <v>5</v>
      </c>
      <c r="D35" s="41" t="s">
        <v>249</v>
      </c>
      <c r="E35" s="42">
        <v>4305</v>
      </c>
      <c r="F35" s="41" t="s">
        <v>240</v>
      </c>
      <c r="G35" s="48">
        <f t="shared" si="1"/>
        <v>2.0000000000000004E-2</v>
      </c>
      <c r="H35" s="48">
        <f t="shared" si="2"/>
        <v>6.8000000000000005E-2</v>
      </c>
      <c r="I35" s="48">
        <f t="shared" si="3"/>
        <v>6.4000000000000001E-2</v>
      </c>
      <c r="J35" s="48">
        <f t="shared" si="4"/>
        <v>0.87</v>
      </c>
      <c r="K35" s="48">
        <f t="shared" si="5"/>
        <v>3.9000000000000007E-2</v>
      </c>
      <c r="L35" s="48">
        <f t="shared" si="6"/>
        <v>0.98</v>
      </c>
      <c r="M35" s="48">
        <f t="shared" si="7"/>
        <v>0.63</v>
      </c>
      <c r="N35" s="48">
        <f t="shared" si="8"/>
        <v>0.97</v>
      </c>
      <c r="O35" s="48">
        <f t="shared" si="9"/>
        <v>9.7000000000000003E-2</v>
      </c>
      <c r="P35" s="60">
        <f t="shared" si="10"/>
        <v>5.3000000000000005E-2</v>
      </c>
      <c r="Q35" s="171">
        <v>0.2525</v>
      </c>
      <c r="R35" s="172">
        <v>0.20750000000000002</v>
      </c>
      <c r="S35" s="48">
        <f t="shared" si="0"/>
        <v>1.4999999999999999E-2</v>
      </c>
    </row>
    <row r="36" spans="1:19" ht="16.5" hidden="1" x14ac:dyDescent="0.3">
      <c r="A36" s="38">
        <v>27</v>
      </c>
      <c r="B36" s="39" t="s">
        <v>238</v>
      </c>
      <c r="C36" s="40">
        <v>5</v>
      </c>
      <c r="D36" s="41" t="s">
        <v>250</v>
      </c>
      <c r="E36" s="42">
        <v>4204</v>
      </c>
      <c r="F36" s="41" t="s">
        <v>240</v>
      </c>
      <c r="G36" s="48">
        <f t="shared" si="1"/>
        <v>2.0000000000000004E-2</v>
      </c>
      <c r="H36" s="48">
        <f t="shared" si="2"/>
        <v>5.2000000000000005E-2</v>
      </c>
      <c r="I36" s="48">
        <f t="shared" si="3"/>
        <v>6.8000000000000005E-2</v>
      </c>
      <c r="J36" s="48">
        <f t="shared" si="4"/>
        <v>0.87</v>
      </c>
      <c r="K36" s="48">
        <f t="shared" si="5"/>
        <v>3.1E-2</v>
      </c>
      <c r="L36" s="48">
        <f t="shared" si="6"/>
        <v>0.98</v>
      </c>
      <c r="M36" s="48">
        <f t="shared" si="7"/>
        <v>0.51</v>
      </c>
      <c r="N36" s="48">
        <f t="shared" si="8"/>
        <v>0.75</v>
      </c>
      <c r="O36" s="48">
        <f t="shared" si="9"/>
        <v>9.7000000000000003E-2</v>
      </c>
      <c r="P36" s="60">
        <f t="shared" si="10"/>
        <v>3.2000000000000001E-2</v>
      </c>
      <c r="Q36" s="171">
        <v>0.13750000000000001</v>
      </c>
      <c r="R36" s="172">
        <v>0.1825</v>
      </c>
      <c r="S36" s="48">
        <f t="shared" si="0"/>
        <v>1.4999999999999999E-2</v>
      </c>
    </row>
    <row r="37" spans="1:19" ht="16.5" hidden="1" x14ac:dyDescent="0.3">
      <c r="A37" s="38">
        <v>28</v>
      </c>
      <c r="B37" s="43" t="s">
        <v>238</v>
      </c>
      <c r="C37" s="40">
        <v>5</v>
      </c>
      <c r="D37" s="44" t="s">
        <v>251</v>
      </c>
      <c r="E37" s="42">
        <v>4106</v>
      </c>
      <c r="F37" s="44" t="s">
        <v>240</v>
      </c>
      <c r="G37" s="48">
        <f t="shared" si="1"/>
        <v>2.1000000000000001E-2</v>
      </c>
      <c r="H37" s="48">
        <f t="shared" si="2"/>
        <v>3.4000000000000002E-2</v>
      </c>
      <c r="I37" s="48">
        <f t="shared" si="3"/>
        <v>6.5000000000000002E-2</v>
      </c>
      <c r="J37" s="48">
        <f t="shared" si="4"/>
        <v>0.87</v>
      </c>
      <c r="K37" s="48">
        <f t="shared" si="5"/>
        <v>2.1000000000000001E-2</v>
      </c>
      <c r="L37" s="48">
        <f t="shared" si="6"/>
        <v>0.98</v>
      </c>
      <c r="M37" s="48">
        <f t="shared" si="7"/>
        <v>0.55000000000000004</v>
      </c>
      <c r="N37" s="48">
        <f t="shared" si="8"/>
        <v>0.66</v>
      </c>
      <c r="O37" s="48">
        <f t="shared" si="9"/>
        <v>9.7000000000000003E-2</v>
      </c>
      <c r="P37" s="60">
        <f t="shared" si="10"/>
        <v>4.6000000000000006E-2</v>
      </c>
      <c r="Q37" s="171">
        <v>0.13750000000000001</v>
      </c>
      <c r="R37" s="172">
        <v>0.185</v>
      </c>
      <c r="S37" s="48">
        <f t="shared" si="0"/>
        <v>1.4999999999999999E-2</v>
      </c>
    </row>
    <row r="38" spans="1:19" hidden="1" x14ac:dyDescent="0.25"/>
    <row r="39" spans="1:19" hidden="1" x14ac:dyDescent="0.25"/>
    <row r="40" spans="1:19" hidden="1" x14ac:dyDescent="0.25"/>
    <row r="41" spans="1:19" ht="18" x14ac:dyDescent="0.35">
      <c r="A41" s="308" t="s">
        <v>288</v>
      </c>
      <c r="B41" s="308"/>
      <c r="C41" s="308"/>
      <c r="D41" s="308"/>
      <c r="E41" s="308"/>
      <c r="F41" s="308"/>
      <c r="G41" s="309"/>
      <c r="H41" s="309"/>
      <c r="I41" s="309"/>
      <c r="J41" s="309"/>
      <c r="K41" s="309"/>
      <c r="L41" s="309"/>
      <c r="M41" s="309"/>
      <c r="N41" s="309"/>
      <c r="O41" s="309"/>
      <c r="P41" s="309"/>
      <c r="Q41" s="21"/>
      <c r="R41" s="22"/>
    </row>
    <row r="42" spans="1:19" ht="16.5" x14ac:dyDescent="0.3">
      <c r="A42" s="24"/>
      <c r="B42" s="24"/>
      <c r="C42" s="24"/>
      <c r="D42" s="24"/>
      <c r="E42" s="310" t="s">
        <v>230</v>
      </c>
      <c r="F42" s="313" t="s">
        <v>231</v>
      </c>
      <c r="G42" s="316" t="s">
        <v>232</v>
      </c>
      <c r="H42" s="317"/>
      <c r="I42" s="317"/>
      <c r="J42" s="317"/>
      <c r="K42" s="317"/>
      <c r="L42" s="317"/>
      <c r="M42" s="317"/>
      <c r="N42" s="317"/>
      <c r="O42" s="317"/>
      <c r="P42" s="317"/>
      <c r="Q42" s="317"/>
      <c r="R42" s="317"/>
      <c r="S42" s="317"/>
    </row>
    <row r="43" spans="1:19" ht="16.5" x14ac:dyDescent="0.3">
      <c r="A43" s="27"/>
      <c r="B43" s="28"/>
      <c r="C43" s="27"/>
      <c r="D43" s="27"/>
      <c r="E43" s="311"/>
      <c r="F43" s="314"/>
      <c r="G43" s="29" t="s">
        <v>276</v>
      </c>
      <c r="H43" s="30" t="s">
        <v>277</v>
      </c>
      <c r="I43" s="30" t="s">
        <v>278</v>
      </c>
      <c r="J43" s="30" t="s">
        <v>279</v>
      </c>
      <c r="K43" s="30" t="s">
        <v>280</v>
      </c>
      <c r="L43" s="30" t="s">
        <v>281</v>
      </c>
      <c r="M43" s="30" t="s">
        <v>282</v>
      </c>
      <c r="N43" s="30" t="s">
        <v>283</v>
      </c>
      <c r="O43" s="30" t="s">
        <v>284</v>
      </c>
      <c r="P43" s="30" t="s">
        <v>285</v>
      </c>
      <c r="Q43" s="30" t="s">
        <v>263</v>
      </c>
      <c r="R43" s="30" t="s">
        <v>264</v>
      </c>
      <c r="S43" s="30" t="s">
        <v>296</v>
      </c>
    </row>
    <row r="44" spans="1:19" ht="127.5" x14ac:dyDescent="0.25">
      <c r="A44" s="27" t="s">
        <v>233</v>
      </c>
      <c r="B44" s="28" t="s">
        <v>234</v>
      </c>
      <c r="C44" s="27" t="s">
        <v>233</v>
      </c>
      <c r="D44" s="27" t="s">
        <v>0</v>
      </c>
      <c r="E44" s="311"/>
      <c r="F44" s="314"/>
      <c r="G44" s="31" t="s">
        <v>235</v>
      </c>
      <c r="H44" s="31" t="s">
        <v>267</v>
      </c>
      <c r="I44" s="31" t="s">
        <v>268</v>
      </c>
      <c r="J44" s="31" t="s">
        <v>269</v>
      </c>
      <c r="K44" s="31" t="s">
        <v>270</v>
      </c>
      <c r="L44" s="31" t="s">
        <v>271</v>
      </c>
      <c r="M44" s="31" t="s">
        <v>236</v>
      </c>
      <c r="N44" s="31" t="s">
        <v>237</v>
      </c>
      <c r="O44" s="31" t="s">
        <v>272</v>
      </c>
      <c r="P44" s="47" t="s">
        <v>273</v>
      </c>
      <c r="Q44" s="47" t="s">
        <v>265</v>
      </c>
      <c r="R44" s="47" t="s">
        <v>266</v>
      </c>
      <c r="S44" s="47" t="s">
        <v>309</v>
      </c>
    </row>
    <row r="45" spans="1:19" ht="16.5" x14ac:dyDescent="0.25">
      <c r="A45" s="34"/>
      <c r="B45" s="35"/>
      <c r="C45" s="34"/>
      <c r="D45" s="34"/>
      <c r="E45" s="312"/>
      <c r="F45" s="315"/>
      <c r="G45" s="36">
        <v>0.45</v>
      </c>
      <c r="H45" s="36">
        <v>0.45</v>
      </c>
      <c r="I45" s="36">
        <v>0.45</v>
      </c>
      <c r="J45" s="37">
        <v>1</v>
      </c>
      <c r="K45" s="36">
        <v>0.45</v>
      </c>
      <c r="L45" s="37">
        <v>1</v>
      </c>
      <c r="M45" s="37">
        <v>1</v>
      </c>
      <c r="N45" s="37">
        <v>1</v>
      </c>
      <c r="O45" s="36">
        <v>0.45</v>
      </c>
      <c r="P45" s="36">
        <v>0.45</v>
      </c>
      <c r="Q45" s="37">
        <v>1</v>
      </c>
      <c r="R45" s="37">
        <v>1</v>
      </c>
      <c r="S45" s="146">
        <v>0.45</v>
      </c>
    </row>
    <row r="46" spans="1:19" ht="16.5" x14ac:dyDescent="0.3">
      <c r="A46" s="38">
        <v>17</v>
      </c>
      <c r="B46" s="39" t="s">
        <v>238</v>
      </c>
      <c r="C46" s="40">
        <v>5</v>
      </c>
      <c r="D46" s="41" t="s">
        <v>239</v>
      </c>
      <c r="E46" s="42">
        <v>4202</v>
      </c>
      <c r="F46" s="41" t="s">
        <v>240</v>
      </c>
      <c r="G46" s="48">
        <f t="shared" ref="G46:G57" si="11">+G6*$G$45</f>
        <v>9.4500000000000001E-2</v>
      </c>
      <c r="H46" s="48">
        <f>+H6*$H$45</f>
        <v>0.15300000000000002</v>
      </c>
      <c r="I46" s="48">
        <f>+I6*$I$45</f>
        <v>0.315</v>
      </c>
      <c r="J46" s="48">
        <f>+J6*$J$45</f>
        <v>0.82</v>
      </c>
      <c r="K46" s="48">
        <f>+K6*$K$45</f>
        <v>0.18000000000000002</v>
      </c>
      <c r="L46" s="48">
        <f>+L6*$L$45</f>
        <v>0.98</v>
      </c>
      <c r="M46" s="48">
        <f>+M6*$M$45</f>
        <v>0.42</v>
      </c>
      <c r="N46" s="48">
        <f>+N6*$N$45</f>
        <v>0.7</v>
      </c>
      <c r="O46" s="48">
        <f t="shared" ref="O46:O57" si="12">+O6*$O$45</f>
        <v>0.42299999999999999</v>
      </c>
      <c r="P46" s="60">
        <f>+P6*$P$45</f>
        <v>0.1575</v>
      </c>
      <c r="Q46" s="172">
        <v>0.16700000000000001</v>
      </c>
      <c r="R46" s="172">
        <v>0.125</v>
      </c>
      <c r="S46" s="48">
        <f>+S6*$S$45</f>
        <v>6.7500000000000004E-2</v>
      </c>
    </row>
    <row r="47" spans="1:19" ht="16.5" x14ac:dyDescent="0.3">
      <c r="A47" s="38">
        <v>18</v>
      </c>
      <c r="B47" s="39" t="s">
        <v>238</v>
      </c>
      <c r="C47" s="40">
        <v>5</v>
      </c>
      <c r="D47" s="41" t="s">
        <v>241</v>
      </c>
      <c r="E47" s="42">
        <v>4302</v>
      </c>
      <c r="F47" s="41" t="s">
        <v>240</v>
      </c>
      <c r="G47" s="48">
        <f t="shared" si="11"/>
        <v>9.0000000000000011E-2</v>
      </c>
      <c r="H47" s="48">
        <f t="shared" ref="H47:H57" si="13">+H7*$H$45</f>
        <v>0.17100000000000001</v>
      </c>
      <c r="I47" s="48">
        <f t="shared" ref="I47:I57" si="14">+I7*$I$45</f>
        <v>0.3105</v>
      </c>
      <c r="J47" s="48">
        <f t="shared" ref="J47:J57" si="15">+J7*$J$45</f>
        <v>0.82</v>
      </c>
      <c r="K47" s="48">
        <f t="shared" ref="K47:K57" si="16">+K7*$K$45</f>
        <v>0.11700000000000001</v>
      </c>
      <c r="L47" s="48">
        <f t="shared" ref="L47:L57" si="17">+L7*$L$45</f>
        <v>0.98</v>
      </c>
      <c r="M47" s="48">
        <f t="shared" ref="M47:M56" si="18">+M7*$M$45</f>
        <v>0.42</v>
      </c>
      <c r="N47" s="48">
        <f t="shared" ref="N47:N57" si="19">+N7*$N$45</f>
        <v>0.78</v>
      </c>
      <c r="O47" s="48">
        <f t="shared" si="12"/>
        <v>0.4365</v>
      </c>
      <c r="P47" s="60">
        <f t="shared" ref="P47:P57" si="20">+P7*$P$45</f>
        <v>0.25200000000000006</v>
      </c>
      <c r="Q47" s="172">
        <v>0.17099999999999999</v>
      </c>
      <c r="R47" s="172">
        <v>0.16</v>
      </c>
      <c r="S47" s="48">
        <f t="shared" ref="S47:S57" si="21">+S7*$S$45</f>
        <v>6.7500000000000004E-2</v>
      </c>
    </row>
    <row r="48" spans="1:19" ht="16.5" x14ac:dyDescent="0.3">
      <c r="A48" s="38">
        <v>19</v>
      </c>
      <c r="B48" s="39" t="s">
        <v>238</v>
      </c>
      <c r="C48" s="40">
        <v>5</v>
      </c>
      <c r="D48" s="41" t="s">
        <v>238</v>
      </c>
      <c r="E48" s="42">
        <v>4102</v>
      </c>
      <c r="F48" s="41" t="s">
        <v>242</v>
      </c>
      <c r="G48" s="48">
        <f t="shared" si="11"/>
        <v>8.1000000000000003E-2</v>
      </c>
      <c r="H48" s="48">
        <f t="shared" si="13"/>
        <v>0.12150000000000001</v>
      </c>
      <c r="I48" s="48">
        <f t="shared" si="14"/>
        <v>0.20700000000000002</v>
      </c>
      <c r="J48" s="48">
        <f t="shared" si="15"/>
        <v>0.87</v>
      </c>
      <c r="K48" s="48">
        <f t="shared" si="16"/>
        <v>9.4500000000000001E-2</v>
      </c>
      <c r="L48" s="48">
        <f t="shared" si="17"/>
        <v>0.98</v>
      </c>
      <c r="M48" s="48">
        <f t="shared" si="18"/>
        <v>0.55000000000000004</v>
      </c>
      <c r="N48" s="48">
        <f t="shared" si="19"/>
        <v>0.6</v>
      </c>
      <c r="O48" s="48">
        <f t="shared" si="12"/>
        <v>0.4365</v>
      </c>
      <c r="P48" s="60">
        <f t="shared" si="20"/>
        <v>0.14400000000000002</v>
      </c>
      <c r="Q48" s="172">
        <v>0.17099999999999999</v>
      </c>
      <c r="R48" s="172">
        <v>0.17</v>
      </c>
      <c r="S48" s="48">
        <f t="shared" si="21"/>
        <v>5.8500000000000003E-2</v>
      </c>
    </row>
    <row r="49" spans="1:19" ht="16.5" x14ac:dyDescent="0.3">
      <c r="A49" s="38">
        <v>20</v>
      </c>
      <c r="B49" s="39" t="s">
        <v>238</v>
      </c>
      <c r="C49" s="40">
        <v>5</v>
      </c>
      <c r="D49" s="41" t="s">
        <v>243</v>
      </c>
      <c r="E49" s="42">
        <v>4201</v>
      </c>
      <c r="F49" s="41" t="s">
        <v>240</v>
      </c>
      <c r="G49" s="48">
        <f t="shared" si="11"/>
        <v>0.1125</v>
      </c>
      <c r="H49" s="48">
        <f t="shared" si="13"/>
        <v>0.1845</v>
      </c>
      <c r="I49" s="48">
        <f t="shared" si="14"/>
        <v>0.24750000000000003</v>
      </c>
      <c r="J49" s="48">
        <f t="shared" si="15"/>
        <v>0.9</v>
      </c>
      <c r="K49" s="48">
        <f t="shared" si="16"/>
        <v>0.16200000000000001</v>
      </c>
      <c r="L49" s="48">
        <f t="shared" si="17"/>
        <v>0.98</v>
      </c>
      <c r="M49" s="48">
        <f t="shared" si="18"/>
        <v>0.43</v>
      </c>
      <c r="N49" s="48">
        <f t="shared" si="19"/>
        <v>0.72</v>
      </c>
      <c r="O49" s="48">
        <f t="shared" si="12"/>
        <v>0.4365</v>
      </c>
      <c r="P49" s="60">
        <f t="shared" si="20"/>
        <v>0.19350000000000001</v>
      </c>
      <c r="Q49" s="172">
        <v>0.16500000000000001</v>
      </c>
      <c r="R49" s="172">
        <v>0.15000000000000002</v>
      </c>
      <c r="S49" s="48">
        <f t="shared" si="21"/>
        <v>6.7500000000000004E-2</v>
      </c>
    </row>
    <row r="50" spans="1:19" ht="16.5" x14ac:dyDescent="0.3">
      <c r="A50" s="38">
        <v>21</v>
      </c>
      <c r="B50" s="39" t="s">
        <v>238</v>
      </c>
      <c r="C50" s="40">
        <v>5</v>
      </c>
      <c r="D50" s="41" t="s">
        <v>244</v>
      </c>
      <c r="E50" s="42">
        <v>4101</v>
      </c>
      <c r="F50" s="41" t="s">
        <v>242</v>
      </c>
      <c r="G50" s="48">
        <f t="shared" si="11"/>
        <v>9.0000000000000011E-2</v>
      </c>
      <c r="H50" s="48">
        <f t="shared" si="13"/>
        <v>0.1125</v>
      </c>
      <c r="I50" s="48">
        <f t="shared" si="14"/>
        <v>0.21149999999999999</v>
      </c>
      <c r="J50" s="48">
        <f t="shared" si="15"/>
        <v>0.89</v>
      </c>
      <c r="K50" s="48">
        <f t="shared" si="16"/>
        <v>9.4500000000000001E-2</v>
      </c>
      <c r="L50" s="48">
        <f t="shared" si="17"/>
        <v>0.98</v>
      </c>
      <c r="M50" s="48">
        <f t="shared" si="18"/>
        <v>0.5</v>
      </c>
      <c r="N50" s="48">
        <f t="shared" si="19"/>
        <v>0.63</v>
      </c>
      <c r="O50" s="48">
        <f t="shared" si="12"/>
        <v>0.42749999999999999</v>
      </c>
      <c r="P50" s="60">
        <f>+P10*$P$45</f>
        <v>0.1125</v>
      </c>
      <c r="Q50" s="172">
        <v>0.16500000000000001</v>
      </c>
      <c r="R50" s="172">
        <v>0.15500000000000003</v>
      </c>
      <c r="S50" s="48">
        <f t="shared" si="21"/>
        <v>5.8500000000000003E-2</v>
      </c>
    </row>
    <row r="51" spans="1:19" ht="16.5" x14ac:dyDescent="0.3">
      <c r="A51" s="38">
        <v>22</v>
      </c>
      <c r="B51" s="39" t="s">
        <v>238</v>
      </c>
      <c r="C51" s="40">
        <v>5</v>
      </c>
      <c r="D51" s="41" t="s">
        <v>245</v>
      </c>
      <c r="E51" s="42">
        <v>4203</v>
      </c>
      <c r="F51" s="41" t="s">
        <v>240</v>
      </c>
      <c r="G51" s="48">
        <f t="shared" si="11"/>
        <v>8.1000000000000003E-2</v>
      </c>
      <c r="H51" s="48">
        <f t="shared" si="13"/>
        <v>0.12600000000000003</v>
      </c>
      <c r="I51" s="48">
        <f t="shared" si="14"/>
        <v>0.27900000000000003</v>
      </c>
      <c r="J51" s="48">
        <f t="shared" si="15"/>
        <v>0.82</v>
      </c>
      <c r="K51" s="48">
        <f t="shared" si="16"/>
        <v>0.108</v>
      </c>
      <c r="L51" s="48">
        <f t="shared" si="17"/>
        <v>0.98</v>
      </c>
      <c r="M51" s="48">
        <f t="shared" si="18"/>
        <v>0.43</v>
      </c>
      <c r="N51" s="48">
        <f t="shared" si="19"/>
        <v>0.75</v>
      </c>
      <c r="O51" s="48">
        <f t="shared" si="12"/>
        <v>0.4365</v>
      </c>
      <c r="P51" s="60">
        <f t="shared" si="20"/>
        <v>0.216</v>
      </c>
      <c r="Q51" s="172">
        <v>0.16500000000000001</v>
      </c>
      <c r="R51" s="172">
        <v>0.18</v>
      </c>
      <c r="S51" s="48">
        <f t="shared" si="21"/>
        <v>6.7500000000000004E-2</v>
      </c>
    </row>
    <row r="52" spans="1:19" ht="16.5" x14ac:dyDescent="0.3">
      <c r="A52" s="38">
        <v>23</v>
      </c>
      <c r="B52" s="39" t="s">
        <v>238</v>
      </c>
      <c r="C52" s="40">
        <v>5</v>
      </c>
      <c r="D52" s="41" t="s">
        <v>246</v>
      </c>
      <c r="E52" s="42">
        <v>4303</v>
      </c>
      <c r="F52" s="41" t="s">
        <v>240</v>
      </c>
      <c r="G52" s="48">
        <f t="shared" si="11"/>
        <v>8.1000000000000003E-2</v>
      </c>
      <c r="H52" s="48">
        <f t="shared" si="13"/>
        <v>0.11700000000000001</v>
      </c>
      <c r="I52" s="48">
        <f t="shared" si="14"/>
        <v>0.29700000000000004</v>
      </c>
      <c r="J52" s="48">
        <f t="shared" si="15"/>
        <v>0.87</v>
      </c>
      <c r="K52" s="48">
        <f t="shared" si="16"/>
        <v>9.4500000000000001E-2</v>
      </c>
      <c r="L52" s="48">
        <f t="shared" si="17"/>
        <v>0.98</v>
      </c>
      <c r="M52" s="48">
        <f t="shared" si="18"/>
        <v>0.45</v>
      </c>
      <c r="N52" s="48">
        <f t="shared" si="19"/>
        <v>0.66</v>
      </c>
      <c r="O52" s="48">
        <f t="shared" si="12"/>
        <v>0.42299999999999999</v>
      </c>
      <c r="P52" s="60">
        <f t="shared" si="20"/>
        <v>0.1305</v>
      </c>
      <c r="Q52" s="172">
        <v>0.16500000000000001</v>
      </c>
      <c r="R52" s="172">
        <v>0.15500000000000003</v>
      </c>
      <c r="S52" s="48">
        <f t="shared" si="21"/>
        <v>6.7500000000000004E-2</v>
      </c>
    </row>
    <row r="53" spans="1:19" ht="16.5" x14ac:dyDescent="0.3">
      <c r="A53" s="38">
        <v>24</v>
      </c>
      <c r="B53" s="39" t="s">
        <v>238</v>
      </c>
      <c r="C53" s="40">
        <v>5</v>
      </c>
      <c r="D53" s="41" t="s">
        <v>247</v>
      </c>
      <c r="E53" s="42">
        <v>4301</v>
      </c>
      <c r="F53" s="41" t="s">
        <v>240</v>
      </c>
      <c r="G53" s="48">
        <f t="shared" si="11"/>
        <v>9.0000000000000011E-2</v>
      </c>
      <c r="H53" s="48">
        <f t="shared" si="13"/>
        <v>0.12150000000000001</v>
      </c>
      <c r="I53" s="48">
        <f t="shared" si="14"/>
        <v>0.24750000000000003</v>
      </c>
      <c r="J53" s="48">
        <f t="shared" si="15"/>
        <v>0.87</v>
      </c>
      <c r="K53" s="48">
        <f t="shared" si="16"/>
        <v>0.10350000000000001</v>
      </c>
      <c r="L53" s="48">
        <f t="shared" si="17"/>
        <v>0.98</v>
      </c>
      <c r="M53" s="48">
        <f t="shared" si="18"/>
        <v>0.55000000000000004</v>
      </c>
      <c r="N53" s="48">
        <f t="shared" si="19"/>
        <v>0.7</v>
      </c>
      <c r="O53" s="48">
        <f t="shared" si="12"/>
        <v>0.4365</v>
      </c>
      <c r="P53" s="60">
        <f t="shared" si="20"/>
        <v>0.1125</v>
      </c>
      <c r="Q53" s="172">
        <v>0.16500000000000001</v>
      </c>
      <c r="R53" s="172">
        <v>0.16500000000000001</v>
      </c>
      <c r="S53" s="48">
        <f t="shared" si="21"/>
        <v>5.8500000000000003E-2</v>
      </c>
    </row>
    <row r="54" spans="1:19" ht="16.5" x14ac:dyDescent="0.3">
      <c r="A54" s="38">
        <v>25</v>
      </c>
      <c r="B54" s="39" t="s">
        <v>238</v>
      </c>
      <c r="C54" s="40">
        <v>5</v>
      </c>
      <c r="D54" s="41" t="s">
        <v>248</v>
      </c>
      <c r="E54" s="42">
        <v>4304</v>
      </c>
      <c r="F54" s="41" t="s">
        <v>240</v>
      </c>
      <c r="G54" s="48">
        <f t="shared" si="11"/>
        <v>8.1000000000000003E-2</v>
      </c>
      <c r="H54" s="48">
        <f t="shared" si="13"/>
        <v>0.14400000000000002</v>
      </c>
      <c r="I54" s="48">
        <f t="shared" si="14"/>
        <v>0.24750000000000003</v>
      </c>
      <c r="J54" s="48">
        <f>+J14*$J$45</f>
        <v>0.9</v>
      </c>
      <c r="K54" s="48">
        <f t="shared" si="16"/>
        <v>0.108</v>
      </c>
      <c r="L54" s="48">
        <f t="shared" si="17"/>
        <v>0.98</v>
      </c>
      <c r="M54" s="48">
        <f t="shared" si="18"/>
        <v>0.56999999999999995</v>
      </c>
      <c r="N54" s="48">
        <f t="shared" si="19"/>
        <v>0.8</v>
      </c>
      <c r="O54" s="48">
        <f t="shared" si="12"/>
        <v>0.42299999999999999</v>
      </c>
      <c r="P54" s="60">
        <f t="shared" si="20"/>
        <v>0.1125</v>
      </c>
      <c r="Q54" s="172">
        <v>0.18</v>
      </c>
      <c r="R54" s="172">
        <v>0.14500000000000002</v>
      </c>
      <c r="S54" s="48">
        <f t="shared" si="21"/>
        <v>5.8500000000000003E-2</v>
      </c>
    </row>
    <row r="55" spans="1:19" ht="16.5" x14ac:dyDescent="0.3">
      <c r="A55" s="38">
        <v>26</v>
      </c>
      <c r="B55" s="39" t="s">
        <v>238</v>
      </c>
      <c r="C55" s="40">
        <v>5</v>
      </c>
      <c r="D55" s="41" t="s">
        <v>249</v>
      </c>
      <c r="E55" s="42">
        <v>4305</v>
      </c>
      <c r="F55" s="41" t="s">
        <v>240</v>
      </c>
      <c r="G55" s="48">
        <f t="shared" si="11"/>
        <v>9.0000000000000011E-2</v>
      </c>
      <c r="H55" s="48">
        <f t="shared" si="13"/>
        <v>0.30600000000000005</v>
      </c>
      <c r="I55" s="48">
        <f t="shared" si="14"/>
        <v>0.28800000000000003</v>
      </c>
      <c r="J55" s="48">
        <f t="shared" si="15"/>
        <v>0.87</v>
      </c>
      <c r="K55" s="48">
        <f t="shared" si="16"/>
        <v>0.17550000000000002</v>
      </c>
      <c r="L55" s="48">
        <f t="shared" si="17"/>
        <v>0.98</v>
      </c>
      <c r="M55" s="48">
        <f t="shared" si="18"/>
        <v>0.63</v>
      </c>
      <c r="N55" s="48">
        <f t="shared" si="19"/>
        <v>0.97</v>
      </c>
      <c r="O55" s="48">
        <f t="shared" si="12"/>
        <v>0.4365</v>
      </c>
      <c r="P55" s="60">
        <f t="shared" si="20"/>
        <v>0.23850000000000002</v>
      </c>
      <c r="Q55" s="172">
        <v>0.28499999999999998</v>
      </c>
      <c r="R55" s="172">
        <v>0.245</v>
      </c>
      <c r="S55" s="48">
        <f t="shared" si="21"/>
        <v>6.7500000000000004E-2</v>
      </c>
    </row>
    <row r="56" spans="1:19" ht="16.5" x14ac:dyDescent="0.3">
      <c r="A56" s="38">
        <v>27</v>
      </c>
      <c r="B56" s="39" t="s">
        <v>238</v>
      </c>
      <c r="C56" s="40">
        <v>5</v>
      </c>
      <c r="D56" s="41" t="s">
        <v>250</v>
      </c>
      <c r="E56" s="42">
        <v>4204</v>
      </c>
      <c r="F56" s="41" t="s">
        <v>240</v>
      </c>
      <c r="G56" s="48">
        <f t="shared" si="11"/>
        <v>9.0000000000000011E-2</v>
      </c>
      <c r="H56" s="48">
        <f t="shared" si="13"/>
        <v>0.23400000000000001</v>
      </c>
      <c r="I56" s="48">
        <f t="shared" si="14"/>
        <v>0.30600000000000005</v>
      </c>
      <c r="J56" s="48">
        <f t="shared" si="15"/>
        <v>0.87</v>
      </c>
      <c r="K56" s="48">
        <f t="shared" si="16"/>
        <v>0.13950000000000001</v>
      </c>
      <c r="L56" s="48">
        <f t="shared" si="17"/>
        <v>0.98</v>
      </c>
      <c r="M56" s="48">
        <f t="shared" si="18"/>
        <v>0.51</v>
      </c>
      <c r="N56" s="48">
        <f t="shared" si="19"/>
        <v>0.75</v>
      </c>
      <c r="O56" s="48">
        <f t="shared" si="12"/>
        <v>0.4365</v>
      </c>
      <c r="P56" s="60">
        <f t="shared" si="20"/>
        <v>0.14400000000000002</v>
      </c>
      <c r="Q56" s="172">
        <v>0.16500000000000001</v>
      </c>
      <c r="R56" s="172">
        <v>0.19500000000000001</v>
      </c>
      <c r="S56" s="48">
        <f t="shared" si="21"/>
        <v>6.7500000000000004E-2</v>
      </c>
    </row>
    <row r="57" spans="1:19" ht="16.5" x14ac:dyDescent="0.3">
      <c r="A57" s="38">
        <v>28</v>
      </c>
      <c r="B57" s="43" t="s">
        <v>238</v>
      </c>
      <c r="C57" s="40">
        <v>5</v>
      </c>
      <c r="D57" s="44" t="s">
        <v>251</v>
      </c>
      <c r="E57" s="42">
        <v>4106</v>
      </c>
      <c r="F57" s="44" t="s">
        <v>240</v>
      </c>
      <c r="G57" s="48">
        <f t="shared" si="11"/>
        <v>9.4500000000000001E-2</v>
      </c>
      <c r="H57" s="48">
        <f t="shared" si="13"/>
        <v>0.15300000000000002</v>
      </c>
      <c r="I57" s="48">
        <f t="shared" si="14"/>
        <v>0.29250000000000004</v>
      </c>
      <c r="J57" s="48">
        <f t="shared" si="15"/>
        <v>0.87</v>
      </c>
      <c r="K57" s="48">
        <f t="shared" si="16"/>
        <v>9.4500000000000001E-2</v>
      </c>
      <c r="L57" s="48">
        <f t="shared" si="17"/>
        <v>0.98</v>
      </c>
      <c r="M57" s="48">
        <f>+M17*$M$45</f>
        <v>0.55000000000000004</v>
      </c>
      <c r="N57" s="48">
        <f t="shared" si="19"/>
        <v>0.66</v>
      </c>
      <c r="O57" s="48">
        <f t="shared" si="12"/>
        <v>0.4365</v>
      </c>
      <c r="P57" s="60">
        <f t="shared" si="20"/>
        <v>0.20700000000000002</v>
      </c>
      <c r="Q57" s="172">
        <v>0.16500000000000001</v>
      </c>
      <c r="R57" s="172">
        <v>0.2</v>
      </c>
      <c r="S57" s="48">
        <f t="shared" si="21"/>
        <v>6.7500000000000004E-2</v>
      </c>
    </row>
    <row r="61" spans="1:19" ht="18" x14ac:dyDescent="0.35">
      <c r="A61" s="308" t="s">
        <v>289</v>
      </c>
      <c r="B61" s="308"/>
      <c r="C61" s="308"/>
      <c r="D61" s="308"/>
      <c r="E61" s="308"/>
      <c r="F61" s="308"/>
      <c r="G61" s="309"/>
      <c r="H61" s="309"/>
      <c r="I61" s="309"/>
      <c r="J61" s="309"/>
      <c r="K61" s="309"/>
      <c r="L61" s="309"/>
      <c r="M61" s="309"/>
      <c r="N61" s="309"/>
      <c r="O61" s="309"/>
      <c r="P61" s="309"/>
      <c r="Q61" s="21"/>
      <c r="R61" s="22"/>
    </row>
    <row r="62" spans="1:19" ht="16.5" x14ac:dyDescent="0.3">
      <c r="A62" s="24"/>
      <c r="B62" s="24"/>
      <c r="C62" s="24"/>
      <c r="D62" s="24"/>
      <c r="E62" s="310" t="s">
        <v>230</v>
      </c>
      <c r="F62" s="313" t="s">
        <v>231</v>
      </c>
      <c r="G62" s="316" t="s">
        <v>232</v>
      </c>
      <c r="H62" s="317"/>
      <c r="I62" s="317"/>
      <c r="J62" s="317"/>
      <c r="K62" s="317"/>
      <c r="L62" s="317"/>
      <c r="M62" s="317"/>
      <c r="N62" s="317"/>
      <c r="O62" s="317"/>
      <c r="P62" s="317"/>
      <c r="Q62" s="317"/>
      <c r="R62" s="317"/>
      <c r="S62" s="317"/>
    </row>
    <row r="63" spans="1:19" ht="16.5" x14ac:dyDescent="0.3">
      <c r="A63" s="27"/>
      <c r="B63" s="28"/>
      <c r="C63" s="27"/>
      <c r="D63" s="27"/>
      <c r="E63" s="311"/>
      <c r="F63" s="314"/>
      <c r="G63" s="29" t="s">
        <v>276</v>
      </c>
      <c r="H63" s="30" t="s">
        <v>277</v>
      </c>
      <c r="I63" s="30" t="s">
        <v>278</v>
      </c>
      <c r="J63" s="30" t="s">
        <v>279</v>
      </c>
      <c r="K63" s="30" t="s">
        <v>280</v>
      </c>
      <c r="L63" s="30" t="s">
        <v>281</v>
      </c>
      <c r="M63" s="30" t="s">
        <v>282</v>
      </c>
      <c r="N63" s="30" t="s">
        <v>283</v>
      </c>
      <c r="O63" s="30" t="s">
        <v>284</v>
      </c>
      <c r="P63" s="30" t="s">
        <v>285</v>
      </c>
      <c r="Q63" s="30" t="s">
        <v>263</v>
      </c>
      <c r="R63" s="30" t="s">
        <v>264</v>
      </c>
      <c r="S63" s="30" t="s">
        <v>296</v>
      </c>
    </row>
    <row r="64" spans="1:19" ht="127.5" x14ac:dyDescent="0.25">
      <c r="A64" s="27" t="s">
        <v>233</v>
      </c>
      <c r="B64" s="28" t="s">
        <v>234</v>
      </c>
      <c r="C64" s="27" t="s">
        <v>233</v>
      </c>
      <c r="D64" s="27" t="s">
        <v>0</v>
      </c>
      <c r="E64" s="311"/>
      <c r="F64" s="314"/>
      <c r="G64" s="31" t="s">
        <v>235</v>
      </c>
      <c r="H64" s="31" t="s">
        <v>267</v>
      </c>
      <c r="I64" s="31" t="s">
        <v>268</v>
      </c>
      <c r="J64" s="31" t="s">
        <v>269</v>
      </c>
      <c r="K64" s="31" t="s">
        <v>270</v>
      </c>
      <c r="L64" s="31" t="s">
        <v>271</v>
      </c>
      <c r="M64" s="31" t="s">
        <v>236</v>
      </c>
      <c r="N64" s="31" t="s">
        <v>237</v>
      </c>
      <c r="O64" s="31" t="s">
        <v>272</v>
      </c>
      <c r="P64" s="47" t="s">
        <v>273</v>
      </c>
      <c r="Q64" s="47" t="s">
        <v>265</v>
      </c>
      <c r="R64" s="47" t="s">
        <v>266</v>
      </c>
      <c r="S64" s="47" t="s">
        <v>309</v>
      </c>
    </row>
    <row r="65" spans="1:19" ht="16.5" x14ac:dyDescent="0.25">
      <c r="A65" s="34"/>
      <c r="B65" s="35"/>
      <c r="C65" s="34"/>
      <c r="D65" s="34"/>
      <c r="E65" s="312"/>
      <c r="F65" s="315"/>
      <c r="G65" s="36">
        <v>0.65</v>
      </c>
      <c r="H65" s="36">
        <v>0.65</v>
      </c>
      <c r="I65" s="36">
        <v>0.65</v>
      </c>
      <c r="J65" s="37">
        <v>1</v>
      </c>
      <c r="K65" s="36">
        <v>0.65</v>
      </c>
      <c r="L65" s="37">
        <v>1</v>
      </c>
      <c r="M65" s="37">
        <v>1</v>
      </c>
      <c r="N65" s="37">
        <v>1</v>
      </c>
      <c r="O65" s="36">
        <v>0.65</v>
      </c>
      <c r="P65" s="36">
        <v>0.65</v>
      </c>
      <c r="Q65" s="37">
        <v>1</v>
      </c>
      <c r="R65" s="37">
        <v>1</v>
      </c>
      <c r="S65" s="146">
        <v>0.65</v>
      </c>
    </row>
    <row r="66" spans="1:19" ht="16.5" x14ac:dyDescent="0.3">
      <c r="A66" s="38">
        <v>17</v>
      </c>
      <c r="B66" s="39" t="s">
        <v>238</v>
      </c>
      <c r="C66" s="40">
        <v>5</v>
      </c>
      <c r="D66" s="41" t="s">
        <v>239</v>
      </c>
      <c r="E66" s="42">
        <v>4202</v>
      </c>
      <c r="F66" s="41" t="s">
        <v>240</v>
      </c>
      <c r="G66" s="48">
        <f>+G6*$G$65</f>
        <v>0.13650000000000001</v>
      </c>
      <c r="H66" s="48">
        <f>+H6*$H$65</f>
        <v>0.22100000000000003</v>
      </c>
      <c r="I66" s="48">
        <f>+I6*$I$65</f>
        <v>0.45499999999999996</v>
      </c>
      <c r="J66" s="48">
        <f>+J6*$J$65</f>
        <v>0.82</v>
      </c>
      <c r="K66" s="48">
        <f>+K6*$K$65</f>
        <v>0.26</v>
      </c>
      <c r="L66" s="48">
        <f>+L6*$L$65</f>
        <v>0.98</v>
      </c>
      <c r="M66" s="48">
        <f t="shared" ref="M66:M77" si="22">+M6*$M$65</f>
        <v>0.42</v>
      </c>
      <c r="N66" s="48">
        <f t="shared" ref="N66:N77" si="23">+N6*$N$65</f>
        <v>0.7</v>
      </c>
      <c r="O66" s="48">
        <f t="shared" ref="O66:O77" si="24">+O6*$O$65</f>
        <v>0.61099999999999999</v>
      </c>
      <c r="P66" s="60">
        <f t="shared" ref="P66:P77" si="25">+P6*$P$65</f>
        <v>0.22749999999999998</v>
      </c>
      <c r="Q66" s="172">
        <v>0.20489976869699306</v>
      </c>
      <c r="R66" s="172">
        <v>0.13666542102640755</v>
      </c>
      <c r="S66" s="174">
        <f>+S6*$S$65</f>
        <v>9.7500000000000003E-2</v>
      </c>
    </row>
    <row r="67" spans="1:19" ht="16.5" x14ac:dyDescent="0.3">
      <c r="A67" s="38">
        <v>18</v>
      </c>
      <c r="B67" s="39" t="s">
        <v>238</v>
      </c>
      <c r="C67" s="40">
        <v>5</v>
      </c>
      <c r="D67" s="41" t="s">
        <v>241</v>
      </c>
      <c r="E67" s="42">
        <v>4302</v>
      </c>
      <c r="F67" s="41" t="s">
        <v>240</v>
      </c>
      <c r="G67" s="48">
        <f t="shared" ref="G67:G77" si="26">+G7*$G$65</f>
        <v>0.13</v>
      </c>
      <c r="H67" s="48">
        <f t="shared" ref="H67:H77" si="27">+H7*$H$65</f>
        <v>0.24700000000000003</v>
      </c>
      <c r="I67" s="48">
        <f t="shared" ref="I67:I77" si="28">+I7*$I$65</f>
        <v>0.44849999999999995</v>
      </c>
      <c r="J67" s="48">
        <f t="shared" ref="J67:J77" si="29">+J7*$J$65</f>
        <v>0.82</v>
      </c>
      <c r="K67" s="48">
        <f t="shared" ref="K67:K77" si="30">+K7*$K$65</f>
        <v>0.16900000000000001</v>
      </c>
      <c r="L67" s="48">
        <f t="shared" ref="L67:L77" si="31">+L7*$L$65</f>
        <v>0.98</v>
      </c>
      <c r="M67" s="48">
        <f t="shared" si="22"/>
        <v>0.42</v>
      </c>
      <c r="N67" s="48">
        <f t="shared" si="23"/>
        <v>0.78</v>
      </c>
      <c r="O67" s="48">
        <f t="shared" si="24"/>
        <v>0.63049999999999995</v>
      </c>
      <c r="P67" s="60">
        <f t="shared" si="25"/>
        <v>0.36400000000000005</v>
      </c>
      <c r="Q67" s="172">
        <v>0.19740252897787144</v>
      </c>
      <c r="R67" s="172">
        <v>0.16532668500687758</v>
      </c>
      <c r="S67" s="174">
        <f t="shared" ref="S67:S77" si="32">+S7*$S$65</f>
        <v>9.7500000000000003E-2</v>
      </c>
    </row>
    <row r="68" spans="1:19" ht="16.5" x14ac:dyDescent="0.3">
      <c r="A68" s="38">
        <v>19</v>
      </c>
      <c r="B68" s="39" t="s">
        <v>238</v>
      </c>
      <c r="C68" s="40">
        <v>5</v>
      </c>
      <c r="D68" s="41" t="s">
        <v>238</v>
      </c>
      <c r="E68" s="42">
        <v>4102</v>
      </c>
      <c r="F68" s="41" t="s">
        <v>242</v>
      </c>
      <c r="G68" s="48">
        <f t="shared" si="26"/>
        <v>0.11699999999999999</v>
      </c>
      <c r="H68" s="48">
        <f t="shared" si="27"/>
        <v>0.17550000000000002</v>
      </c>
      <c r="I68" s="48">
        <f t="shared" si="28"/>
        <v>0.29900000000000004</v>
      </c>
      <c r="J68" s="48">
        <f t="shared" si="29"/>
        <v>0.87</v>
      </c>
      <c r="K68" s="48">
        <f t="shared" si="30"/>
        <v>0.13650000000000001</v>
      </c>
      <c r="L68" s="48">
        <f t="shared" si="31"/>
        <v>0.98</v>
      </c>
      <c r="M68" s="48">
        <f t="shared" si="22"/>
        <v>0.55000000000000004</v>
      </c>
      <c r="N68" s="48">
        <f t="shared" si="23"/>
        <v>0.6</v>
      </c>
      <c r="O68" s="48">
        <f t="shared" si="24"/>
        <v>0.63049999999999995</v>
      </c>
      <c r="P68" s="60">
        <f t="shared" si="25"/>
        <v>0.20800000000000002</v>
      </c>
      <c r="Q68" s="172">
        <v>0.19946435718415084</v>
      </c>
      <c r="R68" s="172">
        <v>0.16203081232493</v>
      </c>
      <c r="S68" s="174">
        <f t="shared" si="32"/>
        <v>8.4500000000000006E-2</v>
      </c>
    </row>
    <row r="69" spans="1:19" ht="16.5" x14ac:dyDescent="0.3">
      <c r="A69" s="38">
        <v>20</v>
      </c>
      <c r="B69" s="39" t="s">
        <v>238</v>
      </c>
      <c r="C69" s="40">
        <v>5</v>
      </c>
      <c r="D69" s="41" t="s">
        <v>243</v>
      </c>
      <c r="E69" s="42">
        <v>4201</v>
      </c>
      <c r="F69" s="41" t="s">
        <v>240</v>
      </c>
      <c r="G69" s="48">
        <f t="shared" si="26"/>
        <v>0.16250000000000001</v>
      </c>
      <c r="H69" s="48">
        <f t="shared" si="27"/>
        <v>0.26650000000000001</v>
      </c>
      <c r="I69" s="48">
        <f t="shared" si="28"/>
        <v>0.35750000000000004</v>
      </c>
      <c r="J69" s="48">
        <f t="shared" si="29"/>
        <v>0.9</v>
      </c>
      <c r="K69" s="48">
        <f t="shared" si="30"/>
        <v>0.23399999999999999</v>
      </c>
      <c r="L69" s="48">
        <f t="shared" si="31"/>
        <v>0.98</v>
      </c>
      <c r="M69" s="48">
        <f t="shared" si="22"/>
        <v>0.43</v>
      </c>
      <c r="N69" s="48">
        <f t="shared" si="23"/>
        <v>0.72</v>
      </c>
      <c r="O69" s="48">
        <f t="shared" si="24"/>
        <v>0.63049999999999995</v>
      </c>
      <c r="P69" s="60">
        <f t="shared" si="25"/>
        <v>0.27950000000000003</v>
      </c>
      <c r="Q69" s="172">
        <v>0.19365239294710329</v>
      </c>
      <c r="R69" s="172">
        <v>0.16501488685986504</v>
      </c>
      <c r="S69" s="174">
        <f t="shared" si="32"/>
        <v>9.7500000000000003E-2</v>
      </c>
    </row>
    <row r="70" spans="1:19" ht="16.5" x14ac:dyDescent="0.3">
      <c r="A70" s="38">
        <v>21</v>
      </c>
      <c r="B70" s="39" t="s">
        <v>238</v>
      </c>
      <c r="C70" s="40">
        <v>5</v>
      </c>
      <c r="D70" s="41" t="s">
        <v>244</v>
      </c>
      <c r="E70" s="42">
        <v>4101</v>
      </c>
      <c r="F70" s="41" t="s">
        <v>242</v>
      </c>
      <c r="G70" s="48">
        <f t="shared" si="26"/>
        <v>0.13</v>
      </c>
      <c r="H70" s="48">
        <f t="shared" si="27"/>
        <v>0.16250000000000001</v>
      </c>
      <c r="I70" s="48">
        <f t="shared" si="28"/>
        <v>0.30549999999999999</v>
      </c>
      <c r="J70" s="48">
        <f t="shared" si="29"/>
        <v>0.89</v>
      </c>
      <c r="K70" s="48">
        <f t="shared" si="30"/>
        <v>0.13650000000000001</v>
      </c>
      <c r="L70" s="48">
        <f t="shared" si="31"/>
        <v>0.98</v>
      </c>
      <c r="M70" s="48">
        <f t="shared" si="22"/>
        <v>0.5</v>
      </c>
      <c r="N70" s="48">
        <f t="shared" si="23"/>
        <v>0.63</v>
      </c>
      <c r="O70" s="48">
        <f t="shared" si="24"/>
        <v>0.61749999999999994</v>
      </c>
      <c r="P70" s="60">
        <f t="shared" si="25"/>
        <v>0.16250000000000001</v>
      </c>
      <c r="Q70" s="172">
        <v>0.19577645835832233</v>
      </c>
      <c r="R70" s="172">
        <v>0.16126667335272291</v>
      </c>
      <c r="S70" s="174">
        <f t="shared" si="32"/>
        <v>8.4500000000000006E-2</v>
      </c>
    </row>
    <row r="71" spans="1:19" ht="16.5" x14ac:dyDescent="0.3">
      <c r="A71" s="38">
        <v>22</v>
      </c>
      <c r="B71" s="39" t="s">
        <v>238</v>
      </c>
      <c r="C71" s="40">
        <v>5</v>
      </c>
      <c r="D71" s="41" t="s">
        <v>245</v>
      </c>
      <c r="E71" s="42">
        <v>4203</v>
      </c>
      <c r="F71" s="41" t="s">
        <v>240</v>
      </c>
      <c r="G71" s="48">
        <f t="shared" si="26"/>
        <v>0.11699999999999999</v>
      </c>
      <c r="H71" s="48">
        <f t="shared" si="27"/>
        <v>0.18200000000000002</v>
      </c>
      <c r="I71" s="48">
        <f t="shared" si="28"/>
        <v>0.40300000000000002</v>
      </c>
      <c r="J71" s="48">
        <f t="shared" si="29"/>
        <v>0.82</v>
      </c>
      <c r="K71" s="48">
        <f t="shared" si="30"/>
        <v>0.156</v>
      </c>
      <c r="L71" s="48">
        <f t="shared" si="31"/>
        <v>0.98</v>
      </c>
      <c r="M71" s="48">
        <f t="shared" si="22"/>
        <v>0.43</v>
      </c>
      <c r="N71" s="48">
        <f t="shared" si="23"/>
        <v>0.75</v>
      </c>
      <c r="O71" s="48">
        <f t="shared" si="24"/>
        <v>0.63049999999999995</v>
      </c>
      <c r="P71" s="60">
        <f t="shared" si="25"/>
        <v>0.312</v>
      </c>
      <c r="Q71" s="172">
        <v>0.19543478260869565</v>
      </c>
      <c r="R71" s="172">
        <v>0.19127081681205393</v>
      </c>
      <c r="S71" s="174">
        <f t="shared" si="32"/>
        <v>9.7500000000000003E-2</v>
      </c>
    </row>
    <row r="72" spans="1:19" ht="16.5" x14ac:dyDescent="0.3">
      <c r="A72" s="38">
        <v>23</v>
      </c>
      <c r="B72" s="39" t="s">
        <v>238</v>
      </c>
      <c r="C72" s="40">
        <v>5</v>
      </c>
      <c r="D72" s="41" t="s">
        <v>246</v>
      </c>
      <c r="E72" s="42">
        <v>4303</v>
      </c>
      <c r="F72" s="41" t="s">
        <v>240</v>
      </c>
      <c r="G72" s="48">
        <f t="shared" si="26"/>
        <v>0.11699999999999999</v>
      </c>
      <c r="H72" s="48">
        <f t="shared" si="27"/>
        <v>0.16900000000000001</v>
      </c>
      <c r="I72" s="48">
        <f t="shared" si="28"/>
        <v>0.42900000000000005</v>
      </c>
      <c r="J72" s="48">
        <f t="shared" si="29"/>
        <v>0.87</v>
      </c>
      <c r="K72" s="48">
        <f t="shared" si="30"/>
        <v>0.13650000000000001</v>
      </c>
      <c r="L72" s="48">
        <f t="shared" si="31"/>
        <v>0.98</v>
      </c>
      <c r="M72" s="48">
        <f t="shared" si="22"/>
        <v>0.45</v>
      </c>
      <c r="N72" s="48">
        <f t="shared" si="23"/>
        <v>0.66</v>
      </c>
      <c r="O72" s="48">
        <f t="shared" si="24"/>
        <v>0.61099999999999999</v>
      </c>
      <c r="P72" s="60">
        <f t="shared" si="25"/>
        <v>0.1885</v>
      </c>
      <c r="Q72" s="172">
        <v>0.20180981595092023</v>
      </c>
      <c r="R72" s="172">
        <v>0.16137096774193549</v>
      </c>
      <c r="S72" s="174">
        <f t="shared" si="32"/>
        <v>9.7500000000000003E-2</v>
      </c>
    </row>
    <row r="73" spans="1:19" ht="16.5" x14ac:dyDescent="0.3">
      <c r="A73" s="38">
        <v>24</v>
      </c>
      <c r="B73" s="39" t="s">
        <v>238</v>
      </c>
      <c r="C73" s="40">
        <v>5</v>
      </c>
      <c r="D73" s="41" t="s">
        <v>247</v>
      </c>
      <c r="E73" s="42">
        <v>4301</v>
      </c>
      <c r="F73" s="41" t="s">
        <v>240</v>
      </c>
      <c r="G73" s="48">
        <f t="shared" si="26"/>
        <v>0.13</v>
      </c>
      <c r="H73" s="48">
        <f t="shared" si="27"/>
        <v>0.17550000000000002</v>
      </c>
      <c r="I73" s="48">
        <f t="shared" si="28"/>
        <v>0.35750000000000004</v>
      </c>
      <c r="J73" s="48">
        <f t="shared" si="29"/>
        <v>0.87</v>
      </c>
      <c r="K73" s="48">
        <f t="shared" si="30"/>
        <v>0.14950000000000002</v>
      </c>
      <c r="L73" s="48">
        <f t="shared" si="31"/>
        <v>0.98</v>
      </c>
      <c r="M73" s="48">
        <f t="shared" si="22"/>
        <v>0.55000000000000004</v>
      </c>
      <c r="N73" s="48">
        <f t="shared" si="23"/>
        <v>0.7</v>
      </c>
      <c r="O73" s="48">
        <f t="shared" si="24"/>
        <v>0.63049999999999995</v>
      </c>
      <c r="P73" s="60">
        <f t="shared" si="25"/>
        <v>0.16250000000000001</v>
      </c>
      <c r="Q73" s="172">
        <v>0.2039028403186699</v>
      </c>
      <c r="R73" s="172">
        <v>0.17028861877248447</v>
      </c>
      <c r="S73" s="174">
        <f t="shared" si="32"/>
        <v>8.4500000000000006E-2</v>
      </c>
    </row>
    <row r="74" spans="1:19" ht="16.5" x14ac:dyDescent="0.3">
      <c r="A74" s="38">
        <v>25</v>
      </c>
      <c r="B74" s="39" t="s">
        <v>238</v>
      </c>
      <c r="C74" s="40">
        <v>5</v>
      </c>
      <c r="D74" s="41" t="s">
        <v>248</v>
      </c>
      <c r="E74" s="42">
        <v>4304</v>
      </c>
      <c r="F74" s="41" t="s">
        <v>240</v>
      </c>
      <c r="G74" s="48">
        <f t="shared" si="26"/>
        <v>0.11699999999999999</v>
      </c>
      <c r="H74" s="48">
        <f t="shared" si="27"/>
        <v>0.20800000000000002</v>
      </c>
      <c r="I74" s="48">
        <f t="shared" si="28"/>
        <v>0.35750000000000004</v>
      </c>
      <c r="J74" s="48">
        <f t="shared" si="29"/>
        <v>0.9</v>
      </c>
      <c r="K74" s="48">
        <f t="shared" si="30"/>
        <v>0.156</v>
      </c>
      <c r="L74" s="48">
        <f t="shared" si="31"/>
        <v>0.98</v>
      </c>
      <c r="M74" s="48">
        <f t="shared" si="22"/>
        <v>0.56999999999999995</v>
      </c>
      <c r="N74" s="48">
        <f t="shared" si="23"/>
        <v>0.8</v>
      </c>
      <c r="O74" s="48">
        <f t="shared" si="24"/>
        <v>0.61099999999999999</v>
      </c>
      <c r="P74" s="60">
        <f t="shared" si="25"/>
        <v>0.16250000000000001</v>
      </c>
      <c r="Q74" s="172">
        <v>0.20358695652173914</v>
      </c>
      <c r="R74" s="172">
        <v>0.15952479338842976</v>
      </c>
      <c r="S74" s="174">
        <f t="shared" si="32"/>
        <v>8.4500000000000006E-2</v>
      </c>
    </row>
    <row r="75" spans="1:19" ht="16.5" x14ac:dyDescent="0.3">
      <c r="A75" s="38">
        <v>26</v>
      </c>
      <c r="B75" s="39" t="s">
        <v>238</v>
      </c>
      <c r="C75" s="40">
        <v>5</v>
      </c>
      <c r="D75" s="41" t="s">
        <v>249</v>
      </c>
      <c r="E75" s="42">
        <v>4305</v>
      </c>
      <c r="F75" s="41" t="s">
        <v>240</v>
      </c>
      <c r="G75" s="48">
        <f t="shared" si="26"/>
        <v>0.13</v>
      </c>
      <c r="H75" s="48">
        <f t="shared" si="27"/>
        <v>0.44200000000000006</v>
      </c>
      <c r="I75" s="48">
        <f t="shared" si="28"/>
        <v>0.41600000000000004</v>
      </c>
      <c r="J75" s="48">
        <f t="shared" si="29"/>
        <v>0.87</v>
      </c>
      <c r="K75" s="48">
        <f t="shared" si="30"/>
        <v>0.2535</v>
      </c>
      <c r="L75" s="48">
        <f t="shared" si="31"/>
        <v>0.98</v>
      </c>
      <c r="M75" s="48">
        <f t="shared" si="22"/>
        <v>0.63</v>
      </c>
      <c r="N75" s="48">
        <f t="shared" si="23"/>
        <v>0.97</v>
      </c>
      <c r="O75" s="48">
        <f t="shared" si="24"/>
        <v>0.63049999999999995</v>
      </c>
      <c r="P75" s="60">
        <f t="shared" si="25"/>
        <v>0.34450000000000003</v>
      </c>
      <c r="Q75" s="172">
        <v>0.34308252427184466</v>
      </c>
      <c r="R75" s="172">
        <v>0.32175505050505049</v>
      </c>
      <c r="S75" s="174">
        <f t="shared" si="32"/>
        <v>9.7500000000000003E-2</v>
      </c>
    </row>
    <row r="76" spans="1:19" ht="16.5" x14ac:dyDescent="0.3">
      <c r="A76" s="38">
        <v>27</v>
      </c>
      <c r="B76" s="39" t="s">
        <v>238</v>
      </c>
      <c r="C76" s="40">
        <v>5</v>
      </c>
      <c r="D76" s="41" t="s">
        <v>250</v>
      </c>
      <c r="E76" s="42">
        <v>4204</v>
      </c>
      <c r="F76" s="41" t="s">
        <v>240</v>
      </c>
      <c r="G76" s="48">
        <f t="shared" si="26"/>
        <v>0.13</v>
      </c>
      <c r="H76" s="48">
        <f t="shared" si="27"/>
        <v>0.33800000000000002</v>
      </c>
      <c r="I76" s="48">
        <f t="shared" si="28"/>
        <v>0.44200000000000006</v>
      </c>
      <c r="J76" s="48">
        <f t="shared" si="29"/>
        <v>0.87</v>
      </c>
      <c r="K76" s="48">
        <f t="shared" si="30"/>
        <v>0.20150000000000001</v>
      </c>
      <c r="L76" s="48">
        <f t="shared" si="31"/>
        <v>0.98</v>
      </c>
      <c r="M76" s="48">
        <f t="shared" si="22"/>
        <v>0.51</v>
      </c>
      <c r="N76" s="48">
        <f t="shared" si="23"/>
        <v>0.75</v>
      </c>
      <c r="O76" s="48">
        <f t="shared" si="24"/>
        <v>0.63049999999999995</v>
      </c>
      <c r="P76" s="60">
        <f t="shared" si="25"/>
        <v>0.20800000000000002</v>
      </c>
      <c r="Q76" s="172">
        <v>0.19559388122375526</v>
      </c>
      <c r="R76" s="172">
        <v>0.22088687956906503</v>
      </c>
      <c r="S76" s="174">
        <f t="shared" si="32"/>
        <v>9.7500000000000003E-2</v>
      </c>
    </row>
    <row r="77" spans="1:19" ht="16.5" x14ac:dyDescent="0.3">
      <c r="A77" s="38">
        <v>28</v>
      </c>
      <c r="B77" s="43" t="s">
        <v>238</v>
      </c>
      <c r="C77" s="40">
        <v>5</v>
      </c>
      <c r="D77" s="44" t="s">
        <v>251</v>
      </c>
      <c r="E77" s="42">
        <v>4106</v>
      </c>
      <c r="F77" s="44" t="s">
        <v>240</v>
      </c>
      <c r="G77" s="48">
        <f t="shared" si="26"/>
        <v>0.13650000000000001</v>
      </c>
      <c r="H77" s="48">
        <f t="shared" si="27"/>
        <v>0.22100000000000003</v>
      </c>
      <c r="I77" s="48">
        <f t="shared" si="28"/>
        <v>0.42250000000000004</v>
      </c>
      <c r="J77" s="48">
        <f t="shared" si="29"/>
        <v>0.87</v>
      </c>
      <c r="K77" s="48">
        <f t="shared" si="30"/>
        <v>0.13650000000000001</v>
      </c>
      <c r="L77" s="48">
        <f t="shared" si="31"/>
        <v>0.98</v>
      </c>
      <c r="M77" s="48">
        <f t="shared" si="22"/>
        <v>0.55000000000000004</v>
      </c>
      <c r="N77" s="48">
        <f t="shared" si="23"/>
        <v>0.66</v>
      </c>
      <c r="O77" s="48">
        <f t="shared" si="24"/>
        <v>0.63049999999999995</v>
      </c>
      <c r="P77" s="60">
        <f t="shared" si="25"/>
        <v>0.29900000000000004</v>
      </c>
      <c r="Q77" s="172">
        <v>0.19339011356045424</v>
      </c>
      <c r="R77" s="172">
        <v>0.22997248094834888</v>
      </c>
      <c r="S77" s="174">
        <f t="shared" si="32"/>
        <v>9.7500000000000003E-2</v>
      </c>
    </row>
    <row r="81" spans="1:19" ht="18" x14ac:dyDescent="0.35">
      <c r="A81" s="308" t="s">
        <v>290</v>
      </c>
      <c r="B81" s="308"/>
      <c r="C81" s="308"/>
      <c r="D81" s="308"/>
      <c r="E81" s="308"/>
      <c r="F81" s="308"/>
      <c r="G81" s="309"/>
      <c r="H81" s="309"/>
      <c r="I81" s="309"/>
      <c r="J81" s="309"/>
      <c r="K81" s="309"/>
      <c r="L81" s="309"/>
      <c r="M81" s="309"/>
      <c r="N81" s="309"/>
      <c r="O81" s="309"/>
      <c r="P81" s="309"/>
      <c r="Q81" s="21"/>
      <c r="R81" s="22"/>
    </row>
    <row r="82" spans="1:19" ht="16.5" x14ac:dyDescent="0.3">
      <c r="A82" s="24"/>
      <c r="B82" s="24"/>
      <c r="C82" s="24"/>
      <c r="D82" s="24"/>
      <c r="E82" s="310" t="s">
        <v>230</v>
      </c>
      <c r="F82" s="313" t="s">
        <v>231</v>
      </c>
      <c r="G82" s="316" t="s">
        <v>232</v>
      </c>
      <c r="H82" s="317"/>
      <c r="I82" s="317"/>
      <c r="J82" s="317"/>
      <c r="K82" s="317"/>
      <c r="L82" s="317"/>
      <c r="M82" s="317"/>
      <c r="N82" s="317"/>
      <c r="O82" s="317"/>
      <c r="P82" s="317"/>
      <c r="Q82" s="317"/>
      <c r="R82" s="317"/>
      <c r="S82" s="317"/>
    </row>
    <row r="83" spans="1:19" ht="16.5" x14ac:dyDescent="0.3">
      <c r="A83" s="27"/>
      <c r="B83" s="28"/>
      <c r="C83" s="27"/>
      <c r="D83" s="27"/>
      <c r="E83" s="311"/>
      <c r="F83" s="314"/>
      <c r="G83" s="29" t="s">
        <v>276</v>
      </c>
      <c r="H83" s="30" t="s">
        <v>277</v>
      </c>
      <c r="I83" s="30" t="s">
        <v>278</v>
      </c>
      <c r="J83" s="30" t="s">
        <v>279</v>
      </c>
      <c r="K83" s="30" t="s">
        <v>280</v>
      </c>
      <c r="L83" s="30" t="s">
        <v>281</v>
      </c>
      <c r="M83" s="30" t="s">
        <v>282</v>
      </c>
      <c r="N83" s="30" t="s">
        <v>283</v>
      </c>
      <c r="O83" s="30" t="s">
        <v>284</v>
      </c>
      <c r="P83" s="30" t="s">
        <v>285</v>
      </c>
      <c r="Q83" s="30" t="s">
        <v>263</v>
      </c>
      <c r="R83" s="30" t="s">
        <v>264</v>
      </c>
      <c r="S83" s="30" t="s">
        <v>296</v>
      </c>
    </row>
    <row r="84" spans="1:19" ht="127.5" x14ac:dyDescent="0.25">
      <c r="A84" s="27" t="s">
        <v>233</v>
      </c>
      <c r="B84" s="28" t="s">
        <v>234</v>
      </c>
      <c r="C84" s="27" t="s">
        <v>233</v>
      </c>
      <c r="D84" s="27" t="s">
        <v>0</v>
      </c>
      <c r="E84" s="311"/>
      <c r="F84" s="314"/>
      <c r="G84" s="31" t="s">
        <v>235</v>
      </c>
      <c r="H84" s="31" t="s">
        <v>267</v>
      </c>
      <c r="I84" s="31" t="s">
        <v>268</v>
      </c>
      <c r="J84" s="31" t="s">
        <v>269</v>
      </c>
      <c r="K84" s="31" t="s">
        <v>270</v>
      </c>
      <c r="L84" s="31" t="s">
        <v>271</v>
      </c>
      <c r="M84" s="31" t="s">
        <v>236</v>
      </c>
      <c r="N84" s="31" t="s">
        <v>237</v>
      </c>
      <c r="O84" s="31" t="s">
        <v>272</v>
      </c>
      <c r="P84" s="47" t="s">
        <v>273</v>
      </c>
      <c r="Q84" s="47" t="s">
        <v>265</v>
      </c>
      <c r="R84" s="47" t="s">
        <v>266</v>
      </c>
      <c r="S84" s="47" t="s">
        <v>309</v>
      </c>
    </row>
    <row r="85" spans="1:19" ht="16.5" x14ac:dyDescent="0.25">
      <c r="A85" s="34"/>
      <c r="B85" s="35"/>
      <c r="C85" s="34"/>
      <c r="D85" s="34"/>
      <c r="E85" s="312"/>
      <c r="F85" s="315"/>
      <c r="G85" s="36">
        <v>0.83</v>
      </c>
      <c r="H85" s="36">
        <v>0.83</v>
      </c>
      <c r="I85" s="36">
        <v>0.83</v>
      </c>
      <c r="J85" s="37">
        <v>1</v>
      </c>
      <c r="K85" s="36">
        <v>0.83</v>
      </c>
      <c r="L85" s="37">
        <v>1</v>
      </c>
      <c r="M85" s="37">
        <v>1</v>
      </c>
      <c r="N85" s="37">
        <v>1</v>
      </c>
      <c r="O85" s="36">
        <v>0.83</v>
      </c>
      <c r="P85" s="36">
        <v>0.83</v>
      </c>
      <c r="Q85" s="37">
        <v>1</v>
      </c>
      <c r="R85" s="37">
        <v>1</v>
      </c>
      <c r="S85" s="146">
        <v>0.83</v>
      </c>
    </row>
    <row r="86" spans="1:19" ht="16.5" x14ac:dyDescent="0.3">
      <c r="A86" s="38">
        <v>17</v>
      </c>
      <c r="B86" s="39" t="s">
        <v>238</v>
      </c>
      <c r="C86" s="40">
        <v>5</v>
      </c>
      <c r="D86" s="41" t="s">
        <v>239</v>
      </c>
      <c r="E86" s="42">
        <v>4202</v>
      </c>
      <c r="F86" s="41" t="s">
        <v>240</v>
      </c>
      <c r="G86" s="48">
        <f>+G6*$G$85</f>
        <v>0.17429999999999998</v>
      </c>
      <c r="H86" s="48">
        <f>+H6*$H$85</f>
        <v>0.28220000000000001</v>
      </c>
      <c r="I86" s="48">
        <f>+I6*$I$85</f>
        <v>0.58099999999999996</v>
      </c>
      <c r="J86" s="48">
        <f>+J6*$J$85</f>
        <v>0.82</v>
      </c>
      <c r="K86" s="48">
        <f>+K6*$K$85</f>
        <v>0.33200000000000002</v>
      </c>
      <c r="L86" s="48">
        <f>+L6*$L$85</f>
        <v>0.98</v>
      </c>
      <c r="M86" s="48">
        <f>+M6*$M$85</f>
        <v>0.42</v>
      </c>
      <c r="N86" s="48">
        <f>+N6*$N$85</f>
        <v>0.7</v>
      </c>
      <c r="O86" s="48">
        <f>+O6*$O$85</f>
        <v>0.78019999999999989</v>
      </c>
      <c r="P86" s="60">
        <f>+P6*$P$85</f>
        <v>0.29049999999999998</v>
      </c>
      <c r="Q86" s="172">
        <v>0.22</v>
      </c>
      <c r="R86" s="172">
        <v>0.15</v>
      </c>
      <c r="S86" s="174">
        <f>+S66*$S$85</f>
        <v>8.0924999999999997E-2</v>
      </c>
    </row>
    <row r="87" spans="1:19" ht="16.5" x14ac:dyDescent="0.3">
      <c r="A87" s="38">
        <v>18</v>
      </c>
      <c r="B87" s="39" t="s">
        <v>238</v>
      </c>
      <c r="C87" s="40">
        <v>5</v>
      </c>
      <c r="D87" s="41" t="s">
        <v>241</v>
      </c>
      <c r="E87" s="42">
        <v>4302</v>
      </c>
      <c r="F87" s="41" t="s">
        <v>240</v>
      </c>
      <c r="G87" s="48">
        <f t="shared" ref="G87:G97" si="33">+G7*$G$85</f>
        <v>0.16600000000000001</v>
      </c>
      <c r="H87" s="48">
        <f t="shared" ref="H87:H97" si="34">+H7*$H$85</f>
        <v>0.31540000000000001</v>
      </c>
      <c r="I87" s="48">
        <f t="shared" ref="I87:I97" si="35">+I7*$I$85</f>
        <v>0.57269999999999988</v>
      </c>
      <c r="J87" s="48">
        <f t="shared" ref="J87:J97" si="36">+J7*$J$85</f>
        <v>0.82</v>
      </c>
      <c r="K87" s="48">
        <f t="shared" ref="K87:K97" si="37">+K7*$K$85</f>
        <v>0.21579999999999999</v>
      </c>
      <c r="L87" s="48">
        <f t="shared" ref="L87:L97" si="38">+L7*$L$85</f>
        <v>0.98</v>
      </c>
      <c r="M87" s="48">
        <f t="shared" ref="M87:M97" si="39">+M7*$M$85</f>
        <v>0.42</v>
      </c>
      <c r="N87" s="48">
        <f t="shared" ref="N87:N97" si="40">+N7*$N$85</f>
        <v>0.78</v>
      </c>
      <c r="O87" s="48">
        <f t="shared" ref="O87:O97" si="41">+O7*$O$85</f>
        <v>0.80509999999999993</v>
      </c>
      <c r="P87" s="60">
        <f t="shared" ref="P87:P97" si="42">+P7*$P$85</f>
        <v>0.46480000000000005</v>
      </c>
      <c r="Q87" s="172">
        <v>0.22</v>
      </c>
      <c r="R87" s="172">
        <v>0.17</v>
      </c>
      <c r="S87" s="174">
        <f t="shared" ref="S87:S97" si="43">+S7*$S$85</f>
        <v>0.12449999999999999</v>
      </c>
    </row>
    <row r="88" spans="1:19" ht="16.5" x14ac:dyDescent="0.3">
      <c r="A88" s="38">
        <v>19</v>
      </c>
      <c r="B88" s="39" t="s">
        <v>238</v>
      </c>
      <c r="C88" s="40">
        <v>5</v>
      </c>
      <c r="D88" s="41" t="s">
        <v>238</v>
      </c>
      <c r="E88" s="42">
        <v>4102</v>
      </c>
      <c r="F88" s="41" t="s">
        <v>242</v>
      </c>
      <c r="G88" s="48">
        <f t="shared" si="33"/>
        <v>0.14939999999999998</v>
      </c>
      <c r="H88" s="48">
        <f t="shared" si="34"/>
        <v>0.22409999999999999</v>
      </c>
      <c r="I88" s="48">
        <f t="shared" si="35"/>
        <v>0.38179999999999997</v>
      </c>
      <c r="J88" s="48">
        <f t="shared" si="36"/>
        <v>0.87</v>
      </c>
      <c r="K88" s="48">
        <f t="shared" si="37"/>
        <v>0.17429999999999998</v>
      </c>
      <c r="L88" s="48">
        <f t="shared" si="38"/>
        <v>0.98</v>
      </c>
      <c r="M88" s="48">
        <f t="shared" si="39"/>
        <v>0.55000000000000004</v>
      </c>
      <c r="N88" s="48">
        <f t="shared" si="40"/>
        <v>0.6</v>
      </c>
      <c r="O88" s="48">
        <f t="shared" si="41"/>
        <v>0.80509999999999993</v>
      </c>
      <c r="P88" s="60">
        <f t="shared" si="42"/>
        <v>0.2656</v>
      </c>
      <c r="Q88" s="172">
        <v>0.22</v>
      </c>
      <c r="R88" s="172">
        <v>0.17</v>
      </c>
      <c r="S88" s="174">
        <f t="shared" si="43"/>
        <v>0.1079</v>
      </c>
    </row>
    <row r="89" spans="1:19" ht="16.5" x14ac:dyDescent="0.3">
      <c r="A89" s="38">
        <v>20</v>
      </c>
      <c r="B89" s="39" t="s">
        <v>238</v>
      </c>
      <c r="C89" s="40">
        <v>5</v>
      </c>
      <c r="D89" s="41" t="s">
        <v>243</v>
      </c>
      <c r="E89" s="42">
        <v>4201</v>
      </c>
      <c r="F89" s="41" t="s">
        <v>240</v>
      </c>
      <c r="G89" s="48">
        <f t="shared" si="33"/>
        <v>0.20749999999999999</v>
      </c>
      <c r="H89" s="48">
        <f t="shared" si="34"/>
        <v>0.34029999999999994</v>
      </c>
      <c r="I89" s="48">
        <f t="shared" si="35"/>
        <v>0.45650000000000002</v>
      </c>
      <c r="J89" s="48">
        <f t="shared" si="36"/>
        <v>0.9</v>
      </c>
      <c r="K89" s="48">
        <f t="shared" si="37"/>
        <v>0.29879999999999995</v>
      </c>
      <c r="L89" s="48">
        <f t="shared" si="38"/>
        <v>0.98</v>
      </c>
      <c r="M89" s="48">
        <f t="shared" si="39"/>
        <v>0.43</v>
      </c>
      <c r="N89" s="48">
        <f t="shared" si="40"/>
        <v>0.72</v>
      </c>
      <c r="O89" s="48">
        <f t="shared" si="41"/>
        <v>0.80509999999999993</v>
      </c>
      <c r="P89" s="60">
        <f t="shared" si="42"/>
        <v>0.3569</v>
      </c>
      <c r="Q89" s="172">
        <v>0.22</v>
      </c>
      <c r="R89" s="172">
        <v>0.17</v>
      </c>
      <c r="S89" s="174">
        <f t="shared" si="43"/>
        <v>0.12449999999999999</v>
      </c>
    </row>
    <row r="90" spans="1:19" ht="16.5" x14ac:dyDescent="0.3">
      <c r="A90" s="38">
        <v>21</v>
      </c>
      <c r="B90" s="39" t="s">
        <v>238</v>
      </c>
      <c r="C90" s="40">
        <v>5</v>
      </c>
      <c r="D90" s="41" t="s">
        <v>244</v>
      </c>
      <c r="E90" s="42">
        <v>4101</v>
      </c>
      <c r="F90" s="41" t="s">
        <v>242</v>
      </c>
      <c r="G90" s="48">
        <f t="shared" si="33"/>
        <v>0.16600000000000001</v>
      </c>
      <c r="H90" s="48">
        <f t="shared" si="34"/>
        <v>0.20749999999999999</v>
      </c>
      <c r="I90" s="48">
        <f t="shared" si="35"/>
        <v>0.39009999999999995</v>
      </c>
      <c r="J90" s="48">
        <f t="shared" si="36"/>
        <v>0.89</v>
      </c>
      <c r="K90" s="48">
        <f t="shared" si="37"/>
        <v>0.17429999999999998</v>
      </c>
      <c r="L90" s="48">
        <f t="shared" si="38"/>
        <v>0.98</v>
      </c>
      <c r="M90" s="48">
        <f t="shared" si="39"/>
        <v>0.5</v>
      </c>
      <c r="N90" s="48">
        <f t="shared" si="40"/>
        <v>0.63</v>
      </c>
      <c r="O90" s="48">
        <f t="shared" si="41"/>
        <v>0.78849999999999998</v>
      </c>
      <c r="P90" s="60">
        <f t="shared" si="42"/>
        <v>0.20749999999999999</v>
      </c>
      <c r="Q90" s="172">
        <v>0.22</v>
      </c>
      <c r="R90" s="172">
        <v>0.17</v>
      </c>
      <c r="S90" s="174">
        <f t="shared" si="43"/>
        <v>0.1079</v>
      </c>
    </row>
    <row r="91" spans="1:19" ht="16.5" x14ac:dyDescent="0.3">
      <c r="A91" s="38">
        <v>22</v>
      </c>
      <c r="B91" s="39" t="s">
        <v>238</v>
      </c>
      <c r="C91" s="40">
        <v>5</v>
      </c>
      <c r="D91" s="41" t="s">
        <v>245</v>
      </c>
      <c r="E91" s="42">
        <v>4203</v>
      </c>
      <c r="F91" s="41" t="s">
        <v>240</v>
      </c>
      <c r="G91" s="48">
        <f t="shared" si="33"/>
        <v>0.14939999999999998</v>
      </c>
      <c r="H91" s="48">
        <f t="shared" si="34"/>
        <v>0.23240000000000002</v>
      </c>
      <c r="I91" s="48">
        <f t="shared" si="35"/>
        <v>0.51459999999999995</v>
      </c>
      <c r="J91" s="48">
        <f t="shared" si="36"/>
        <v>0.82</v>
      </c>
      <c r="K91" s="48">
        <f t="shared" si="37"/>
        <v>0.19919999999999999</v>
      </c>
      <c r="L91" s="48">
        <f t="shared" si="38"/>
        <v>0.98</v>
      </c>
      <c r="M91" s="48">
        <f t="shared" si="39"/>
        <v>0.43</v>
      </c>
      <c r="N91" s="48">
        <f t="shared" si="40"/>
        <v>0.75</v>
      </c>
      <c r="O91" s="48">
        <f t="shared" si="41"/>
        <v>0.80509999999999993</v>
      </c>
      <c r="P91" s="60">
        <f t="shared" si="42"/>
        <v>0.39839999999999998</v>
      </c>
      <c r="Q91" s="172">
        <v>0.22</v>
      </c>
      <c r="R91" s="172">
        <v>0.19</v>
      </c>
      <c r="S91" s="174">
        <f t="shared" si="43"/>
        <v>0.12449999999999999</v>
      </c>
    </row>
    <row r="92" spans="1:19" ht="16.5" x14ac:dyDescent="0.3">
      <c r="A92" s="38">
        <v>23</v>
      </c>
      <c r="B92" s="39" t="s">
        <v>238</v>
      </c>
      <c r="C92" s="40">
        <v>5</v>
      </c>
      <c r="D92" s="41" t="s">
        <v>246</v>
      </c>
      <c r="E92" s="42">
        <v>4303</v>
      </c>
      <c r="F92" s="41" t="s">
        <v>240</v>
      </c>
      <c r="G92" s="48">
        <f t="shared" si="33"/>
        <v>0.14939999999999998</v>
      </c>
      <c r="H92" s="48">
        <f t="shared" si="34"/>
        <v>0.21579999999999999</v>
      </c>
      <c r="I92" s="48">
        <f t="shared" si="35"/>
        <v>0.54779999999999995</v>
      </c>
      <c r="J92" s="48">
        <f t="shared" si="36"/>
        <v>0.87</v>
      </c>
      <c r="K92" s="48">
        <f t="shared" si="37"/>
        <v>0.17429999999999998</v>
      </c>
      <c r="L92" s="48">
        <f t="shared" si="38"/>
        <v>0.98</v>
      </c>
      <c r="M92" s="48">
        <f t="shared" si="39"/>
        <v>0.45</v>
      </c>
      <c r="N92" s="48">
        <f t="shared" si="40"/>
        <v>0.66</v>
      </c>
      <c r="O92" s="48">
        <f t="shared" si="41"/>
        <v>0.78019999999999989</v>
      </c>
      <c r="P92" s="60">
        <f t="shared" si="42"/>
        <v>0.24069999999999997</v>
      </c>
      <c r="Q92" s="172">
        <v>0.22</v>
      </c>
      <c r="R92" s="172">
        <v>0.17</v>
      </c>
      <c r="S92" s="174">
        <f t="shared" si="43"/>
        <v>0.12449999999999999</v>
      </c>
    </row>
    <row r="93" spans="1:19" ht="16.5" x14ac:dyDescent="0.3">
      <c r="A93" s="38">
        <v>24</v>
      </c>
      <c r="B93" s="39" t="s">
        <v>238</v>
      </c>
      <c r="C93" s="40">
        <v>5</v>
      </c>
      <c r="D93" s="41" t="s">
        <v>247</v>
      </c>
      <c r="E93" s="42">
        <v>4301</v>
      </c>
      <c r="F93" s="41" t="s">
        <v>240</v>
      </c>
      <c r="G93" s="48">
        <f t="shared" si="33"/>
        <v>0.16600000000000001</v>
      </c>
      <c r="H93" s="48">
        <f t="shared" si="34"/>
        <v>0.22409999999999999</v>
      </c>
      <c r="I93" s="48">
        <f t="shared" si="35"/>
        <v>0.45650000000000002</v>
      </c>
      <c r="J93" s="48">
        <f t="shared" si="36"/>
        <v>0.87</v>
      </c>
      <c r="K93" s="48">
        <f t="shared" si="37"/>
        <v>0.19089999999999999</v>
      </c>
      <c r="L93" s="48">
        <f t="shared" si="38"/>
        <v>0.98</v>
      </c>
      <c r="M93" s="48">
        <f t="shared" si="39"/>
        <v>0.55000000000000004</v>
      </c>
      <c r="N93" s="48">
        <f t="shared" si="40"/>
        <v>0.7</v>
      </c>
      <c r="O93" s="48">
        <f t="shared" si="41"/>
        <v>0.80509999999999993</v>
      </c>
      <c r="P93" s="60">
        <f t="shared" si="42"/>
        <v>0.20749999999999999</v>
      </c>
      <c r="Q93" s="172">
        <v>0.22</v>
      </c>
      <c r="R93" s="172">
        <v>0.17</v>
      </c>
      <c r="S93" s="174">
        <f t="shared" si="43"/>
        <v>0.1079</v>
      </c>
    </row>
    <row r="94" spans="1:19" ht="16.5" x14ac:dyDescent="0.3">
      <c r="A94" s="38">
        <v>25</v>
      </c>
      <c r="B94" s="39" t="s">
        <v>238</v>
      </c>
      <c r="C94" s="40">
        <v>5</v>
      </c>
      <c r="D94" s="41" t="s">
        <v>248</v>
      </c>
      <c r="E94" s="42">
        <v>4304</v>
      </c>
      <c r="F94" s="41" t="s">
        <v>240</v>
      </c>
      <c r="G94" s="48">
        <f t="shared" si="33"/>
        <v>0.14939999999999998</v>
      </c>
      <c r="H94" s="48">
        <f t="shared" si="34"/>
        <v>0.2656</v>
      </c>
      <c r="I94" s="48">
        <f t="shared" si="35"/>
        <v>0.45650000000000002</v>
      </c>
      <c r="J94" s="48">
        <f t="shared" si="36"/>
        <v>0.9</v>
      </c>
      <c r="K94" s="48">
        <f t="shared" si="37"/>
        <v>0.19919999999999999</v>
      </c>
      <c r="L94" s="48">
        <f t="shared" si="38"/>
        <v>0.98</v>
      </c>
      <c r="M94" s="48">
        <f t="shared" si="39"/>
        <v>0.56999999999999995</v>
      </c>
      <c r="N94" s="48">
        <f t="shared" si="40"/>
        <v>0.8</v>
      </c>
      <c r="O94" s="48">
        <f t="shared" si="41"/>
        <v>0.78019999999999989</v>
      </c>
      <c r="P94" s="60">
        <f t="shared" si="42"/>
        <v>0.20749999999999999</v>
      </c>
      <c r="Q94" s="172">
        <v>0.22</v>
      </c>
      <c r="R94" s="172">
        <v>0.17</v>
      </c>
      <c r="S94" s="174">
        <f t="shared" si="43"/>
        <v>0.1079</v>
      </c>
    </row>
    <row r="95" spans="1:19" ht="16.5" x14ac:dyDescent="0.3">
      <c r="A95" s="38">
        <v>26</v>
      </c>
      <c r="B95" s="39" t="s">
        <v>238</v>
      </c>
      <c r="C95" s="40">
        <v>5</v>
      </c>
      <c r="D95" s="41" t="s">
        <v>249</v>
      </c>
      <c r="E95" s="42">
        <v>4305</v>
      </c>
      <c r="F95" s="41" t="s">
        <v>240</v>
      </c>
      <c r="G95" s="48">
        <f t="shared" si="33"/>
        <v>0.16600000000000001</v>
      </c>
      <c r="H95" s="48">
        <f t="shared" si="34"/>
        <v>0.56440000000000001</v>
      </c>
      <c r="I95" s="48">
        <f t="shared" si="35"/>
        <v>0.53120000000000001</v>
      </c>
      <c r="J95" s="48">
        <f t="shared" si="36"/>
        <v>0.87</v>
      </c>
      <c r="K95" s="48">
        <f t="shared" si="37"/>
        <v>0.32369999999999999</v>
      </c>
      <c r="L95" s="48">
        <f t="shared" si="38"/>
        <v>0.98</v>
      </c>
      <c r="M95" s="48">
        <f t="shared" si="39"/>
        <v>0.63</v>
      </c>
      <c r="N95" s="48">
        <f t="shared" si="40"/>
        <v>0.97</v>
      </c>
      <c r="O95" s="48">
        <f t="shared" si="41"/>
        <v>0.80509999999999993</v>
      </c>
      <c r="P95" s="60">
        <f t="shared" si="42"/>
        <v>0.43990000000000001</v>
      </c>
      <c r="Q95" s="172">
        <v>0.35</v>
      </c>
      <c r="R95" s="172">
        <v>0.32</v>
      </c>
      <c r="S95" s="174">
        <f t="shared" si="43"/>
        <v>0.12449999999999999</v>
      </c>
    </row>
    <row r="96" spans="1:19" ht="16.5" x14ac:dyDescent="0.3">
      <c r="A96" s="38">
        <v>27</v>
      </c>
      <c r="B96" s="39" t="s">
        <v>238</v>
      </c>
      <c r="C96" s="40">
        <v>5</v>
      </c>
      <c r="D96" s="41" t="s">
        <v>250</v>
      </c>
      <c r="E96" s="42">
        <v>4204</v>
      </c>
      <c r="F96" s="41" t="s">
        <v>240</v>
      </c>
      <c r="G96" s="48">
        <f t="shared" si="33"/>
        <v>0.16600000000000001</v>
      </c>
      <c r="H96" s="48">
        <f t="shared" si="34"/>
        <v>0.43159999999999998</v>
      </c>
      <c r="I96" s="48">
        <f t="shared" si="35"/>
        <v>0.56440000000000001</v>
      </c>
      <c r="J96" s="48">
        <f t="shared" si="36"/>
        <v>0.87</v>
      </c>
      <c r="K96" s="48">
        <f t="shared" si="37"/>
        <v>0.25729999999999997</v>
      </c>
      <c r="L96" s="48">
        <f t="shared" si="38"/>
        <v>0.98</v>
      </c>
      <c r="M96" s="48">
        <f t="shared" si="39"/>
        <v>0.51</v>
      </c>
      <c r="N96" s="48">
        <f t="shared" si="40"/>
        <v>0.75</v>
      </c>
      <c r="O96" s="48">
        <f t="shared" si="41"/>
        <v>0.80509999999999993</v>
      </c>
      <c r="P96" s="60">
        <f t="shared" si="42"/>
        <v>0.2656</v>
      </c>
      <c r="Q96" s="172">
        <v>0.22</v>
      </c>
      <c r="R96" s="172">
        <v>0.22</v>
      </c>
      <c r="S96" s="174">
        <f t="shared" si="43"/>
        <v>0.12449999999999999</v>
      </c>
    </row>
    <row r="97" spans="1:19" ht="16.5" x14ac:dyDescent="0.3">
      <c r="A97" s="38">
        <v>28</v>
      </c>
      <c r="B97" s="43" t="s">
        <v>238</v>
      </c>
      <c r="C97" s="40">
        <v>5</v>
      </c>
      <c r="D97" s="44" t="s">
        <v>251</v>
      </c>
      <c r="E97" s="42">
        <v>4106</v>
      </c>
      <c r="F97" s="44" t="s">
        <v>240</v>
      </c>
      <c r="G97" s="48">
        <f t="shared" si="33"/>
        <v>0.17429999999999998</v>
      </c>
      <c r="H97" s="48">
        <f t="shared" si="34"/>
        <v>0.28220000000000001</v>
      </c>
      <c r="I97" s="48">
        <f t="shared" si="35"/>
        <v>0.53949999999999998</v>
      </c>
      <c r="J97" s="48">
        <f t="shared" si="36"/>
        <v>0.87</v>
      </c>
      <c r="K97" s="48">
        <f t="shared" si="37"/>
        <v>0.17429999999999998</v>
      </c>
      <c r="L97" s="48">
        <f t="shared" si="38"/>
        <v>0.98</v>
      </c>
      <c r="M97" s="48">
        <f t="shared" si="39"/>
        <v>0.55000000000000004</v>
      </c>
      <c r="N97" s="48">
        <f t="shared" si="40"/>
        <v>0.66</v>
      </c>
      <c r="O97" s="48">
        <f t="shared" si="41"/>
        <v>0.80509999999999993</v>
      </c>
      <c r="P97" s="60">
        <f t="shared" si="42"/>
        <v>0.38179999999999997</v>
      </c>
      <c r="Q97" s="172">
        <v>0.22</v>
      </c>
      <c r="R97" s="172">
        <v>0.23</v>
      </c>
      <c r="S97" s="174">
        <f t="shared" si="43"/>
        <v>0.12449999999999999</v>
      </c>
    </row>
    <row r="101" spans="1:19" ht="18" x14ac:dyDescent="0.35">
      <c r="A101" s="308" t="s">
        <v>291</v>
      </c>
      <c r="B101" s="308"/>
      <c r="C101" s="308"/>
      <c r="D101" s="308"/>
      <c r="E101" s="308"/>
      <c r="F101" s="308"/>
      <c r="G101" s="309"/>
      <c r="H101" s="309"/>
      <c r="I101" s="309"/>
      <c r="J101" s="309"/>
      <c r="K101" s="309"/>
      <c r="L101" s="309"/>
      <c r="M101" s="309"/>
      <c r="N101" s="309"/>
      <c r="O101" s="309"/>
      <c r="P101" s="309"/>
      <c r="Q101" s="21"/>
      <c r="R101" s="22"/>
    </row>
    <row r="102" spans="1:19" ht="16.5" x14ac:dyDescent="0.3">
      <c r="A102" s="24"/>
      <c r="B102" s="24"/>
      <c r="C102" s="24"/>
      <c r="D102" s="24"/>
      <c r="E102" s="310" t="s">
        <v>230</v>
      </c>
      <c r="F102" s="313" t="s">
        <v>231</v>
      </c>
      <c r="G102" s="316" t="s">
        <v>232</v>
      </c>
      <c r="H102" s="317"/>
      <c r="I102" s="317"/>
      <c r="J102" s="317"/>
      <c r="K102" s="317"/>
      <c r="L102" s="317"/>
      <c r="M102" s="317"/>
      <c r="N102" s="317"/>
      <c r="O102" s="317"/>
      <c r="P102" s="317"/>
      <c r="Q102" s="317"/>
      <c r="R102" s="317"/>
      <c r="S102" s="317"/>
    </row>
    <row r="103" spans="1:19" ht="16.5" x14ac:dyDescent="0.3">
      <c r="A103" s="27"/>
      <c r="B103" s="28"/>
      <c r="C103" s="27"/>
      <c r="D103" s="27"/>
      <c r="E103" s="311"/>
      <c r="F103" s="314"/>
      <c r="G103" s="29" t="s">
        <v>276</v>
      </c>
      <c r="H103" s="30" t="s">
        <v>277</v>
      </c>
      <c r="I103" s="30" t="s">
        <v>278</v>
      </c>
      <c r="J103" s="30" t="s">
        <v>279</v>
      </c>
      <c r="K103" s="30" t="s">
        <v>280</v>
      </c>
      <c r="L103" s="30" t="s">
        <v>281</v>
      </c>
      <c r="M103" s="30" t="s">
        <v>282</v>
      </c>
      <c r="N103" s="30" t="s">
        <v>283</v>
      </c>
      <c r="O103" s="30" t="s">
        <v>284</v>
      </c>
      <c r="P103" s="30" t="s">
        <v>285</v>
      </c>
      <c r="Q103" s="30" t="s">
        <v>263</v>
      </c>
      <c r="R103" s="30" t="s">
        <v>264</v>
      </c>
      <c r="S103" s="30" t="s">
        <v>296</v>
      </c>
    </row>
    <row r="104" spans="1:19" ht="127.5" x14ac:dyDescent="0.25">
      <c r="A104" s="27" t="s">
        <v>233</v>
      </c>
      <c r="B104" s="28" t="s">
        <v>234</v>
      </c>
      <c r="C104" s="27" t="s">
        <v>233</v>
      </c>
      <c r="D104" s="27" t="s">
        <v>0</v>
      </c>
      <c r="E104" s="311"/>
      <c r="F104" s="314"/>
      <c r="G104" s="31" t="s">
        <v>235</v>
      </c>
      <c r="H104" s="31" t="s">
        <v>267</v>
      </c>
      <c r="I104" s="31" t="s">
        <v>268</v>
      </c>
      <c r="J104" s="31" t="s">
        <v>269</v>
      </c>
      <c r="K104" s="31" t="s">
        <v>270</v>
      </c>
      <c r="L104" s="31" t="s">
        <v>271</v>
      </c>
      <c r="M104" s="31" t="s">
        <v>236</v>
      </c>
      <c r="N104" s="31" t="s">
        <v>237</v>
      </c>
      <c r="O104" s="31" t="s">
        <v>272</v>
      </c>
      <c r="P104" s="47" t="s">
        <v>273</v>
      </c>
      <c r="Q104" s="47" t="s">
        <v>265</v>
      </c>
      <c r="R104" s="47" t="s">
        <v>266</v>
      </c>
      <c r="S104" s="47" t="s">
        <v>309</v>
      </c>
    </row>
    <row r="105" spans="1:19" ht="16.5" x14ac:dyDescent="0.25">
      <c r="A105" s="34"/>
      <c r="B105" s="35"/>
      <c r="C105" s="34"/>
      <c r="D105" s="34"/>
      <c r="E105" s="312"/>
      <c r="F105" s="315"/>
      <c r="G105" s="36">
        <v>1</v>
      </c>
      <c r="H105" s="36">
        <v>1</v>
      </c>
      <c r="I105" s="36">
        <v>1</v>
      </c>
      <c r="J105" s="37">
        <v>1</v>
      </c>
      <c r="K105" s="36">
        <v>1</v>
      </c>
      <c r="L105" s="37">
        <v>1</v>
      </c>
      <c r="M105" s="37">
        <v>1</v>
      </c>
      <c r="N105" s="37">
        <v>1</v>
      </c>
      <c r="O105" s="36">
        <v>1</v>
      </c>
      <c r="P105" s="36">
        <v>1</v>
      </c>
      <c r="Q105" s="37">
        <v>1</v>
      </c>
      <c r="R105" s="37">
        <v>1</v>
      </c>
      <c r="S105" s="146">
        <v>1</v>
      </c>
    </row>
    <row r="106" spans="1:19" ht="16.5" x14ac:dyDescent="0.3">
      <c r="A106" s="38">
        <v>17</v>
      </c>
      <c r="B106" s="39" t="s">
        <v>238</v>
      </c>
      <c r="C106" s="40">
        <v>5</v>
      </c>
      <c r="D106" s="41" t="s">
        <v>239</v>
      </c>
      <c r="E106" s="42">
        <v>4202</v>
      </c>
      <c r="F106" s="41" t="s">
        <v>240</v>
      </c>
      <c r="G106" s="48">
        <f t="shared" ref="G106:G117" si="44">+G6*$G$105</f>
        <v>0.21</v>
      </c>
      <c r="H106" s="48">
        <f t="shared" ref="H106:H117" si="45">+H6*$H$105</f>
        <v>0.34</v>
      </c>
      <c r="I106" s="48">
        <f t="shared" ref="I106:I117" si="46">+I6*$I$105</f>
        <v>0.7</v>
      </c>
      <c r="J106" s="48">
        <f t="shared" ref="J106:J117" si="47">+J6*$J$105</f>
        <v>0.82</v>
      </c>
      <c r="K106" s="48">
        <f t="shared" ref="K106:K117" si="48">+K6*$K$105</f>
        <v>0.4</v>
      </c>
      <c r="L106" s="48">
        <f>+L6*$L$105</f>
        <v>0.98</v>
      </c>
      <c r="M106" s="48">
        <f t="shared" ref="M106:M117" si="49">+M6*$M$105</f>
        <v>0.42</v>
      </c>
      <c r="N106" s="48">
        <f t="shared" ref="N106:N117" si="50">+N6*$N$105</f>
        <v>0.7</v>
      </c>
      <c r="O106" s="48">
        <f t="shared" ref="O106:O117" si="51">+O6*$O$105</f>
        <v>0.94</v>
      </c>
      <c r="P106" s="48">
        <f t="shared" ref="P106:P117" si="52">+P6*$P$105</f>
        <v>0.35</v>
      </c>
      <c r="Q106" s="172">
        <v>0.22</v>
      </c>
      <c r="R106" s="172">
        <v>0.15</v>
      </c>
      <c r="S106" s="174">
        <f t="shared" ref="S106:S117" si="53">+S6*$S$105</f>
        <v>0.15</v>
      </c>
    </row>
    <row r="107" spans="1:19" ht="16.5" x14ac:dyDescent="0.3">
      <c r="A107" s="38">
        <v>18</v>
      </c>
      <c r="B107" s="39" t="s">
        <v>238</v>
      </c>
      <c r="C107" s="40">
        <v>5</v>
      </c>
      <c r="D107" s="41" t="s">
        <v>241</v>
      </c>
      <c r="E107" s="42">
        <v>4302</v>
      </c>
      <c r="F107" s="41" t="s">
        <v>240</v>
      </c>
      <c r="G107" s="48">
        <f t="shared" si="44"/>
        <v>0.2</v>
      </c>
      <c r="H107" s="48">
        <f t="shared" si="45"/>
        <v>0.38</v>
      </c>
      <c r="I107" s="48">
        <f t="shared" si="46"/>
        <v>0.69</v>
      </c>
      <c r="J107" s="48">
        <f t="shared" si="47"/>
        <v>0.82</v>
      </c>
      <c r="K107" s="48">
        <f t="shared" si="48"/>
        <v>0.26</v>
      </c>
      <c r="L107" s="48">
        <f t="shared" ref="L107:L117" si="54">+L7*$L$105</f>
        <v>0.98</v>
      </c>
      <c r="M107" s="48">
        <f t="shared" si="49"/>
        <v>0.42</v>
      </c>
      <c r="N107" s="48">
        <f t="shared" si="50"/>
        <v>0.78</v>
      </c>
      <c r="O107" s="48">
        <f t="shared" si="51"/>
        <v>0.97</v>
      </c>
      <c r="P107" s="48">
        <f t="shared" si="52"/>
        <v>0.56000000000000005</v>
      </c>
      <c r="Q107" s="172">
        <v>0.22</v>
      </c>
      <c r="R107" s="172">
        <v>0.17</v>
      </c>
      <c r="S107" s="174">
        <f t="shared" si="53"/>
        <v>0.15</v>
      </c>
    </row>
    <row r="108" spans="1:19" ht="16.5" x14ac:dyDescent="0.3">
      <c r="A108" s="38">
        <v>19</v>
      </c>
      <c r="B108" s="39" t="s">
        <v>238</v>
      </c>
      <c r="C108" s="40">
        <v>5</v>
      </c>
      <c r="D108" s="41" t="s">
        <v>238</v>
      </c>
      <c r="E108" s="42">
        <v>4102</v>
      </c>
      <c r="F108" s="41" t="s">
        <v>242</v>
      </c>
      <c r="G108" s="48">
        <f t="shared" si="44"/>
        <v>0.18</v>
      </c>
      <c r="H108" s="48">
        <f t="shared" si="45"/>
        <v>0.27</v>
      </c>
      <c r="I108" s="48">
        <f t="shared" si="46"/>
        <v>0.46</v>
      </c>
      <c r="J108" s="48">
        <f t="shared" si="47"/>
        <v>0.87</v>
      </c>
      <c r="K108" s="48">
        <f t="shared" si="48"/>
        <v>0.21</v>
      </c>
      <c r="L108" s="48">
        <f t="shared" si="54"/>
        <v>0.98</v>
      </c>
      <c r="M108" s="48">
        <f t="shared" si="49"/>
        <v>0.55000000000000004</v>
      </c>
      <c r="N108" s="48">
        <f t="shared" si="50"/>
        <v>0.6</v>
      </c>
      <c r="O108" s="48">
        <f t="shared" si="51"/>
        <v>0.97</v>
      </c>
      <c r="P108" s="48">
        <f t="shared" si="52"/>
        <v>0.32</v>
      </c>
      <c r="Q108" s="172">
        <v>0.22</v>
      </c>
      <c r="R108" s="172">
        <v>0.17</v>
      </c>
      <c r="S108" s="174">
        <f t="shared" si="53"/>
        <v>0.13</v>
      </c>
    </row>
    <row r="109" spans="1:19" ht="16.5" x14ac:dyDescent="0.3">
      <c r="A109" s="38">
        <v>20</v>
      </c>
      <c r="B109" s="39" t="s">
        <v>238</v>
      </c>
      <c r="C109" s="40">
        <v>5</v>
      </c>
      <c r="D109" s="41" t="s">
        <v>243</v>
      </c>
      <c r="E109" s="42">
        <v>4201</v>
      </c>
      <c r="F109" s="41" t="s">
        <v>240</v>
      </c>
      <c r="G109" s="48">
        <f t="shared" si="44"/>
        <v>0.25</v>
      </c>
      <c r="H109" s="48">
        <f t="shared" si="45"/>
        <v>0.41</v>
      </c>
      <c r="I109" s="48">
        <f t="shared" si="46"/>
        <v>0.55000000000000004</v>
      </c>
      <c r="J109" s="48">
        <f t="shared" si="47"/>
        <v>0.9</v>
      </c>
      <c r="K109" s="48">
        <f t="shared" si="48"/>
        <v>0.36</v>
      </c>
      <c r="L109" s="48">
        <f t="shared" si="54"/>
        <v>0.98</v>
      </c>
      <c r="M109" s="48">
        <f t="shared" si="49"/>
        <v>0.43</v>
      </c>
      <c r="N109" s="48">
        <f t="shared" si="50"/>
        <v>0.72</v>
      </c>
      <c r="O109" s="48">
        <f t="shared" si="51"/>
        <v>0.97</v>
      </c>
      <c r="P109" s="48">
        <f t="shared" si="52"/>
        <v>0.43</v>
      </c>
      <c r="Q109" s="172">
        <v>0.22</v>
      </c>
      <c r="R109" s="172">
        <v>0.17</v>
      </c>
      <c r="S109" s="174">
        <f t="shared" si="53"/>
        <v>0.15</v>
      </c>
    </row>
    <row r="110" spans="1:19" ht="16.5" x14ac:dyDescent="0.3">
      <c r="A110" s="38">
        <v>21</v>
      </c>
      <c r="B110" s="39" t="s">
        <v>238</v>
      </c>
      <c r="C110" s="40">
        <v>5</v>
      </c>
      <c r="D110" s="41" t="s">
        <v>244</v>
      </c>
      <c r="E110" s="42">
        <v>4101</v>
      </c>
      <c r="F110" s="41" t="s">
        <v>242</v>
      </c>
      <c r="G110" s="48">
        <f t="shared" si="44"/>
        <v>0.2</v>
      </c>
      <c r="H110" s="48">
        <f t="shared" si="45"/>
        <v>0.25</v>
      </c>
      <c r="I110" s="48">
        <f t="shared" si="46"/>
        <v>0.47</v>
      </c>
      <c r="J110" s="48">
        <f t="shared" si="47"/>
        <v>0.89</v>
      </c>
      <c r="K110" s="48">
        <f t="shared" si="48"/>
        <v>0.21</v>
      </c>
      <c r="L110" s="48">
        <f t="shared" si="54"/>
        <v>0.98</v>
      </c>
      <c r="M110" s="48">
        <f t="shared" si="49"/>
        <v>0.5</v>
      </c>
      <c r="N110" s="48">
        <f t="shared" si="50"/>
        <v>0.63</v>
      </c>
      <c r="O110" s="48">
        <f t="shared" si="51"/>
        <v>0.95</v>
      </c>
      <c r="P110" s="48">
        <f t="shared" si="52"/>
        <v>0.25</v>
      </c>
      <c r="Q110" s="172">
        <v>0.22</v>
      </c>
      <c r="R110" s="172">
        <v>0.17</v>
      </c>
      <c r="S110" s="174">
        <f t="shared" si="53"/>
        <v>0.13</v>
      </c>
    </row>
    <row r="111" spans="1:19" ht="16.5" x14ac:dyDescent="0.3">
      <c r="A111" s="38">
        <v>22</v>
      </c>
      <c r="B111" s="39" t="s">
        <v>238</v>
      </c>
      <c r="C111" s="40">
        <v>5</v>
      </c>
      <c r="D111" s="41" t="s">
        <v>245</v>
      </c>
      <c r="E111" s="42">
        <v>4203</v>
      </c>
      <c r="F111" s="41" t="s">
        <v>240</v>
      </c>
      <c r="G111" s="48">
        <f t="shared" si="44"/>
        <v>0.18</v>
      </c>
      <c r="H111" s="48">
        <f t="shared" si="45"/>
        <v>0.28000000000000003</v>
      </c>
      <c r="I111" s="48">
        <f t="shared" si="46"/>
        <v>0.62</v>
      </c>
      <c r="J111" s="48">
        <f t="shared" si="47"/>
        <v>0.82</v>
      </c>
      <c r="K111" s="48">
        <f t="shared" si="48"/>
        <v>0.24</v>
      </c>
      <c r="L111" s="48">
        <f t="shared" si="54"/>
        <v>0.98</v>
      </c>
      <c r="M111" s="48">
        <f t="shared" si="49"/>
        <v>0.43</v>
      </c>
      <c r="N111" s="48">
        <f t="shared" si="50"/>
        <v>0.75</v>
      </c>
      <c r="O111" s="48">
        <f t="shared" si="51"/>
        <v>0.97</v>
      </c>
      <c r="P111" s="48">
        <f t="shared" si="52"/>
        <v>0.48</v>
      </c>
      <c r="Q111" s="172">
        <v>0.22</v>
      </c>
      <c r="R111" s="172">
        <v>0.19</v>
      </c>
      <c r="S111" s="174">
        <f t="shared" si="53"/>
        <v>0.15</v>
      </c>
    </row>
    <row r="112" spans="1:19" ht="16.5" x14ac:dyDescent="0.3">
      <c r="A112" s="38">
        <v>23</v>
      </c>
      <c r="B112" s="39" t="s">
        <v>238</v>
      </c>
      <c r="C112" s="40">
        <v>5</v>
      </c>
      <c r="D112" s="41" t="s">
        <v>246</v>
      </c>
      <c r="E112" s="42">
        <v>4303</v>
      </c>
      <c r="F112" s="41" t="s">
        <v>240</v>
      </c>
      <c r="G112" s="48">
        <f t="shared" si="44"/>
        <v>0.18</v>
      </c>
      <c r="H112" s="48">
        <f t="shared" si="45"/>
        <v>0.26</v>
      </c>
      <c r="I112" s="48">
        <f t="shared" si="46"/>
        <v>0.66</v>
      </c>
      <c r="J112" s="48">
        <f t="shared" si="47"/>
        <v>0.87</v>
      </c>
      <c r="K112" s="48">
        <f t="shared" si="48"/>
        <v>0.21</v>
      </c>
      <c r="L112" s="48">
        <f t="shared" si="54"/>
        <v>0.98</v>
      </c>
      <c r="M112" s="48">
        <f t="shared" si="49"/>
        <v>0.45</v>
      </c>
      <c r="N112" s="48">
        <f t="shared" si="50"/>
        <v>0.66</v>
      </c>
      <c r="O112" s="48">
        <f t="shared" si="51"/>
        <v>0.94</v>
      </c>
      <c r="P112" s="48">
        <f t="shared" si="52"/>
        <v>0.28999999999999998</v>
      </c>
      <c r="Q112" s="172">
        <v>0.22</v>
      </c>
      <c r="R112" s="172">
        <v>0.17</v>
      </c>
      <c r="S112" s="174">
        <f t="shared" si="53"/>
        <v>0.15</v>
      </c>
    </row>
    <row r="113" spans="1:19" ht="16.5" x14ac:dyDescent="0.3">
      <c r="A113" s="38">
        <v>24</v>
      </c>
      <c r="B113" s="39" t="s">
        <v>238</v>
      </c>
      <c r="C113" s="40">
        <v>5</v>
      </c>
      <c r="D113" s="41" t="s">
        <v>247</v>
      </c>
      <c r="E113" s="42">
        <v>4301</v>
      </c>
      <c r="F113" s="41" t="s">
        <v>240</v>
      </c>
      <c r="G113" s="48">
        <f t="shared" si="44"/>
        <v>0.2</v>
      </c>
      <c r="H113" s="48">
        <f t="shared" si="45"/>
        <v>0.27</v>
      </c>
      <c r="I113" s="48">
        <f t="shared" si="46"/>
        <v>0.55000000000000004</v>
      </c>
      <c r="J113" s="48">
        <f t="shared" si="47"/>
        <v>0.87</v>
      </c>
      <c r="K113" s="48">
        <f t="shared" si="48"/>
        <v>0.23</v>
      </c>
      <c r="L113" s="48">
        <f t="shared" si="54"/>
        <v>0.98</v>
      </c>
      <c r="M113" s="48">
        <f t="shared" si="49"/>
        <v>0.55000000000000004</v>
      </c>
      <c r="N113" s="48">
        <f t="shared" si="50"/>
        <v>0.7</v>
      </c>
      <c r="O113" s="48">
        <f t="shared" si="51"/>
        <v>0.97</v>
      </c>
      <c r="P113" s="48">
        <f t="shared" si="52"/>
        <v>0.25</v>
      </c>
      <c r="Q113" s="172">
        <v>0.22</v>
      </c>
      <c r="R113" s="172">
        <v>0.17</v>
      </c>
      <c r="S113" s="174">
        <f t="shared" si="53"/>
        <v>0.13</v>
      </c>
    </row>
    <row r="114" spans="1:19" ht="16.5" x14ac:dyDescent="0.3">
      <c r="A114" s="38">
        <v>25</v>
      </c>
      <c r="B114" s="39" t="s">
        <v>238</v>
      </c>
      <c r="C114" s="40">
        <v>5</v>
      </c>
      <c r="D114" s="41" t="s">
        <v>248</v>
      </c>
      <c r="E114" s="42">
        <v>4304</v>
      </c>
      <c r="F114" s="41" t="s">
        <v>240</v>
      </c>
      <c r="G114" s="48">
        <f t="shared" si="44"/>
        <v>0.18</v>
      </c>
      <c r="H114" s="48">
        <f t="shared" si="45"/>
        <v>0.32</v>
      </c>
      <c r="I114" s="48">
        <f t="shared" si="46"/>
        <v>0.55000000000000004</v>
      </c>
      <c r="J114" s="48">
        <f t="shared" si="47"/>
        <v>0.9</v>
      </c>
      <c r="K114" s="48">
        <f t="shared" si="48"/>
        <v>0.24</v>
      </c>
      <c r="L114" s="48">
        <f t="shared" si="54"/>
        <v>0.98</v>
      </c>
      <c r="M114" s="48">
        <f t="shared" si="49"/>
        <v>0.56999999999999995</v>
      </c>
      <c r="N114" s="48">
        <f t="shared" si="50"/>
        <v>0.8</v>
      </c>
      <c r="O114" s="48">
        <f t="shared" si="51"/>
        <v>0.94</v>
      </c>
      <c r="P114" s="48">
        <f t="shared" si="52"/>
        <v>0.25</v>
      </c>
      <c r="Q114" s="172">
        <v>0.22</v>
      </c>
      <c r="R114" s="172">
        <v>0.17</v>
      </c>
      <c r="S114" s="174">
        <f t="shared" si="53"/>
        <v>0.13</v>
      </c>
    </row>
    <row r="115" spans="1:19" ht="16.5" x14ac:dyDescent="0.3">
      <c r="A115" s="38">
        <v>26</v>
      </c>
      <c r="B115" s="39" t="s">
        <v>238</v>
      </c>
      <c r="C115" s="40">
        <v>5</v>
      </c>
      <c r="D115" s="41" t="s">
        <v>249</v>
      </c>
      <c r="E115" s="42">
        <v>4305</v>
      </c>
      <c r="F115" s="41" t="s">
        <v>240</v>
      </c>
      <c r="G115" s="48">
        <f t="shared" si="44"/>
        <v>0.2</v>
      </c>
      <c r="H115" s="48">
        <f t="shared" si="45"/>
        <v>0.68</v>
      </c>
      <c r="I115" s="48">
        <f t="shared" si="46"/>
        <v>0.64</v>
      </c>
      <c r="J115" s="48">
        <f t="shared" si="47"/>
        <v>0.87</v>
      </c>
      <c r="K115" s="48">
        <f t="shared" si="48"/>
        <v>0.39</v>
      </c>
      <c r="L115" s="48">
        <f t="shared" si="54"/>
        <v>0.98</v>
      </c>
      <c r="M115" s="48">
        <f t="shared" si="49"/>
        <v>0.63</v>
      </c>
      <c r="N115" s="48">
        <f t="shared" si="50"/>
        <v>0.97</v>
      </c>
      <c r="O115" s="48">
        <f t="shared" si="51"/>
        <v>0.97</v>
      </c>
      <c r="P115" s="48">
        <f t="shared" si="52"/>
        <v>0.53</v>
      </c>
      <c r="Q115" s="172">
        <v>0.35</v>
      </c>
      <c r="R115" s="172">
        <v>0.32</v>
      </c>
      <c r="S115" s="174">
        <f t="shared" si="53"/>
        <v>0.15</v>
      </c>
    </row>
    <row r="116" spans="1:19" ht="16.5" x14ac:dyDescent="0.3">
      <c r="A116" s="38">
        <v>27</v>
      </c>
      <c r="B116" s="39" t="s">
        <v>238</v>
      </c>
      <c r="C116" s="40">
        <v>5</v>
      </c>
      <c r="D116" s="41" t="s">
        <v>250</v>
      </c>
      <c r="E116" s="42">
        <v>4204</v>
      </c>
      <c r="F116" s="41" t="s">
        <v>240</v>
      </c>
      <c r="G116" s="48">
        <f t="shared" si="44"/>
        <v>0.2</v>
      </c>
      <c r="H116" s="48">
        <f t="shared" si="45"/>
        <v>0.52</v>
      </c>
      <c r="I116" s="48">
        <f t="shared" si="46"/>
        <v>0.68</v>
      </c>
      <c r="J116" s="48">
        <f t="shared" si="47"/>
        <v>0.87</v>
      </c>
      <c r="K116" s="48">
        <f t="shared" si="48"/>
        <v>0.31</v>
      </c>
      <c r="L116" s="48">
        <f t="shared" si="54"/>
        <v>0.98</v>
      </c>
      <c r="M116" s="48">
        <f t="shared" si="49"/>
        <v>0.51</v>
      </c>
      <c r="N116" s="48">
        <f t="shared" si="50"/>
        <v>0.75</v>
      </c>
      <c r="O116" s="48">
        <f t="shared" si="51"/>
        <v>0.97</v>
      </c>
      <c r="P116" s="48">
        <f t="shared" si="52"/>
        <v>0.32</v>
      </c>
      <c r="Q116" s="172">
        <v>0.22</v>
      </c>
      <c r="R116" s="172">
        <v>0.22</v>
      </c>
      <c r="S116" s="174">
        <f t="shared" si="53"/>
        <v>0.15</v>
      </c>
    </row>
    <row r="117" spans="1:19" ht="16.5" x14ac:dyDescent="0.3">
      <c r="A117" s="38">
        <v>28</v>
      </c>
      <c r="B117" s="43" t="s">
        <v>238</v>
      </c>
      <c r="C117" s="40">
        <v>5</v>
      </c>
      <c r="D117" s="44" t="s">
        <v>251</v>
      </c>
      <c r="E117" s="42">
        <v>4106</v>
      </c>
      <c r="F117" s="44" t="s">
        <v>240</v>
      </c>
      <c r="G117" s="48">
        <f t="shared" si="44"/>
        <v>0.21</v>
      </c>
      <c r="H117" s="48">
        <f t="shared" si="45"/>
        <v>0.34</v>
      </c>
      <c r="I117" s="48">
        <f t="shared" si="46"/>
        <v>0.65</v>
      </c>
      <c r="J117" s="48">
        <f t="shared" si="47"/>
        <v>0.87</v>
      </c>
      <c r="K117" s="48">
        <f t="shared" si="48"/>
        <v>0.21</v>
      </c>
      <c r="L117" s="48">
        <f t="shared" si="54"/>
        <v>0.98</v>
      </c>
      <c r="M117" s="48">
        <f t="shared" si="49"/>
        <v>0.55000000000000004</v>
      </c>
      <c r="N117" s="48">
        <f t="shared" si="50"/>
        <v>0.66</v>
      </c>
      <c r="O117" s="48">
        <f t="shared" si="51"/>
        <v>0.97</v>
      </c>
      <c r="P117" s="48">
        <f t="shared" si="52"/>
        <v>0.46</v>
      </c>
      <c r="Q117" s="172">
        <v>0.22</v>
      </c>
      <c r="R117" s="172">
        <v>0.23</v>
      </c>
      <c r="S117" s="174">
        <f t="shared" si="53"/>
        <v>0.15</v>
      </c>
    </row>
  </sheetData>
  <mergeCells count="24">
    <mergeCell ref="E62:E65"/>
    <mergeCell ref="F62:F65"/>
    <mergeCell ref="G62:S62"/>
    <mergeCell ref="G42:S42"/>
    <mergeCell ref="E2:E5"/>
    <mergeCell ref="F2:F5"/>
    <mergeCell ref="A21:P21"/>
    <mergeCell ref="E22:E25"/>
    <mergeCell ref="F22:F25"/>
    <mergeCell ref="G2:S2"/>
    <mergeCell ref="G22:S22"/>
    <mergeCell ref="A1:S1"/>
    <mergeCell ref="A41:P41"/>
    <mergeCell ref="E42:E45"/>
    <mergeCell ref="F42:F45"/>
    <mergeCell ref="A61:P61"/>
    <mergeCell ref="A81:P81"/>
    <mergeCell ref="E82:E85"/>
    <mergeCell ref="F82:F85"/>
    <mergeCell ref="A101:P101"/>
    <mergeCell ref="E102:E105"/>
    <mergeCell ref="F102:F105"/>
    <mergeCell ref="G102:S102"/>
    <mergeCell ref="G82:S82"/>
  </mergeCells>
  <conditionalFormatting sqref="P4">
    <cfRule type="cellIs" dxfId="60" priority="61" stopIfTrue="1" operator="lessThan">
      <formula>0.65</formula>
    </cfRule>
  </conditionalFormatting>
  <conditionalFormatting sqref="O4">
    <cfRule type="cellIs" dxfId="59" priority="60" stopIfTrue="1" operator="lessThan">
      <formula>0.65</formula>
    </cfRule>
  </conditionalFormatting>
  <conditionalFormatting sqref="N4 I4">
    <cfRule type="cellIs" dxfId="58" priority="59" stopIfTrue="1" operator="lessThan">
      <formula>0.5</formula>
    </cfRule>
  </conditionalFormatting>
  <conditionalFormatting sqref="H4">
    <cfRule type="cellIs" dxfId="57" priority="58" stopIfTrue="1" operator="lessThan">
      <formula>0.25</formula>
    </cfRule>
  </conditionalFormatting>
  <conditionalFormatting sqref="J4">
    <cfRule type="cellIs" dxfId="56" priority="57" stopIfTrue="1" operator="lessThan">
      <formula>0.85</formula>
    </cfRule>
  </conditionalFormatting>
  <conditionalFormatting sqref="K4">
    <cfRule type="cellIs" dxfId="55" priority="56" stopIfTrue="1" operator="lessThan">
      <formula>0.05</formula>
    </cfRule>
  </conditionalFormatting>
  <conditionalFormatting sqref="L4">
    <cfRule type="cellIs" dxfId="54" priority="55" stopIfTrue="1" operator="lessThan">
      <formula>0.19</formula>
    </cfRule>
  </conditionalFormatting>
  <conditionalFormatting sqref="M4">
    <cfRule type="cellIs" dxfId="53" priority="54" stopIfTrue="1" operator="lessThan">
      <formula>0.9</formula>
    </cfRule>
  </conditionalFormatting>
  <conditionalFormatting sqref="Q4:R4">
    <cfRule type="cellIs" dxfId="52" priority="53" stopIfTrue="1" operator="lessThan">
      <formula>0.65</formula>
    </cfRule>
  </conditionalFormatting>
  <conditionalFormatting sqref="P24">
    <cfRule type="cellIs" dxfId="51" priority="52" stopIfTrue="1" operator="lessThan">
      <formula>0.65</formula>
    </cfRule>
  </conditionalFormatting>
  <conditionalFormatting sqref="O24">
    <cfRule type="cellIs" dxfId="50" priority="51" stopIfTrue="1" operator="lessThan">
      <formula>0.65</formula>
    </cfRule>
  </conditionalFormatting>
  <conditionalFormatting sqref="N24 I24">
    <cfRule type="cellIs" dxfId="49" priority="50" stopIfTrue="1" operator="lessThan">
      <formula>0.5</formula>
    </cfRule>
  </conditionalFormatting>
  <conditionalFormatting sqref="G24:H24">
    <cfRule type="cellIs" dxfId="48" priority="49" stopIfTrue="1" operator="lessThan">
      <formula>0.25</formula>
    </cfRule>
  </conditionalFormatting>
  <conditionalFormatting sqref="J24">
    <cfRule type="cellIs" dxfId="47" priority="48" stopIfTrue="1" operator="lessThan">
      <formula>0.85</formula>
    </cfRule>
  </conditionalFormatting>
  <conditionalFormatting sqref="K24">
    <cfRule type="cellIs" dxfId="46" priority="47" stopIfTrue="1" operator="lessThan">
      <formula>0.05</formula>
    </cfRule>
  </conditionalFormatting>
  <conditionalFormatting sqref="L24">
    <cfRule type="cellIs" dxfId="45" priority="46" stopIfTrue="1" operator="lessThan">
      <formula>0.19</formula>
    </cfRule>
  </conditionalFormatting>
  <conditionalFormatting sqref="M24">
    <cfRule type="cellIs" dxfId="44" priority="45" stopIfTrue="1" operator="lessThan">
      <formula>0.9</formula>
    </cfRule>
  </conditionalFormatting>
  <conditionalFormatting sqref="Q24:R24">
    <cfRule type="cellIs" dxfId="43" priority="44" stopIfTrue="1" operator="lessThan">
      <formula>0.65</formula>
    </cfRule>
  </conditionalFormatting>
  <conditionalFormatting sqref="P44">
    <cfRule type="cellIs" dxfId="42" priority="43" stopIfTrue="1" operator="lessThan">
      <formula>0.65</formula>
    </cfRule>
  </conditionalFormatting>
  <conditionalFormatting sqref="O44">
    <cfRule type="cellIs" dxfId="41" priority="42" stopIfTrue="1" operator="lessThan">
      <formula>0.65</formula>
    </cfRule>
  </conditionalFormatting>
  <conditionalFormatting sqref="N44 I44">
    <cfRule type="cellIs" dxfId="40" priority="41" stopIfTrue="1" operator="lessThan">
      <formula>0.5</formula>
    </cfRule>
  </conditionalFormatting>
  <conditionalFormatting sqref="G44:H44">
    <cfRule type="cellIs" dxfId="39" priority="40" stopIfTrue="1" operator="lessThan">
      <formula>0.25</formula>
    </cfRule>
  </conditionalFormatting>
  <conditionalFormatting sqref="J44">
    <cfRule type="cellIs" dxfId="38" priority="39" stopIfTrue="1" operator="lessThan">
      <formula>0.85</formula>
    </cfRule>
  </conditionalFormatting>
  <conditionalFormatting sqref="K44">
    <cfRule type="cellIs" dxfId="37" priority="38" stopIfTrue="1" operator="lessThan">
      <formula>0.05</formula>
    </cfRule>
  </conditionalFormatting>
  <conditionalFormatting sqref="L44">
    <cfRule type="cellIs" dxfId="36" priority="37" stopIfTrue="1" operator="lessThan">
      <formula>0.19</formula>
    </cfRule>
  </conditionalFormatting>
  <conditionalFormatting sqref="M44">
    <cfRule type="cellIs" dxfId="35" priority="36" stopIfTrue="1" operator="lessThan">
      <formula>0.9</formula>
    </cfRule>
  </conditionalFormatting>
  <conditionalFormatting sqref="Q44:R44">
    <cfRule type="cellIs" dxfId="34" priority="35" stopIfTrue="1" operator="lessThan">
      <formula>0.65</formula>
    </cfRule>
  </conditionalFormatting>
  <conditionalFormatting sqref="G4">
    <cfRule type="cellIs" dxfId="33" priority="34" stopIfTrue="1" operator="lessThan">
      <formula>0.25</formula>
    </cfRule>
  </conditionalFormatting>
  <conditionalFormatting sqref="P64">
    <cfRule type="cellIs" dxfId="32" priority="33" stopIfTrue="1" operator="lessThan">
      <formula>0.65</formula>
    </cfRule>
  </conditionalFormatting>
  <conditionalFormatting sqref="O64">
    <cfRule type="cellIs" dxfId="31" priority="32" stopIfTrue="1" operator="lessThan">
      <formula>0.65</formula>
    </cfRule>
  </conditionalFormatting>
  <conditionalFormatting sqref="N64 I64">
    <cfRule type="cellIs" dxfId="30" priority="31" stopIfTrue="1" operator="lessThan">
      <formula>0.5</formula>
    </cfRule>
  </conditionalFormatting>
  <conditionalFormatting sqref="G64:H64">
    <cfRule type="cellIs" dxfId="29" priority="30" stopIfTrue="1" operator="lessThan">
      <formula>0.25</formula>
    </cfRule>
  </conditionalFormatting>
  <conditionalFormatting sqref="J64">
    <cfRule type="cellIs" dxfId="28" priority="29" stopIfTrue="1" operator="lessThan">
      <formula>0.85</formula>
    </cfRule>
  </conditionalFormatting>
  <conditionalFormatting sqref="K64">
    <cfRule type="cellIs" dxfId="27" priority="28" stopIfTrue="1" operator="lessThan">
      <formula>0.05</formula>
    </cfRule>
  </conditionalFormatting>
  <conditionalFormatting sqref="L64">
    <cfRule type="cellIs" dxfId="26" priority="27" stopIfTrue="1" operator="lessThan">
      <formula>0.19</formula>
    </cfRule>
  </conditionalFormatting>
  <conditionalFormatting sqref="M64">
    <cfRule type="cellIs" dxfId="25" priority="26" stopIfTrue="1" operator="lessThan">
      <formula>0.9</formula>
    </cfRule>
  </conditionalFormatting>
  <conditionalFormatting sqref="Q64:R64">
    <cfRule type="cellIs" dxfId="24" priority="25" stopIfTrue="1" operator="lessThan">
      <formula>0.65</formula>
    </cfRule>
  </conditionalFormatting>
  <conditionalFormatting sqref="P84">
    <cfRule type="cellIs" dxfId="23" priority="24" stopIfTrue="1" operator="lessThan">
      <formula>0.65</formula>
    </cfRule>
  </conditionalFormatting>
  <conditionalFormatting sqref="O84">
    <cfRule type="cellIs" dxfId="22" priority="23" stopIfTrue="1" operator="lessThan">
      <formula>0.65</formula>
    </cfRule>
  </conditionalFormatting>
  <conditionalFormatting sqref="N84 I84">
    <cfRule type="cellIs" dxfId="21" priority="22" stopIfTrue="1" operator="lessThan">
      <formula>0.5</formula>
    </cfRule>
  </conditionalFormatting>
  <conditionalFormatting sqref="G84:H84">
    <cfRule type="cellIs" dxfId="20" priority="21" stopIfTrue="1" operator="lessThan">
      <formula>0.25</formula>
    </cfRule>
  </conditionalFormatting>
  <conditionalFormatting sqref="J84">
    <cfRule type="cellIs" dxfId="19" priority="20" stopIfTrue="1" operator="lessThan">
      <formula>0.85</formula>
    </cfRule>
  </conditionalFormatting>
  <conditionalFormatting sqref="K84">
    <cfRule type="cellIs" dxfId="18" priority="19" stopIfTrue="1" operator="lessThan">
      <formula>0.05</formula>
    </cfRule>
  </conditionalFormatting>
  <conditionalFormatting sqref="L84">
    <cfRule type="cellIs" dxfId="17" priority="18" stopIfTrue="1" operator="lessThan">
      <formula>0.19</formula>
    </cfRule>
  </conditionalFormatting>
  <conditionalFormatting sqref="M84">
    <cfRule type="cellIs" dxfId="16" priority="17" stopIfTrue="1" operator="lessThan">
      <formula>0.9</formula>
    </cfRule>
  </conditionalFormatting>
  <conditionalFormatting sqref="Q84:R84">
    <cfRule type="cellIs" dxfId="15" priority="16" stopIfTrue="1" operator="lessThan">
      <formula>0.65</formula>
    </cfRule>
  </conditionalFormatting>
  <conditionalFormatting sqref="P104">
    <cfRule type="cellIs" dxfId="14" priority="15" stopIfTrue="1" operator="lessThan">
      <formula>0.65</formula>
    </cfRule>
  </conditionalFormatting>
  <conditionalFormatting sqref="O104">
    <cfRule type="cellIs" dxfId="13" priority="14" stopIfTrue="1" operator="lessThan">
      <formula>0.65</formula>
    </cfRule>
  </conditionalFormatting>
  <conditionalFormatting sqref="N104 I104">
    <cfRule type="cellIs" dxfId="12" priority="13" stopIfTrue="1" operator="lessThan">
      <formula>0.5</formula>
    </cfRule>
  </conditionalFormatting>
  <conditionalFormatting sqref="G104:H104">
    <cfRule type="cellIs" dxfId="11" priority="12" stopIfTrue="1" operator="lessThan">
      <formula>0.25</formula>
    </cfRule>
  </conditionalFormatting>
  <conditionalFormatting sqref="J104">
    <cfRule type="cellIs" dxfId="10" priority="11" stopIfTrue="1" operator="lessThan">
      <formula>0.85</formula>
    </cfRule>
  </conditionalFormatting>
  <conditionalFormatting sqref="K104">
    <cfRule type="cellIs" dxfId="9" priority="10" stopIfTrue="1" operator="lessThan">
      <formula>0.05</formula>
    </cfRule>
  </conditionalFormatting>
  <conditionalFormatting sqref="L104">
    <cfRule type="cellIs" dxfId="8" priority="9" stopIfTrue="1" operator="lessThan">
      <formula>0.19</formula>
    </cfRule>
  </conditionalFormatting>
  <conditionalFormatting sqref="M104">
    <cfRule type="cellIs" dxfId="7" priority="8" stopIfTrue="1" operator="lessThan">
      <formula>0.9</formula>
    </cfRule>
  </conditionalFormatting>
  <conditionalFormatting sqref="Q104:R104">
    <cfRule type="cellIs" dxfId="6" priority="7" stopIfTrue="1" operator="lessThan">
      <formula>0.65</formula>
    </cfRule>
  </conditionalFormatting>
  <conditionalFormatting sqref="S4">
    <cfRule type="cellIs" dxfId="5" priority="6" stopIfTrue="1" operator="lessThan">
      <formula>0.65</formula>
    </cfRule>
  </conditionalFormatting>
  <conditionalFormatting sqref="S24">
    <cfRule type="cellIs" dxfId="4" priority="5" stopIfTrue="1" operator="lessThan">
      <formula>0.65</formula>
    </cfRule>
  </conditionalFormatting>
  <conditionalFormatting sqref="S44">
    <cfRule type="cellIs" dxfId="3" priority="4" stopIfTrue="1" operator="lessThan">
      <formula>0.65</formula>
    </cfRule>
  </conditionalFormatting>
  <conditionalFormatting sqref="S64">
    <cfRule type="cellIs" dxfId="2" priority="3" stopIfTrue="1" operator="lessThan">
      <formula>0.65</formula>
    </cfRule>
  </conditionalFormatting>
  <conditionalFormatting sqref="S84">
    <cfRule type="cellIs" dxfId="1" priority="2" stopIfTrue="1" operator="lessThan">
      <formula>0.65</formula>
    </cfRule>
  </conditionalFormatting>
  <conditionalFormatting sqref="S104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B19" sqref="B19"/>
    </sheetView>
  </sheetViews>
  <sheetFormatPr baseColWidth="10" defaultRowHeight="14.25" x14ac:dyDescent="0.2"/>
  <cols>
    <col min="1" max="1" width="20.28515625" style="105" bestFit="1" customWidth="1"/>
    <col min="2" max="2" width="36.7109375" style="105" bestFit="1" customWidth="1"/>
    <col min="3" max="3" width="14.42578125" style="62" customWidth="1"/>
    <col min="4" max="4" width="15" style="62" customWidth="1"/>
    <col min="5" max="5" width="12.42578125" style="75" bestFit="1" customWidth="1"/>
    <col min="6" max="8" width="10.7109375" style="75" customWidth="1"/>
    <col min="9" max="9" width="12.42578125" style="75" bestFit="1" customWidth="1"/>
    <col min="10" max="12" width="10.7109375" style="75" customWidth="1"/>
    <col min="13" max="16384" width="11.42578125" style="62"/>
  </cols>
  <sheetData>
    <row r="1" spans="1:12" ht="109.5" customHeight="1" thickTop="1" thickBot="1" x14ac:dyDescent="0.25">
      <c r="A1" s="215" t="s">
        <v>0</v>
      </c>
      <c r="B1" s="235" t="s">
        <v>1</v>
      </c>
      <c r="C1" s="235" t="s">
        <v>217</v>
      </c>
      <c r="D1" s="241" t="s">
        <v>213</v>
      </c>
      <c r="E1" s="320" t="s">
        <v>319</v>
      </c>
      <c r="F1" s="321"/>
      <c r="G1" s="321"/>
      <c r="H1" s="321"/>
      <c r="I1" s="321"/>
      <c r="J1" s="321"/>
      <c r="K1" s="321"/>
      <c r="L1" s="321"/>
    </row>
    <row r="2" spans="1:12" ht="15" customHeight="1" thickTop="1" x14ac:dyDescent="0.2">
      <c r="A2" s="216"/>
      <c r="B2" s="219"/>
      <c r="C2" s="236"/>
      <c r="D2" s="242"/>
      <c r="E2" s="322" t="s">
        <v>3</v>
      </c>
      <c r="F2" s="259"/>
      <c r="G2" s="259"/>
      <c r="H2" s="323"/>
      <c r="I2" s="275" t="s">
        <v>4</v>
      </c>
      <c r="J2" s="276"/>
      <c r="K2" s="276"/>
      <c r="L2" s="276"/>
    </row>
    <row r="3" spans="1:12" ht="15" customHeight="1" x14ac:dyDescent="0.2">
      <c r="A3" s="216"/>
      <c r="B3" s="219"/>
      <c r="C3" s="236"/>
      <c r="D3" s="242"/>
      <c r="E3" s="278"/>
      <c r="F3" s="261"/>
      <c r="G3" s="261"/>
      <c r="H3" s="279"/>
      <c r="I3" s="278"/>
      <c r="J3" s="261"/>
      <c r="K3" s="261"/>
      <c r="L3" s="261"/>
    </row>
    <row r="4" spans="1:12" ht="15" customHeight="1" x14ac:dyDescent="0.2">
      <c r="A4" s="216"/>
      <c r="B4" s="219"/>
      <c r="C4" s="236"/>
      <c r="D4" s="242"/>
      <c r="E4" s="278"/>
      <c r="F4" s="261"/>
      <c r="G4" s="261"/>
      <c r="H4" s="279"/>
      <c r="I4" s="278"/>
      <c r="J4" s="261"/>
      <c r="K4" s="261"/>
      <c r="L4" s="261"/>
    </row>
    <row r="5" spans="1:12" ht="15" customHeight="1" x14ac:dyDescent="0.2">
      <c r="A5" s="216"/>
      <c r="B5" s="219"/>
      <c r="C5" s="236"/>
      <c r="D5" s="242"/>
      <c r="E5" s="278"/>
      <c r="F5" s="261"/>
      <c r="G5" s="261"/>
      <c r="H5" s="279"/>
      <c r="I5" s="278"/>
      <c r="J5" s="261"/>
      <c r="K5" s="261"/>
      <c r="L5" s="261"/>
    </row>
    <row r="6" spans="1:12" ht="15" customHeight="1" x14ac:dyDescent="0.2">
      <c r="A6" s="216"/>
      <c r="B6" s="219"/>
      <c r="C6" s="236"/>
      <c r="D6" s="242"/>
      <c r="E6" s="278"/>
      <c r="F6" s="261"/>
      <c r="G6" s="261"/>
      <c r="H6" s="279"/>
      <c r="I6" s="278"/>
      <c r="J6" s="261"/>
      <c r="K6" s="261"/>
      <c r="L6" s="261"/>
    </row>
    <row r="7" spans="1:12" ht="15" customHeight="1" x14ac:dyDescent="0.2">
      <c r="A7" s="216"/>
      <c r="B7" s="219"/>
      <c r="C7" s="236"/>
      <c r="D7" s="242"/>
      <c r="E7" s="278"/>
      <c r="F7" s="261"/>
      <c r="G7" s="261"/>
      <c r="H7" s="279"/>
      <c r="I7" s="278"/>
      <c r="J7" s="261"/>
      <c r="K7" s="261"/>
      <c r="L7" s="261"/>
    </row>
    <row r="8" spans="1:12" ht="15" customHeight="1" x14ac:dyDescent="0.2">
      <c r="A8" s="216"/>
      <c r="B8" s="219"/>
      <c r="C8" s="236"/>
      <c r="D8" s="242"/>
      <c r="E8" s="278"/>
      <c r="F8" s="261"/>
      <c r="G8" s="261"/>
      <c r="H8" s="279"/>
      <c r="I8" s="278"/>
      <c r="J8" s="261"/>
      <c r="K8" s="261"/>
      <c r="L8" s="261"/>
    </row>
    <row r="9" spans="1:12" ht="15.75" customHeight="1" thickBot="1" x14ac:dyDescent="0.25">
      <c r="A9" s="216"/>
      <c r="B9" s="219"/>
      <c r="C9" s="236"/>
      <c r="D9" s="242"/>
      <c r="E9" s="324"/>
      <c r="F9" s="263"/>
      <c r="G9" s="263"/>
      <c r="H9" s="325"/>
      <c r="I9" s="280"/>
      <c r="J9" s="281"/>
      <c r="K9" s="281"/>
      <c r="L9" s="281"/>
    </row>
    <row r="10" spans="1:12" ht="57.75" customHeight="1" thickTop="1" thickBot="1" x14ac:dyDescent="0.25">
      <c r="A10" s="217"/>
      <c r="B10" s="237"/>
      <c r="C10" s="236"/>
      <c r="D10" s="243"/>
      <c r="E10" s="326" t="s">
        <v>321</v>
      </c>
      <c r="F10" s="327"/>
      <c r="G10" s="327"/>
      <c r="H10" s="328"/>
      <c r="I10" s="270" t="s">
        <v>320</v>
      </c>
      <c r="J10" s="271"/>
      <c r="K10" s="271"/>
      <c r="L10" s="271"/>
    </row>
    <row r="11" spans="1:12" ht="15" thickBot="1" x14ac:dyDescent="0.25">
      <c r="A11" s="141"/>
      <c r="B11" s="141"/>
      <c r="C11" s="237"/>
      <c r="D11" s="132" t="s">
        <v>214</v>
      </c>
      <c r="E11" s="136" t="s">
        <v>22</v>
      </c>
      <c r="F11" s="136" t="s">
        <v>26</v>
      </c>
      <c r="G11" s="136" t="s">
        <v>28</v>
      </c>
      <c r="H11" s="136" t="s">
        <v>27</v>
      </c>
      <c r="I11" s="136" t="s">
        <v>22</v>
      </c>
      <c r="J11" s="136" t="s">
        <v>26</v>
      </c>
      <c r="K11" s="136" t="s">
        <v>28</v>
      </c>
      <c r="L11" s="136" t="s">
        <v>27</v>
      </c>
    </row>
    <row r="12" spans="1:12" ht="15" thickBot="1" x14ac:dyDescent="0.25">
      <c r="A12" s="105" t="s">
        <v>78</v>
      </c>
      <c r="B12" s="99" t="s">
        <v>65</v>
      </c>
      <c r="C12" s="63"/>
      <c r="D12" s="63"/>
      <c r="E12" s="114">
        <v>1300</v>
      </c>
      <c r="F12" s="114">
        <v>1912</v>
      </c>
      <c r="G12" s="114"/>
      <c r="I12" s="114">
        <v>1300</v>
      </c>
      <c r="J12" s="114">
        <v>1912</v>
      </c>
      <c r="K12" s="58"/>
      <c r="L12" s="58"/>
    </row>
    <row r="13" spans="1:12" ht="15" thickBot="1" x14ac:dyDescent="0.25">
      <c r="A13" s="105" t="s">
        <v>78</v>
      </c>
      <c r="B13" s="99" t="s">
        <v>66</v>
      </c>
      <c r="C13" s="63"/>
      <c r="D13" s="63"/>
      <c r="E13" s="114">
        <v>1046</v>
      </c>
      <c r="F13" s="114">
        <v>1651</v>
      </c>
      <c r="G13" s="114"/>
      <c r="I13" s="114">
        <v>1046</v>
      </c>
      <c r="J13" s="114">
        <v>1651</v>
      </c>
      <c r="K13" s="58"/>
      <c r="L13" s="58"/>
    </row>
    <row r="14" spans="1:12" ht="15" thickBot="1" x14ac:dyDescent="0.25">
      <c r="A14" s="105" t="s">
        <v>78</v>
      </c>
      <c r="B14" s="99" t="s">
        <v>67</v>
      </c>
      <c r="C14" s="63"/>
      <c r="D14" s="63"/>
      <c r="E14" s="114">
        <v>1102</v>
      </c>
      <c r="F14" s="114">
        <v>1691</v>
      </c>
      <c r="G14" s="114"/>
      <c r="I14" s="114">
        <v>1102</v>
      </c>
      <c r="J14" s="114">
        <v>1691</v>
      </c>
      <c r="K14" s="58"/>
      <c r="L14" s="58"/>
    </row>
    <row r="15" spans="1:12" ht="15" thickBot="1" x14ac:dyDescent="0.25">
      <c r="A15" s="105" t="s">
        <v>78</v>
      </c>
      <c r="B15" s="99" t="s">
        <v>68</v>
      </c>
      <c r="C15" s="63"/>
      <c r="D15" s="63"/>
      <c r="E15" s="114">
        <v>1196</v>
      </c>
      <c r="F15" s="114">
        <v>1629</v>
      </c>
      <c r="G15" s="114"/>
      <c r="I15" s="114">
        <v>1196</v>
      </c>
      <c r="J15" s="114">
        <v>1629</v>
      </c>
      <c r="K15" s="58"/>
      <c r="L15" s="58"/>
    </row>
    <row r="16" spans="1:12" ht="15" thickBot="1" x14ac:dyDescent="0.25">
      <c r="A16" s="105" t="s">
        <v>78</v>
      </c>
      <c r="B16" s="99" t="s">
        <v>69</v>
      </c>
      <c r="C16" s="66"/>
      <c r="D16" s="63"/>
      <c r="E16" s="114">
        <v>1022</v>
      </c>
      <c r="F16" s="114">
        <v>1520</v>
      </c>
      <c r="G16" s="114"/>
      <c r="I16" s="114">
        <v>1022</v>
      </c>
      <c r="J16" s="114">
        <v>1520</v>
      </c>
      <c r="K16" s="58"/>
      <c r="L16" s="58"/>
    </row>
    <row r="17" spans="1:12" ht="15" thickBot="1" x14ac:dyDescent="0.25">
      <c r="A17" s="105" t="s">
        <v>78</v>
      </c>
      <c r="B17" s="99" t="s">
        <v>70</v>
      </c>
      <c r="C17" s="63"/>
      <c r="D17" s="63"/>
      <c r="E17" s="114">
        <v>1043</v>
      </c>
      <c r="F17" s="114">
        <v>1611</v>
      </c>
      <c r="G17" s="114"/>
      <c r="I17" s="114">
        <v>1043</v>
      </c>
      <c r="J17" s="114">
        <v>1611</v>
      </c>
      <c r="K17" s="58"/>
      <c r="L17" s="58"/>
    </row>
    <row r="18" spans="1:12" ht="15" thickBot="1" x14ac:dyDescent="0.25">
      <c r="A18" s="105" t="s">
        <v>78</v>
      </c>
      <c r="B18" s="99" t="s">
        <v>71</v>
      </c>
      <c r="C18" s="63"/>
      <c r="D18" s="63"/>
      <c r="E18" s="114">
        <v>283</v>
      </c>
      <c r="F18" s="114">
        <v>364</v>
      </c>
      <c r="G18" s="114"/>
      <c r="I18" s="114">
        <v>283</v>
      </c>
      <c r="J18" s="114">
        <v>364</v>
      </c>
      <c r="K18" s="58"/>
      <c r="L18" s="58"/>
    </row>
    <row r="19" spans="1:12" ht="15" thickBot="1" x14ac:dyDescent="0.25">
      <c r="A19" s="105" t="s">
        <v>78</v>
      </c>
      <c r="B19" s="99" t="s">
        <v>72</v>
      </c>
      <c r="C19" s="63"/>
      <c r="D19" s="63"/>
      <c r="E19" s="114"/>
      <c r="F19" s="114"/>
      <c r="G19" s="114"/>
      <c r="I19" s="114"/>
      <c r="J19" s="114"/>
      <c r="K19" s="58"/>
      <c r="L19" s="58"/>
    </row>
    <row r="20" spans="1:12" ht="15" thickBot="1" x14ac:dyDescent="0.25">
      <c r="A20" s="105" t="s">
        <v>78</v>
      </c>
      <c r="B20" s="99" t="s">
        <v>73</v>
      </c>
      <c r="C20" s="63"/>
      <c r="D20" s="63"/>
      <c r="E20" s="114"/>
      <c r="F20" s="114"/>
      <c r="G20" s="114"/>
      <c r="I20" s="114"/>
      <c r="J20" s="114"/>
      <c r="K20" s="58"/>
      <c r="L20" s="58"/>
    </row>
    <row r="21" spans="1:12" ht="15" thickBot="1" x14ac:dyDescent="0.25">
      <c r="A21" s="105" t="s">
        <v>78</v>
      </c>
      <c r="B21" s="99" t="s">
        <v>74</v>
      </c>
      <c r="C21" s="67"/>
      <c r="D21" s="63"/>
      <c r="E21" s="114"/>
      <c r="F21" s="114">
        <v>44</v>
      </c>
      <c r="G21" s="114"/>
      <c r="I21" s="114"/>
      <c r="J21" s="114">
        <v>44</v>
      </c>
      <c r="K21" s="58"/>
      <c r="L21" s="58"/>
    </row>
    <row r="22" spans="1:12" ht="15" thickBot="1" x14ac:dyDescent="0.25">
      <c r="A22" s="105" t="s">
        <v>78</v>
      </c>
      <c r="B22" s="99" t="s">
        <v>75</v>
      </c>
      <c r="C22" s="63"/>
      <c r="D22" s="63"/>
      <c r="E22" s="114">
        <v>121</v>
      </c>
      <c r="F22" s="114">
        <v>183</v>
      </c>
      <c r="G22" s="114"/>
      <c r="I22" s="114">
        <v>121</v>
      </c>
      <c r="J22" s="114">
        <v>183</v>
      </c>
      <c r="K22" s="58"/>
      <c r="L22" s="58"/>
    </row>
    <row r="23" spans="1:12" ht="15" thickBot="1" x14ac:dyDescent="0.25">
      <c r="A23" s="105" t="s">
        <v>78</v>
      </c>
      <c r="B23" s="99" t="s">
        <v>76</v>
      </c>
      <c r="C23" s="63"/>
      <c r="D23" s="63"/>
      <c r="E23" s="114">
        <v>14</v>
      </c>
      <c r="F23" s="114">
        <v>16</v>
      </c>
      <c r="G23" s="114"/>
      <c r="I23" s="114">
        <v>14</v>
      </c>
      <c r="J23" s="114">
        <v>16</v>
      </c>
      <c r="K23" s="58"/>
      <c r="L23" s="58"/>
    </row>
    <row r="24" spans="1:12" ht="15" thickBot="1" x14ac:dyDescent="0.25">
      <c r="A24" s="105" t="s">
        <v>78</v>
      </c>
      <c r="B24" s="99" t="s">
        <v>77</v>
      </c>
      <c r="C24" s="63"/>
      <c r="D24" s="63"/>
      <c r="E24" s="114">
        <v>28</v>
      </c>
      <c r="F24" s="114"/>
      <c r="G24" s="114"/>
      <c r="I24" s="114">
        <v>28</v>
      </c>
      <c r="J24" s="114"/>
      <c r="K24" s="58"/>
      <c r="L24" s="58"/>
    </row>
    <row r="25" spans="1:12" s="65" customFormat="1" ht="15" thickBot="1" x14ac:dyDescent="0.25">
      <c r="A25" s="233" t="s">
        <v>200</v>
      </c>
      <c r="B25" s="234"/>
      <c r="C25" s="45">
        <f>+D25</f>
        <v>1</v>
      </c>
      <c r="D25" s="19">
        <f>+F25/J25</f>
        <v>1</v>
      </c>
      <c r="E25" s="55">
        <f t="shared" ref="E25:L25" si="0">SUM(E12:E24)</f>
        <v>7155</v>
      </c>
      <c r="F25" s="55">
        <f t="shared" si="0"/>
        <v>10621</v>
      </c>
      <c r="G25" s="55">
        <f t="shared" si="0"/>
        <v>0</v>
      </c>
      <c r="H25" s="55">
        <f t="shared" si="0"/>
        <v>0</v>
      </c>
      <c r="I25" s="55">
        <f t="shared" si="0"/>
        <v>7155</v>
      </c>
      <c r="J25" s="55">
        <f t="shared" si="0"/>
        <v>10621</v>
      </c>
      <c r="K25" s="55">
        <f t="shared" si="0"/>
        <v>0</v>
      </c>
      <c r="L25" s="55">
        <f t="shared" si="0"/>
        <v>0</v>
      </c>
    </row>
    <row r="26" spans="1:12" ht="15" thickBot="1" x14ac:dyDescent="0.25">
      <c r="A26" s="105" t="s">
        <v>79</v>
      </c>
      <c r="B26" s="99" t="s">
        <v>80</v>
      </c>
      <c r="C26" s="63"/>
      <c r="D26" s="63"/>
      <c r="E26" s="114">
        <v>1598</v>
      </c>
      <c r="F26" s="115">
        <v>2455</v>
      </c>
      <c r="G26" s="115"/>
      <c r="H26" s="81"/>
      <c r="I26" s="114">
        <v>1598</v>
      </c>
      <c r="J26" s="115">
        <v>2455</v>
      </c>
      <c r="K26" s="58"/>
      <c r="L26" s="58"/>
    </row>
    <row r="27" spans="1:12" ht="15" thickBot="1" x14ac:dyDescent="0.25">
      <c r="A27" s="105" t="s">
        <v>79</v>
      </c>
      <c r="B27" s="99" t="s">
        <v>81</v>
      </c>
      <c r="C27" s="63"/>
      <c r="D27" s="63"/>
      <c r="E27" s="114">
        <v>1200</v>
      </c>
      <c r="F27" s="115">
        <v>1924</v>
      </c>
      <c r="G27" s="115"/>
      <c r="H27" s="81"/>
      <c r="I27" s="114">
        <v>1200</v>
      </c>
      <c r="J27" s="115">
        <v>1924</v>
      </c>
      <c r="K27" s="58"/>
      <c r="L27" s="58"/>
    </row>
    <row r="28" spans="1:12" ht="15" thickBot="1" x14ac:dyDescent="0.25">
      <c r="A28" s="105" t="s">
        <v>79</v>
      </c>
      <c r="B28" s="99" t="s">
        <v>82</v>
      </c>
      <c r="C28" s="63"/>
      <c r="D28" s="63"/>
      <c r="E28" s="114">
        <v>2233</v>
      </c>
      <c r="F28" s="115">
        <v>3038</v>
      </c>
      <c r="G28" s="115"/>
      <c r="H28" s="81"/>
      <c r="I28" s="114">
        <v>2233</v>
      </c>
      <c r="J28" s="115">
        <v>3038</v>
      </c>
      <c r="K28" s="58"/>
      <c r="L28" s="58"/>
    </row>
    <row r="29" spans="1:12" ht="15" thickBot="1" x14ac:dyDescent="0.25">
      <c r="A29" s="105" t="s">
        <v>79</v>
      </c>
      <c r="B29" s="99" t="s">
        <v>83</v>
      </c>
      <c r="C29" s="63"/>
      <c r="D29" s="63"/>
      <c r="E29" s="114">
        <v>453</v>
      </c>
      <c r="F29" s="115">
        <v>707</v>
      </c>
      <c r="G29" s="115"/>
      <c r="H29" s="81"/>
      <c r="I29" s="114">
        <v>453</v>
      </c>
      <c r="J29" s="115">
        <v>707</v>
      </c>
      <c r="K29" s="58"/>
      <c r="L29" s="58"/>
    </row>
    <row r="30" spans="1:12" ht="15" thickBot="1" x14ac:dyDescent="0.25">
      <c r="A30" s="105" t="s">
        <v>79</v>
      </c>
      <c r="B30" s="99" t="s">
        <v>84</v>
      </c>
      <c r="C30" s="63"/>
      <c r="D30" s="63"/>
      <c r="E30" s="114">
        <v>981</v>
      </c>
      <c r="F30" s="115">
        <v>1433</v>
      </c>
      <c r="G30" s="115"/>
      <c r="H30" s="81"/>
      <c r="I30" s="114">
        <v>981</v>
      </c>
      <c r="J30" s="115">
        <v>1433</v>
      </c>
      <c r="K30" s="58"/>
      <c r="L30" s="58"/>
    </row>
    <row r="31" spans="1:12" ht="15" thickBot="1" x14ac:dyDescent="0.25">
      <c r="A31" s="105" t="s">
        <v>79</v>
      </c>
      <c r="B31" s="99" t="s">
        <v>85</v>
      </c>
      <c r="C31" s="63"/>
      <c r="D31" s="63"/>
      <c r="E31" s="114"/>
      <c r="F31" s="115"/>
      <c r="G31" s="115"/>
      <c r="H31" s="81"/>
      <c r="I31" s="114"/>
      <c r="J31" s="115"/>
      <c r="K31" s="58"/>
      <c r="L31" s="58"/>
    </row>
    <row r="32" spans="1:12" ht="15" thickBot="1" x14ac:dyDescent="0.25">
      <c r="A32" s="105" t="s">
        <v>79</v>
      </c>
      <c r="B32" s="99" t="s">
        <v>86</v>
      </c>
      <c r="C32" s="63"/>
      <c r="D32" s="63"/>
      <c r="E32" s="114"/>
      <c r="F32" s="115"/>
      <c r="G32" s="115"/>
      <c r="H32" s="81"/>
      <c r="I32" s="114"/>
      <c r="J32" s="115"/>
      <c r="K32" s="58"/>
      <c r="L32" s="58"/>
    </row>
    <row r="33" spans="1:12" ht="15" thickBot="1" x14ac:dyDescent="0.25">
      <c r="A33" s="105" t="s">
        <v>79</v>
      </c>
      <c r="B33" s="99" t="s">
        <v>87</v>
      </c>
      <c r="C33" s="63"/>
      <c r="D33" s="63"/>
      <c r="E33" s="114">
        <v>180</v>
      </c>
      <c r="F33" s="115">
        <v>266</v>
      </c>
      <c r="G33" s="115"/>
      <c r="H33" s="81"/>
      <c r="I33" s="114">
        <v>180</v>
      </c>
      <c r="J33" s="115">
        <v>266</v>
      </c>
      <c r="K33" s="58"/>
      <c r="L33" s="58"/>
    </row>
    <row r="34" spans="1:12" ht="15" thickBot="1" x14ac:dyDescent="0.25">
      <c r="A34" s="105" t="s">
        <v>79</v>
      </c>
      <c r="B34" s="99" t="s">
        <v>88</v>
      </c>
      <c r="C34" s="63"/>
      <c r="D34" s="63"/>
      <c r="E34" s="114"/>
      <c r="F34" s="115"/>
      <c r="G34" s="115"/>
      <c r="H34" s="81"/>
      <c r="I34" s="114"/>
      <c r="J34" s="115"/>
      <c r="K34" s="58"/>
      <c r="L34" s="58"/>
    </row>
    <row r="35" spans="1:12" ht="15" thickBot="1" x14ac:dyDescent="0.25">
      <c r="A35" s="105" t="s">
        <v>79</v>
      </c>
      <c r="B35" s="99" t="s">
        <v>89</v>
      </c>
      <c r="C35" s="63"/>
      <c r="D35" s="63"/>
      <c r="E35" s="114">
        <v>199</v>
      </c>
      <c r="F35" s="115">
        <v>286</v>
      </c>
      <c r="G35" s="115"/>
      <c r="H35" s="81"/>
      <c r="I35" s="114">
        <v>199</v>
      </c>
      <c r="J35" s="115">
        <v>286</v>
      </c>
      <c r="K35" s="58"/>
      <c r="L35" s="58"/>
    </row>
    <row r="36" spans="1:12" s="65" customFormat="1" ht="15" thickBot="1" x14ac:dyDescent="0.25">
      <c r="A36" s="233" t="s">
        <v>201</v>
      </c>
      <c r="B36" s="234"/>
      <c r="C36" s="45">
        <f>+D36</f>
        <v>1</v>
      </c>
      <c r="D36" s="19">
        <f>+F36/J36</f>
        <v>1</v>
      </c>
      <c r="E36" s="55">
        <f t="shared" ref="E36:L36" si="1">SUM(E26:E35)</f>
        <v>6844</v>
      </c>
      <c r="F36" s="55">
        <f t="shared" si="1"/>
        <v>10109</v>
      </c>
      <c r="G36" s="55">
        <f t="shared" si="1"/>
        <v>0</v>
      </c>
      <c r="H36" s="55">
        <f t="shared" si="1"/>
        <v>0</v>
      </c>
      <c r="I36" s="55">
        <f>SUM(I26:I35)</f>
        <v>6844</v>
      </c>
      <c r="J36" s="55">
        <f t="shared" si="1"/>
        <v>10109</v>
      </c>
      <c r="K36" s="55">
        <f t="shared" si="1"/>
        <v>0</v>
      </c>
      <c r="L36" s="55">
        <f t="shared" si="1"/>
        <v>0</v>
      </c>
    </row>
    <row r="37" spans="1:12" ht="15" thickBot="1" x14ac:dyDescent="0.25">
      <c r="A37" s="105" t="s">
        <v>100</v>
      </c>
      <c r="B37" s="99" t="s">
        <v>90</v>
      </c>
      <c r="C37" s="63"/>
      <c r="D37" s="63"/>
      <c r="E37" s="114">
        <v>11</v>
      </c>
      <c r="F37" s="115">
        <v>15</v>
      </c>
      <c r="G37" s="115"/>
      <c r="H37" s="81"/>
      <c r="I37" s="114">
        <v>11</v>
      </c>
      <c r="J37" s="115">
        <v>15</v>
      </c>
      <c r="K37" s="58"/>
      <c r="L37" s="58"/>
    </row>
    <row r="38" spans="1:12" ht="15" thickBot="1" x14ac:dyDescent="0.25">
      <c r="A38" s="105" t="s">
        <v>100</v>
      </c>
      <c r="B38" s="99" t="s">
        <v>91</v>
      </c>
      <c r="C38" s="63"/>
      <c r="D38" s="63"/>
      <c r="E38" s="114">
        <v>7</v>
      </c>
      <c r="F38" s="115">
        <v>19</v>
      </c>
      <c r="G38" s="115"/>
      <c r="H38" s="81"/>
      <c r="I38" s="114">
        <v>7</v>
      </c>
      <c r="J38" s="115">
        <v>19</v>
      </c>
      <c r="K38" s="58"/>
      <c r="L38" s="58"/>
    </row>
    <row r="39" spans="1:12" ht="15" thickBot="1" x14ac:dyDescent="0.25">
      <c r="A39" s="105" t="s">
        <v>100</v>
      </c>
      <c r="B39" s="99" t="s">
        <v>92</v>
      </c>
      <c r="C39" s="63"/>
      <c r="D39" s="63"/>
      <c r="E39" s="114">
        <v>34</v>
      </c>
      <c r="F39" s="115">
        <v>49</v>
      </c>
      <c r="G39" s="115"/>
      <c r="H39" s="81"/>
      <c r="I39" s="114">
        <v>34</v>
      </c>
      <c r="J39" s="115">
        <v>49</v>
      </c>
      <c r="K39" s="58"/>
      <c r="L39" s="58"/>
    </row>
    <row r="40" spans="1:12" ht="15" thickBot="1" x14ac:dyDescent="0.25">
      <c r="A40" s="105" t="s">
        <v>100</v>
      </c>
      <c r="B40" s="99" t="s">
        <v>93</v>
      </c>
      <c r="C40" s="63"/>
      <c r="D40" s="63"/>
      <c r="E40" s="114">
        <v>1</v>
      </c>
      <c r="F40" s="115">
        <v>1</v>
      </c>
      <c r="G40" s="115"/>
      <c r="H40" s="81"/>
      <c r="I40" s="114">
        <v>1</v>
      </c>
      <c r="J40" s="115">
        <v>1</v>
      </c>
      <c r="K40" s="58"/>
      <c r="L40" s="58"/>
    </row>
    <row r="41" spans="1:12" ht="15" thickBot="1" x14ac:dyDescent="0.25">
      <c r="A41" s="105" t="s">
        <v>100</v>
      </c>
      <c r="B41" s="99" t="s">
        <v>94</v>
      </c>
      <c r="C41" s="63"/>
      <c r="D41" s="63"/>
      <c r="E41" s="114">
        <v>10</v>
      </c>
      <c r="F41" s="115">
        <v>19</v>
      </c>
      <c r="G41" s="115"/>
      <c r="H41" s="81"/>
      <c r="I41" s="114">
        <v>10</v>
      </c>
      <c r="J41" s="115">
        <v>19</v>
      </c>
      <c r="K41" s="58"/>
      <c r="L41" s="58"/>
    </row>
    <row r="42" spans="1:12" ht="15" thickBot="1" x14ac:dyDescent="0.25">
      <c r="A42" s="105" t="s">
        <v>100</v>
      </c>
      <c r="B42" s="99" t="s">
        <v>95</v>
      </c>
      <c r="C42" s="63"/>
      <c r="D42" s="63"/>
      <c r="E42" s="114">
        <v>5</v>
      </c>
      <c r="F42" s="115">
        <v>9</v>
      </c>
      <c r="G42" s="115"/>
      <c r="H42" s="81"/>
      <c r="I42" s="114">
        <v>5</v>
      </c>
      <c r="J42" s="115">
        <v>9</v>
      </c>
      <c r="K42" s="58"/>
      <c r="L42" s="58"/>
    </row>
    <row r="43" spans="1:12" ht="15" thickBot="1" x14ac:dyDescent="0.25">
      <c r="A43" s="105" t="s">
        <v>100</v>
      </c>
      <c r="B43" s="99" t="s">
        <v>96</v>
      </c>
      <c r="C43" s="63"/>
      <c r="D43" s="63"/>
      <c r="E43" s="114">
        <v>13</v>
      </c>
      <c r="F43" s="115">
        <v>26</v>
      </c>
      <c r="G43" s="115"/>
      <c r="H43" s="81"/>
      <c r="I43" s="114">
        <v>13</v>
      </c>
      <c r="J43" s="115">
        <v>26</v>
      </c>
      <c r="K43" s="58"/>
      <c r="L43" s="58"/>
    </row>
    <row r="44" spans="1:12" ht="15" thickBot="1" x14ac:dyDescent="0.25">
      <c r="A44" s="105" t="s">
        <v>100</v>
      </c>
      <c r="B44" s="99" t="s">
        <v>97</v>
      </c>
      <c r="C44" s="63"/>
      <c r="D44" s="63"/>
      <c r="E44" s="114">
        <v>2</v>
      </c>
      <c r="F44" s="115">
        <v>2</v>
      </c>
      <c r="G44" s="115"/>
      <c r="H44" s="81"/>
      <c r="I44" s="114">
        <v>2</v>
      </c>
      <c r="J44" s="115">
        <v>2</v>
      </c>
      <c r="K44" s="58"/>
      <c r="L44" s="58"/>
    </row>
    <row r="45" spans="1:12" ht="15" thickBot="1" x14ac:dyDescent="0.25">
      <c r="A45" s="105" t="s">
        <v>100</v>
      </c>
      <c r="B45" s="99" t="s">
        <v>98</v>
      </c>
      <c r="C45" s="63"/>
      <c r="D45" s="63"/>
      <c r="E45" s="114">
        <v>37</v>
      </c>
      <c r="F45" s="115">
        <v>51</v>
      </c>
      <c r="G45" s="115"/>
      <c r="H45" s="81"/>
      <c r="I45" s="114">
        <v>37</v>
      </c>
      <c r="J45" s="115">
        <v>51</v>
      </c>
      <c r="K45" s="58"/>
      <c r="L45" s="58"/>
    </row>
    <row r="46" spans="1:12" ht="15" thickBot="1" x14ac:dyDescent="0.25">
      <c r="A46" s="105" t="s">
        <v>100</v>
      </c>
      <c r="B46" s="99" t="s">
        <v>99</v>
      </c>
      <c r="C46" s="63"/>
      <c r="D46" s="63"/>
      <c r="E46" s="114"/>
      <c r="F46" s="115"/>
      <c r="G46" s="115"/>
      <c r="H46" s="81"/>
      <c r="I46" s="114"/>
      <c r="J46" s="115"/>
      <c r="K46" s="58"/>
      <c r="L46" s="58"/>
    </row>
    <row r="47" spans="1:12" s="65" customFormat="1" ht="15" thickBot="1" x14ac:dyDescent="0.25">
      <c r="A47" s="233" t="s">
        <v>202</v>
      </c>
      <c r="B47" s="234"/>
      <c r="C47" s="45">
        <f>+D47</f>
        <v>1</v>
      </c>
      <c r="D47" s="19">
        <f>+F47/J47</f>
        <v>1</v>
      </c>
      <c r="E47" s="14">
        <f t="shared" ref="E47:L47" si="2">SUM(E37:E46)</f>
        <v>120</v>
      </c>
      <c r="F47" s="55">
        <f t="shared" si="2"/>
        <v>191</v>
      </c>
      <c r="G47" s="55">
        <f t="shared" si="2"/>
        <v>0</v>
      </c>
      <c r="H47" s="55">
        <f t="shared" si="2"/>
        <v>0</v>
      </c>
      <c r="I47" s="14">
        <f t="shared" si="2"/>
        <v>120</v>
      </c>
      <c r="J47" s="55">
        <f t="shared" si="2"/>
        <v>191</v>
      </c>
      <c r="K47" s="55">
        <f t="shared" si="2"/>
        <v>0</v>
      </c>
      <c r="L47" s="55">
        <f t="shared" si="2"/>
        <v>0</v>
      </c>
    </row>
    <row r="48" spans="1:12" ht="15" thickBot="1" x14ac:dyDescent="0.25">
      <c r="A48" s="105" t="s">
        <v>114</v>
      </c>
      <c r="B48" s="99" t="s">
        <v>101</v>
      </c>
      <c r="C48" s="63"/>
      <c r="D48" s="63"/>
      <c r="E48" s="175">
        <v>269</v>
      </c>
      <c r="F48" s="117">
        <v>421</v>
      </c>
      <c r="G48" s="117"/>
      <c r="H48" s="81"/>
      <c r="I48" s="175">
        <v>269</v>
      </c>
      <c r="J48" s="117">
        <v>421</v>
      </c>
      <c r="K48" s="58"/>
      <c r="L48" s="58"/>
    </row>
    <row r="49" spans="1:12" ht="15" thickBot="1" x14ac:dyDescent="0.25">
      <c r="A49" s="105" t="s">
        <v>114</v>
      </c>
      <c r="B49" s="99" t="s">
        <v>102</v>
      </c>
      <c r="C49" s="63"/>
      <c r="D49" s="63"/>
      <c r="E49" s="175"/>
      <c r="F49" s="117"/>
      <c r="G49" s="117"/>
      <c r="H49" s="81"/>
      <c r="I49" s="175"/>
      <c r="J49" s="117"/>
      <c r="K49" s="58"/>
      <c r="L49" s="58"/>
    </row>
    <row r="50" spans="1:12" ht="15" thickBot="1" x14ac:dyDescent="0.25">
      <c r="A50" s="105" t="s">
        <v>114</v>
      </c>
      <c r="B50" s="99" t="s">
        <v>103</v>
      </c>
      <c r="C50" s="63"/>
      <c r="D50" s="63"/>
      <c r="E50" s="175">
        <v>1</v>
      </c>
      <c r="F50" s="117">
        <v>2</v>
      </c>
      <c r="G50" s="117"/>
      <c r="H50" s="81"/>
      <c r="I50" s="175">
        <v>1</v>
      </c>
      <c r="J50" s="117">
        <v>2</v>
      </c>
      <c r="K50" s="58"/>
      <c r="L50" s="58"/>
    </row>
    <row r="51" spans="1:12" ht="15" thickBot="1" x14ac:dyDescent="0.25">
      <c r="A51" s="105" t="s">
        <v>114</v>
      </c>
      <c r="B51" s="99" t="s">
        <v>104</v>
      </c>
      <c r="C51" s="63"/>
      <c r="D51" s="63"/>
      <c r="E51" s="175"/>
      <c r="F51" s="117"/>
      <c r="G51" s="117"/>
      <c r="H51" s="81"/>
      <c r="I51" s="175"/>
      <c r="J51" s="117"/>
      <c r="K51" s="58"/>
      <c r="L51" s="58"/>
    </row>
    <row r="52" spans="1:12" ht="15" thickBot="1" x14ac:dyDescent="0.25">
      <c r="A52" s="105" t="s">
        <v>114</v>
      </c>
      <c r="B52" s="99" t="s">
        <v>105</v>
      </c>
      <c r="C52" s="63"/>
      <c r="D52" s="63"/>
      <c r="E52" s="175">
        <v>1</v>
      </c>
      <c r="F52" s="117">
        <v>2</v>
      </c>
      <c r="G52" s="117"/>
      <c r="H52" s="81"/>
      <c r="I52" s="175">
        <v>1</v>
      </c>
      <c r="J52" s="117">
        <v>2</v>
      </c>
      <c r="K52" s="58"/>
      <c r="L52" s="58"/>
    </row>
    <row r="53" spans="1:12" ht="15" thickBot="1" x14ac:dyDescent="0.25">
      <c r="A53" s="105" t="s">
        <v>114</v>
      </c>
      <c r="B53" s="99" t="s">
        <v>106</v>
      </c>
      <c r="C53" s="63"/>
      <c r="D53" s="63"/>
      <c r="E53" s="175">
        <v>1</v>
      </c>
      <c r="F53" s="117">
        <v>1</v>
      </c>
      <c r="G53" s="117"/>
      <c r="H53" s="81"/>
      <c r="I53" s="175">
        <v>1</v>
      </c>
      <c r="J53" s="117">
        <v>1</v>
      </c>
      <c r="K53" s="58"/>
      <c r="L53" s="58"/>
    </row>
    <row r="54" spans="1:12" ht="15" thickBot="1" x14ac:dyDescent="0.25">
      <c r="A54" s="105" t="s">
        <v>114</v>
      </c>
      <c r="B54" s="99" t="s">
        <v>107</v>
      </c>
      <c r="C54" s="63"/>
      <c r="D54" s="63"/>
      <c r="E54" s="175">
        <v>5</v>
      </c>
      <c r="F54" s="117">
        <v>9</v>
      </c>
      <c r="G54" s="117"/>
      <c r="H54" s="81"/>
      <c r="I54" s="175">
        <v>5</v>
      </c>
      <c r="J54" s="117">
        <v>9</v>
      </c>
      <c r="K54" s="58"/>
      <c r="L54" s="58"/>
    </row>
    <row r="55" spans="1:12" ht="15" thickBot="1" x14ac:dyDescent="0.25">
      <c r="A55" s="105" t="s">
        <v>114</v>
      </c>
      <c r="B55" s="99" t="s">
        <v>108</v>
      </c>
      <c r="C55" s="63"/>
      <c r="D55" s="63"/>
      <c r="E55" s="175"/>
      <c r="F55" s="117"/>
      <c r="G55" s="117"/>
      <c r="H55" s="81"/>
      <c r="I55" s="175"/>
      <c r="J55" s="117"/>
      <c r="K55" s="58"/>
      <c r="L55" s="58"/>
    </row>
    <row r="56" spans="1:12" ht="15" thickBot="1" x14ac:dyDescent="0.25">
      <c r="A56" s="105" t="s">
        <v>114</v>
      </c>
      <c r="B56" s="99" t="s">
        <v>109</v>
      </c>
      <c r="C56" s="63"/>
      <c r="D56" s="63"/>
      <c r="E56" s="175">
        <v>10</v>
      </c>
      <c r="F56" s="117">
        <v>12</v>
      </c>
      <c r="G56" s="117"/>
      <c r="H56" s="81"/>
      <c r="I56" s="175">
        <v>10</v>
      </c>
      <c r="J56" s="117">
        <v>12</v>
      </c>
      <c r="K56" s="58"/>
      <c r="L56" s="58"/>
    </row>
    <row r="57" spans="1:12" ht="15" thickBot="1" x14ac:dyDescent="0.25">
      <c r="A57" s="105" t="s">
        <v>114</v>
      </c>
      <c r="B57" s="99" t="s">
        <v>110</v>
      </c>
      <c r="C57" s="63"/>
      <c r="D57" s="63"/>
      <c r="E57" s="175"/>
      <c r="F57" s="117"/>
      <c r="G57" s="117"/>
      <c r="H57" s="81"/>
      <c r="I57" s="175"/>
      <c r="J57" s="117"/>
      <c r="K57" s="58"/>
      <c r="L57" s="58"/>
    </row>
    <row r="58" spans="1:12" ht="15" thickBot="1" x14ac:dyDescent="0.25">
      <c r="A58" s="105" t="s">
        <v>114</v>
      </c>
      <c r="B58" s="99" t="s">
        <v>111</v>
      </c>
      <c r="C58" s="63"/>
      <c r="D58" s="63"/>
      <c r="E58" s="175">
        <v>16</v>
      </c>
      <c r="F58" s="117">
        <v>26</v>
      </c>
      <c r="G58" s="117"/>
      <c r="H58" s="81"/>
      <c r="I58" s="175">
        <v>16</v>
      </c>
      <c r="J58" s="117">
        <v>26</v>
      </c>
      <c r="K58" s="58"/>
      <c r="L58" s="58"/>
    </row>
    <row r="59" spans="1:12" ht="15" thickBot="1" x14ac:dyDescent="0.25">
      <c r="A59" s="105" t="s">
        <v>114</v>
      </c>
      <c r="B59" s="99" t="s">
        <v>112</v>
      </c>
      <c r="C59" s="63"/>
      <c r="D59" s="63"/>
      <c r="E59" s="175">
        <v>28</v>
      </c>
      <c r="F59" s="117">
        <v>38</v>
      </c>
      <c r="G59" s="117"/>
      <c r="H59" s="81"/>
      <c r="I59" s="175">
        <v>28</v>
      </c>
      <c r="J59" s="117">
        <v>38</v>
      </c>
      <c r="K59" s="58"/>
      <c r="L59" s="58"/>
    </row>
    <row r="60" spans="1:12" ht="15" thickBot="1" x14ac:dyDescent="0.25">
      <c r="A60" s="105" t="s">
        <v>114</v>
      </c>
      <c r="B60" s="99" t="s">
        <v>113</v>
      </c>
      <c r="C60" s="63"/>
      <c r="D60" s="63"/>
      <c r="E60" s="175"/>
      <c r="F60" s="117"/>
      <c r="G60" s="117"/>
      <c r="H60" s="81"/>
      <c r="I60" s="175"/>
      <c r="J60" s="117"/>
      <c r="K60" s="58"/>
      <c r="L60" s="58"/>
    </row>
    <row r="61" spans="1:12" s="65" customFormat="1" ht="15" thickBot="1" x14ac:dyDescent="0.25">
      <c r="A61" s="233" t="s">
        <v>203</v>
      </c>
      <c r="B61" s="234"/>
      <c r="C61" s="45">
        <f>+D61</f>
        <v>1</v>
      </c>
      <c r="D61" s="19">
        <f>+F61/J61</f>
        <v>1</v>
      </c>
      <c r="E61" s="14">
        <f t="shared" ref="E61:L61" si="3">SUM(E48:E60)</f>
        <v>331</v>
      </c>
      <c r="F61" s="55">
        <f t="shared" si="3"/>
        <v>511</v>
      </c>
      <c r="G61" s="55">
        <f t="shared" si="3"/>
        <v>0</v>
      </c>
      <c r="H61" s="55">
        <f t="shared" si="3"/>
        <v>0</v>
      </c>
      <c r="I61" s="14">
        <f t="shared" si="3"/>
        <v>331</v>
      </c>
      <c r="J61" s="55">
        <f t="shared" si="3"/>
        <v>511</v>
      </c>
      <c r="K61" s="55">
        <f t="shared" si="3"/>
        <v>0</v>
      </c>
      <c r="L61" s="55">
        <f t="shared" si="3"/>
        <v>0</v>
      </c>
    </row>
    <row r="62" spans="1:12" ht="15" thickBot="1" x14ac:dyDescent="0.25">
      <c r="A62" s="105" t="s">
        <v>125</v>
      </c>
      <c r="B62" s="99" t="s">
        <v>115</v>
      </c>
      <c r="C62" s="63"/>
      <c r="D62" s="63"/>
      <c r="E62" s="114">
        <v>128</v>
      </c>
      <c r="F62" s="115">
        <v>148</v>
      </c>
      <c r="G62" s="115"/>
      <c r="H62" s="81"/>
      <c r="I62" s="114">
        <v>128</v>
      </c>
      <c r="J62" s="115">
        <v>148</v>
      </c>
      <c r="K62" s="58"/>
      <c r="L62" s="58"/>
    </row>
    <row r="63" spans="1:12" ht="15" thickBot="1" x14ac:dyDescent="0.25">
      <c r="A63" s="105" t="s">
        <v>125</v>
      </c>
      <c r="B63" s="99" t="s">
        <v>116</v>
      </c>
      <c r="C63" s="63"/>
      <c r="D63" s="63"/>
      <c r="E63" s="114"/>
      <c r="F63" s="115"/>
      <c r="G63" s="115"/>
      <c r="H63" s="81"/>
      <c r="I63" s="114"/>
      <c r="J63" s="115"/>
      <c r="K63" s="58"/>
      <c r="L63" s="58"/>
    </row>
    <row r="64" spans="1:12" ht="15" thickBot="1" x14ac:dyDescent="0.25">
      <c r="A64" s="105" t="s">
        <v>125</v>
      </c>
      <c r="B64" s="99" t="s">
        <v>117</v>
      </c>
      <c r="C64" s="63"/>
      <c r="D64" s="63"/>
      <c r="E64" s="114">
        <v>1</v>
      </c>
      <c r="F64" s="115">
        <v>1</v>
      </c>
      <c r="G64" s="115"/>
      <c r="H64" s="81"/>
      <c r="I64" s="114">
        <v>1</v>
      </c>
      <c r="J64" s="115">
        <v>1</v>
      </c>
      <c r="K64" s="58"/>
      <c r="L64" s="58"/>
    </row>
    <row r="65" spans="1:12" ht="15" thickBot="1" x14ac:dyDescent="0.25">
      <c r="A65" s="105" t="s">
        <v>125</v>
      </c>
      <c r="B65" s="99" t="s">
        <v>118</v>
      </c>
      <c r="C65" s="63"/>
      <c r="D65" s="63"/>
      <c r="E65" s="114"/>
      <c r="F65" s="115"/>
      <c r="G65" s="115"/>
      <c r="H65" s="81"/>
      <c r="I65" s="114"/>
      <c r="J65" s="115"/>
      <c r="K65" s="58"/>
      <c r="L65" s="58"/>
    </row>
    <row r="66" spans="1:12" ht="15" thickBot="1" x14ac:dyDescent="0.25">
      <c r="A66" s="105" t="s">
        <v>125</v>
      </c>
      <c r="B66" s="99" t="s">
        <v>119</v>
      </c>
      <c r="C66" s="63"/>
      <c r="D66" s="63"/>
      <c r="E66" s="114"/>
      <c r="F66" s="115"/>
      <c r="G66" s="115"/>
      <c r="H66" s="81"/>
      <c r="I66" s="114"/>
      <c r="J66" s="115"/>
      <c r="K66" s="58"/>
      <c r="L66" s="58"/>
    </row>
    <row r="67" spans="1:12" ht="15" thickBot="1" x14ac:dyDescent="0.25">
      <c r="A67" s="105" t="s">
        <v>125</v>
      </c>
      <c r="B67" s="99" t="s">
        <v>120</v>
      </c>
      <c r="C67" s="63"/>
      <c r="D67" s="63"/>
      <c r="E67" s="114"/>
      <c r="F67" s="115"/>
      <c r="G67" s="115"/>
      <c r="H67" s="81"/>
      <c r="I67" s="114"/>
      <c r="J67" s="115"/>
      <c r="K67" s="58"/>
      <c r="L67" s="58"/>
    </row>
    <row r="68" spans="1:12" ht="15" thickBot="1" x14ac:dyDescent="0.25">
      <c r="A68" s="105" t="s">
        <v>125</v>
      </c>
      <c r="B68" s="99" t="s">
        <v>121</v>
      </c>
      <c r="C68" s="63"/>
      <c r="D68" s="63"/>
      <c r="E68" s="114"/>
      <c r="F68" s="115"/>
      <c r="G68" s="115"/>
      <c r="H68" s="81"/>
      <c r="I68" s="114"/>
      <c r="J68" s="115"/>
      <c r="K68" s="58"/>
      <c r="L68" s="58"/>
    </row>
    <row r="69" spans="1:12" ht="15" thickBot="1" x14ac:dyDescent="0.25">
      <c r="A69" s="105" t="s">
        <v>125</v>
      </c>
      <c r="B69" s="99" t="s">
        <v>122</v>
      </c>
      <c r="C69" s="63"/>
      <c r="D69" s="63"/>
      <c r="E69" s="114"/>
      <c r="F69" s="115"/>
      <c r="G69" s="115"/>
      <c r="H69" s="81"/>
      <c r="I69" s="114"/>
      <c r="J69" s="115"/>
      <c r="K69" s="58"/>
      <c r="L69" s="58"/>
    </row>
    <row r="70" spans="1:12" ht="15" thickBot="1" x14ac:dyDescent="0.25">
      <c r="A70" s="105" t="s">
        <v>125</v>
      </c>
      <c r="B70" s="99" t="s">
        <v>123</v>
      </c>
      <c r="C70" s="63"/>
      <c r="D70" s="63"/>
      <c r="F70" s="81"/>
      <c r="G70" s="81"/>
      <c r="H70" s="81"/>
      <c r="J70" s="81"/>
      <c r="K70" s="58"/>
      <c r="L70" s="58"/>
    </row>
    <row r="71" spans="1:12" ht="15" thickBot="1" x14ac:dyDescent="0.25">
      <c r="A71" s="105" t="s">
        <v>125</v>
      </c>
      <c r="B71" s="99" t="s">
        <v>124</v>
      </c>
      <c r="C71" s="63"/>
      <c r="D71" s="63"/>
      <c r="F71" s="81"/>
      <c r="G71" s="81"/>
      <c r="H71" s="81"/>
      <c r="J71" s="81"/>
      <c r="K71" s="58"/>
      <c r="L71" s="58"/>
    </row>
    <row r="72" spans="1:12" s="65" customFormat="1" ht="15" thickBot="1" x14ac:dyDescent="0.25">
      <c r="A72" s="233" t="s">
        <v>23</v>
      </c>
      <c r="B72" s="234"/>
      <c r="C72" s="45">
        <f>+D72</f>
        <v>1</v>
      </c>
      <c r="D72" s="19">
        <f>+F72/J72</f>
        <v>1</v>
      </c>
      <c r="E72" s="14">
        <f t="shared" ref="E72:L72" si="4">SUM(E62:E71)</f>
        <v>129</v>
      </c>
      <c r="F72" s="55">
        <f t="shared" si="4"/>
        <v>149</v>
      </c>
      <c r="G72" s="55">
        <f t="shared" si="4"/>
        <v>0</v>
      </c>
      <c r="H72" s="55">
        <f t="shared" si="4"/>
        <v>0</v>
      </c>
      <c r="I72" s="14">
        <f>SUM(I62:I71)</f>
        <v>129</v>
      </c>
      <c r="J72" s="55">
        <f t="shared" si="4"/>
        <v>149</v>
      </c>
      <c r="K72" s="55">
        <f t="shared" si="4"/>
        <v>0</v>
      </c>
      <c r="L72" s="55">
        <f t="shared" si="4"/>
        <v>0</v>
      </c>
    </row>
    <row r="73" spans="1:12" ht="15" thickBot="1" x14ac:dyDescent="0.25">
      <c r="A73" s="105" t="s">
        <v>131</v>
      </c>
      <c r="B73" s="99" t="s">
        <v>126</v>
      </c>
      <c r="C73" s="63"/>
      <c r="D73" s="63"/>
      <c r="E73" s="114">
        <v>37</v>
      </c>
      <c r="F73" s="115">
        <v>40</v>
      </c>
      <c r="G73" s="115"/>
      <c r="H73" s="81"/>
      <c r="I73" s="114">
        <v>37</v>
      </c>
      <c r="J73" s="115">
        <v>40</v>
      </c>
      <c r="K73" s="58"/>
      <c r="L73" s="58"/>
    </row>
    <row r="74" spans="1:12" ht="15" thickBot="1" x14ac:dyDescent="0.25">
      <c r="A74" s="105" t="s">
        <v>131</v>
      </c>
      <c r="B74" s="99" t="s">
        <v>127</v>
      </c>
      <c r="C74" s="63"/>
      <c r="D74" s="63"/>
      <c r="E74" s="114">
        <v>25</v>
      </c>
      <c r="F74" s="115">
        <v>44</v>
      </c>
      <c r="G74" s="115"/>
      <c r="H74" s="81"/>
      <c r="I74" s="114">
        <v>25</v>
      </c>
      <c r="J74" s="115">
        <v>44</v>
      </c>
      <c r="K74" s="58"/>
      <c r="L74" s="58"/>
    </row>
    <row r="75" spans="1:12" ht="15" thickBot="1" x14ac:dyDescent="0.25">
      <c r="A75" s="105" t="s">
        <v>131</v>
      </c>
      <c r="B75" s="99" t="s">
        <v>128</v>
      </c>
      <c r="C75" s="63"/>
      <c r="D75" s="63"/>
      <c r="E75" s="114">
        <v>49</v>
      </c>
      <c r="F75" s="115">
        <v>145</v>
      </c>
      <c r="G75" s="115"/>
      <c r="H75" s="81"/>
      <c r="I75" s="114">
        <v>49</v>
      </c>
      <c r="J75" s="115">
        <v>145</v>
      </c>
      <c r="K75" s="58"/>
      <c r="L75" s="58"/>
    </row>
    <row r="76" spans="1:12" ht="15" thickBot="1" x14ac:dyDescent="0.25">
      <c r="A76" s="105" t="s">
        <v>131</v>
      </c>
      <c r="B76" s="99" t="s">
        <v>129</v>
      </c>
      <c r="C76" s="63"/>
      <c r="D76" s="63"/>
      <c r="E76" s="114">
        <v>4</v>
      </c>
      <c r="F76" s="115">
        <v>4</v>
      </c>
      <c r="G76" s="115"/>
      <c r="H76" s="81"/>
      <c r="I76" s="114">
        <v>4</v>
      </c>
      <c r="J76" s="115">
        <v>4</v>
      </c>
      <c r="K76" s="58"/>
      <c r="L76" s="58"/>
    </row>
    <row r="77" spans="1:12" ht="15" thickBot="1" x14ac:dyDescent="0.25">
      <c r="A77" s="105" t="s">
        <v>131</v>
      </c>
      <c r="B77" s="99" t="s">
        <v>130</v>
      </c>
      <c r="C77" s="63"/>
      <c r="D77" s="63"/>
      <c r="E77" s="114">
        <v>15</v>
      </c>
      <c r="F77" s="115">
        <v>19</v>
      </c>
      <c r="G77" s="115"/>
      <c r="H77" s="81"/>
      <c r="I77" s="114">
        <v>15</v>
      </c>
      <c r="J77" s="115">
        <v>19</v>
      </c>
      <c r="K77" s="58"/>
      <c r="L77" s="58"/>
    </row>
    <row r="78" spans="1:12" s="65" customFormat="1" ht="15" thickBot="1" x14ac:dyDescent="0.25">
      <c r="A78" s="233" t="s">
        <v>204</v>
      </c>
      <c r="B78" s="234"/>
      <c r="C78" s="45">
        <f>+D78</f>
        <v>1</v>
      </c>
      <c r="D78" s="19">
        <f>+F78/J78</f>
        <v>1</v>
      </c>
      <c r="E78" s="14">
        <f t="shared" ref="E78:L78" si="5">SUM(E73:E77)</f>
        <v>130</v>
      </c>
      <c r="F78" s="55">
        <f t="shared" si="5"/>
        <v>252</v>
      </c>
      <c r="G78" s="55">
        <f t="shared" si="5"/>
        <v>0</v>
      </c>
      <c r="H78" s="55">
        <f t="shared" si="5"/>
        <v>0</v>
      </c>
      <c r="I78" s="14">
        <f>SUM(I73:I77)</f>
        <v>130</v>
      </c>
      <c r="J78" s="55">
        <f t="shared" si="5"/>
        <v>252</v>
      </c>
      <c r="K78" s="55">
        <f t="shared" si="5"/>
        <v>0</v>
      </c>
      <c r="L78" s="55">
        <f t="shared" si="5"/>
        <v>0</v>
      </c>
    </row>
    <row r="79" spans="1:12" ht="15" thickBot="1" x14ac:dyDescent="0.25">
      <c r="A79" s="105" t="s">
        <v>142</v>
      </c>
      <c r="B79" s="99" t="s">
        <v>132</v>
      </c>
      <c r="C79" s="63"/>
      <c r="D79" s="63"/>
      <c r="E79" s="114">
        <v>10</v>
      </c>
      <c r="F79" s="115">
        <v>13</v>
      </c>
      <c r="G79" s="115"/>
      <c r="H79" s="81"/>
      <c r="I79" s="114">
        <v>10</v>
      </c>
      <c r="J79" s="115">
        <v>13</v>
      </c>
      <c r="K79" s="58"/>
      <c r="L79" s="58"/>
    </row>
    <row r="80" spans="1:12" ht="15" thickBot="1" x14ac:dyDescent="0.25">
      <c r="A80" s="105" t="s">
        <v>142</v>
      </c>
      <c r="B80" s="99" t="s">
        <v>133</v>
      </c>
      <c r="C80" s="63"/>
      <c r="D80" s="63"/>
      <c r="E80" s="114">
        <v>18</v>
      </c>
      <c r="F80" s="115">
        <v>24</v>
      </c>
      <c r="G80" s="115"/>
      <c r="H80" s="81"/>
      <c r="I80" s="114">
        <v>18</v>
      </c>
      <c r="J80" s="115">
        <v>24</v>
      </c>
      <c r="K80" s="58"/>
      <c r="L80" s="58"/>
    </row>
    <row r="81" spans="1:12" ht="15" thickBot="1" x14ac:dyDescent="0.25">
      <c r="A81" s="105" t="s">
        <v>142</v>
      </c>
      <c r="B81" s="99" t="s">
        <v>134</v>
      </c>
      <c r="C81" s="63"/>
      <c r="D81" s="63"/>
      <c r="E81" s="114">
        <v>4</v>
      </c>
      <c r="F81" s="115">
        <v>4</v>
      </c>
      <c r="G81" s="115"/>
      <c r="H81" s="81"/>
      <c r="I81" s="114">
        <v>4</v>
      </c>
      <c r="J81" s="115">
        <v>4</v>
      </c>
      <c r="K81" s="58"/>
      <c r="L81" s="58"/>
    </row>
    <row r="82" spans="1:12" ht="15" thickBot="1" x14ac:dyDescent="0.25">
      <c r="A82" s="105" t="s">
        <v>142</v>
      </c>
      <c r="B82" s="99" t="s">
        <v>135</v>
      </c>
      <c r="C82" s="63"/>
      <c r="D82" s="63"/>
      <c r="E82" s="114">
        <v>9</v>
      </c>
      <c r="F82" s="115">
        <v>13</v>
      </c>
      <c r="G82" s="115"/>
      <c r="H82" s="81"/>
      <c r="I82" s="114">
        <v>9</v>
      </c>
      <c r="J82" s="115">
        <v>13</v>
      </c>
      <c r="K82" s="58"/>
      <c r="L82" s="58"/>
    </row>
    <row r="83" spans="1:12" ht="15" thickBot="1" x14ac:dyDescent="0.25">
      <c r="A83" s="105" t="s">
        <v>142</v>
      </c>
      <c r="B83" s="99" t="s">
        <v>136</v>
      </c>
      <c r="C83" s="63"/>
      <c r="D83" s="63"/>
      <c r="E83" s="114">
        <v>15</v>
      </c>
      <c r="F83" s="115">
        <v>16</v>
      </c>
      <c r="G83" s="115"/>
      <c r="H83" s="81"/>
      <c r="I83" s="114">
        <v>15</v>
      </c>
      <c r="J83" s="115">
        <v>16</v>
      </c>
      <c r="K83" s="58"/>
      <c r="L83" s="58"/>
    </row>
    <row r="84" spans="1:12" ht="15" thickBot="1" x14ac:dyDescent="0.25">
      <c r="A84" s="105" t="s">
        <v>142</v>
      </c>
      <c r="B84" s="99" t="s">
        <v>137</v>
      </c>
      <c r="C84" s="63"/>
      <c r="D84" s="63"/>
      <c r="E84" s="114">
        <v>13</v>
      </c>
      <c r="F84" s="115">
        <v>20</v>
      </c>
      <c r="G84" s="115"/>
      <c r="H84" s="81"/>
      <c r="I84" s="114">
        <v>13</v>
      </c>
      <c r="J84" s="115">
        <v>20</v>
      </c>
      <c r="K84" s="58"/>
      <c r="L84" s="58"/>
    </row>
    <row r="85" spans="1:12" ht="15" thickBot="1" x14ac:dyDescent="0.25">
      <c r="A85" s="105" t="s">
        <v>142</v>
      </c>
      <c r="B85" s="99" t="s">
        <v>138</v>
      </c>
      <c r="C85" s="63"/>
      <c r="D85" s="63"/>
      <c r="E85" s="114">
        <v>63</v>
      </c>
      <c r="F85" s="115">
        <v>67</v>
      </c>
      <c r="G85" s="115"/>
      <c r="H85" s="81"/>
      <c r="I85" s="114">
        <v>63</v>
      </c>
      <c r="J85" s="115">
        <v>67</v>
      </c>
      <c r="K85" s="58"/>
      <c r="L85" s="58"/>
    </row>
    <row r="86" spans="1:12" ht="15" thickBot="1" x14ac:dyDescent="0.25">
      <c r="A86" s="105" t="s">
        <v>142</v>
      </c>
      <c r="B86" s="99" t="s">
        <v>139</v>
      </c>
      <c r="C86" s="63"/>
      <c r="D86" s="63"/>
      <c r="E86" s="114">
        <v>41</v>
      </c>
      <c r="F86" s="115">
        <v>49</v>
      </c>
      <c r="G86" s="115"/>
      <c r="H86" s="81"/>
      <c r="I86" s="114">
        <v>41</v>
      </c>
      <c r="J86" s="115">
        <v>49</v>
      </c>
      <c r="K86" s="58"/>
      <c r="L86" s="58"/>
    </row>
    <row r="87" spans="1:12" ht="15" thickBot="1" x14ac:dyDescent="0.25">
      <c r="A87" s="105" t="s">
        <v>142</v>
      </c>
      <c r="B87" s="99" t="s">
        <v>140</v>
      </c>
      <c r="C87" s="63"/>
      <c r="D87" s="63"/>
      <c r="E87" s="114">
        <v>12</v>
      </c>
      <c r="F87" s="115">
        <v>14</v>
      </c>
      <c r="G87" s="115"/>
      <c r="H87" s="81"/>
      <c r="I87" s="114">
        <v>12</v>
      </c>
      <c r="J87" s="115">
        <v>14</v>
      </c>
      <c r="K87" s="58"/>
      <c r="L87" s="58"/>
    </row>
    <row r="88" spans="1:12" ht="15" thickBot="1" x14ac:dyDescent="0.25">
      <c r="A88" s="105" t="s">
        <v>142</v>
      </c>
      <c r="B88" s="99" t="s">
        <v>141</v>
      </c>
      <c r="C88" s="63"/>
      <c r="D88" s="63"/>
      <c r="E88" s="114">
        <v>48</v>
      </c>
      <c r="F88" s="115">
        <v>50</v>
      </c>
      <c r="G88" s="115"/>
      <c r="H88" s="81"/>
      <c r="I88" s="114">
        <v>48</v>
      </c>
      <c r="J88" s="115">
        <v>50</v>
      </c>
      <c r="K88" s="58"/>
      <c r="L88" s="58"/>
    </row>
    <row r="89" spans="1:12" s="65" customFormat="1" ht="15" thickBot="1" x14ac:dyDescent="0.25">
      <c r="A89" s="233" t="s">
        <v>205</v>
      </c>
      <c r="B89" s="234"/>
      <c r="C89" s="45">
        <f>+D89</f>
        <v>1</v>
      </c>
      <c r="D89" s="19">
        <f>+F89/J89</f>
        <v>1</v>
      </c>
      <c r="E89" s="14">
        <f t="shared" ref="E89:L89" si="6">SUM(E79:E88)</f>
        <v>233</v>
      </c>
      <c r="F89" s="55">
        <f t="shared" si="6"/>
        <v>270</v>
      </c>
      <c r="G89" s="55">
        <f t="shared" si="6"/>
        <v>0</v>
      </c>
      <c r="H89" s="55">
        <f t="shared" si="6"/>
        <v>0</v>
      </c>
      <c r="I89" s="14">
        <f>SUM(I79:I88)</f>
        <v>233</v>
      </c>
      <c r="J89" s="55">
        <f t="shared" si="6"/>
        <v>270</v>
      </c>
      <c r="K89" s="55">
        <f t="shared" si="6"/>
        <v>0</v>
      </c>
      <c r="L89" s="55">
        <f t="shared" si="6"/>
        <v>0</v>
      </c>
    </row>
    <row r="90" spans="1:12" ht="15" thickBot="1" x14ac:dyDescent="0.25">
      <c r="A90" s="105" t="s">
        <v>159</v>
      </c>
      <c r="B90" s="99" t="s">
        <v>143</v>
      </c>
      <c r="C90" s="63"/>
      <c r="D90" s="63"/>
      <c r="E90" s="114">
        <v>237</v>
      </c>
      <c r="F90" s="115">
        <v>352</v>
      </c>
      <c r="G90" s="115"/>
      <c r="H90" s="81"/>
      <c r="I90" s="114">
        <v>237</v>
      </c>
      <c r="J90" s="115">
        <v>352</v>
      </c>
      <c r="K90" s="58"/>
      <c r="L90" s="58"/>
    </row>
    <row r="91" spans="1:12" ht="15" thickBot="1" x14ac:dyDescent="0.25">
      <c r="A91" s="105" t="s">
        <v>159</v>
      </c>
      <c r="B91" s="99" t="s">
        <v>144</v>
      </c>
      <c r="C91" s="63"/>
      <c r="D91" s="63"/>
      <c r="E91" s="114">
        <v>694</v>
      </c>
      <c r="F91" s="115">
        <v>1094</v>
      </c>
      <c r="G91" s="115"/>
      <c r="H91" s="81"/>
      <c r="I91" s="114">
        <v>694</v>
      </c>
      <c r="J91" s="115">
        <v>1094</v>
      </c>
      <c r="K91" s="58"/>
      <c r="L91" s="58"/>
    </row>
    <row r="92" spans="1:12" ht="15" thickBot="1" x14ac:dyDescent="0.25">
      <c r="A92" s="105" t="s">
        <v>159</v>
      </c>
      <c r="B92" s="99" t="s">
        <v>145</v>
      </c>
      <c r="C92" s="63"/>
      <c r="D92" s="63"/>
      <c r="E92" s="114">
        <v>664</v>
      </c>
      <c r="F92" s="115">
        <v>973</v>
      </c>
      <c r="G92" s="115"/>
      <c r="H92" s="81"/>
      <c r="I92" s="114">
        <v>664</v>
      </c>
      <c r="J92" s="115">
        <v>973</v>
      </c>
      <c r="K92" s="58"/>
      <c r="L92" s="58"/>
    </row>
    <row r="93" spans="1:12" ht="15" thickBot="1" x14ac:dyDescent="0.25">
      <c r="A93" s="105" t="s">
        <v>159</v>
      </c>
      <c r="B93" s="99" t="s">
        <v>146</v>
      </c>
      <c r="C93" s="63"/>
      <c r="D93" s="63"/>
      <c r="E93" s="114">
        <v>270</v>
      </c>
      <c r="F93" s="115">
        <v>333</v>
      </c>
      <c r="G93" s="115"/>
      <c r="H93" s="81"/>
      <c r="I93" s="114">
        <v>270</v>
      </c>
      <c r="J93" s="115">
        <v>333</v>
      </c>
      <c r="K93" s="58"/>
      <c r="L93" s="58"/>
    </row>
    <row r="94" spans="1:12" ht="15" thickBot="1" x14ac:dyDescent="0.25">
      <c r="A94" s="105" t="s">
        <v>159</v>
      </c>
      <c r="B94" s="99" t="s">
        <v>147</v>
      </c>
      <c r="C94" s="63"/>
      <c r="D94" s="63"/>
      <c r="E94" s="114"/>
      <c r="F94" s="115"/>
      <c r="G94" s="115"/>
      <c r="H94" s="81"/>
      <c r="I94" s="114"/>
      <c r="J94" s="115"/>
      <c r="K94" s="58"/>
      <c r="L94" s="58"/>
    </row>
    <row r="95" spans="1:12" ht="15" thickBot="1" x14ac:dyDescent="0.25">
      <c r="A95" s="105" t="s">
        <v>159</v>
      </c>
      <c r="B95" s="99" t="s">
        <v>148</v>
      </c>
      <c r="C95" s="63"/>
      <c r="D95" s="63"/>
      <c r="E95" s="114">
        <v>261</v>
      </c>
      <c r="F95" s="115">
        <v>424</v>
      </c>
      <c r="G95" s="115"/>
      <c r="H95" s="81"/>
      <c r="I95" s="114">
        <v>261</v>
      </c>
      <c r="J95" s="115">
        <v>424</v>
      </c>
      <c r="K95" s="58"/>
      <c r="L95" s="58"/>
    </row>
    <row r="96" spans="1:12" ht="15" thickBot="1" x14ac:dyDescent="0.25">
      <c r="A96" s="105" t="s">
        <v>159</v>
      </c>
      <c r="B96" s="99" t="s">
        <v>149</v>
      </c>
      <c r="C96" s="63"/>
      <c r="D96" s="63"/>
      <c r="E96" s="114"/>
      <c r="F96" s="115"/>
      <c r="G96" s="115"/>
      <c r="H96" s="81"/>
      <c r="I96" s="114"/>
      <c r="J96" s="115"/>
      <c r="K96" s="58"/>
      <c r="L96" s="58"/>
    </row>
    <row r="97" spans="1:12" ht="15" thickBot="1" x14ac:dyDescent="0.25">
      <c r="A97" s="105" t="s">
        <v>159</v>
      </c>
      <c r="B97" s="99" t="s">
        <v>150</v>
      </c>
      <c r="C97" s="63"/>
      <c r="D97" s="63"/>
      <c r="E97" s="114"/>
      <c r="F97" s="115"/>
      <c r="G97" s="115"/>
      <c r="H97" s="81"/>
      <c r="I97" s="114"/>
      <c r="J97" s="115"/>
      <c r="K97" s="58"/>
      <c r="L97" s="58"/>
    </row>
    <row r="98" spans="1:12" ht="15" thickBot="1" x14ac:dyDescent="0.25">
      <c r="A98" s="105" t="s">
        <v>159</v>
      </c>
      <c r="B98" s="99" t="s">
        <v>151</v>
      </c>
      <c r="C98" s="63"/>
      <c r="D98" s="63"/>
      <c r="E98" s="114"/>
      <c r="F98" s="115"/>
      <c r="G98" s="115"/>
      <c r="H98" s="81"/>
      <c r="I98" s="114"/>
      <c r="J98" s="115"/>
      <c r="K98" s="58"/>
      <c r="L98" s="58"/>
    </row>
    <row r="99" spans="1:12" ht="15" thickBot="1" x14ac:dyDescent="0.25">
      <c r="A99" s="105" t="s">
        <v>159</v>
      </c>
      <c r="B99" s="99" t="s">
        <v>152</v>
      </c>
      <c r="C99" s="63"/>
      <c r="D99" s="63"/>
      <c r="E99" s="114"/>
      <c r="F99" s="115"/>
      <c r="G99" s="115"/>
      <c r="H99" s="81"/>
      <c r="I99" s="114"/>
      <c r="J99" s="115"/>
      <c r="K99" s="58"/>
      <c r="L99" s="58"/>
    </row>
    <row r="100" spans="1:12" ht="15" thickBot="1" x14ac:dyDescent="0.25">
      <c r="A100" s="105" t="s">
        <v>159</v>
      </c>
      <c r="B100" s="99" t="s">
        <v>153</v>
      </c>
      <c r="C100" s="63"/>
      <c r="D100" s="63"/>
      <c r="E100" s="114"/>
      <c r="F100" s="115"/>
      <c r="G100" s="115"/>
      <c r="H100" s="81"/>
      <c r="I100" s="114"/>
      <c r="J100" s="115"/>
      <c r="K100" s="58"/>
      <c r="L100" s="58"/>
    </row>
    <row r="101" spans="1:12" ht="15" thickBot="1" x14ac:dyDescent="0.25">
      <c r="A101" s="105" t="s">
        <v>159</v>
      </c>
      <c r="B101" s="99" t="s">
        <v>154</v>
      </c>
      <c r="C101" s="63"/>
      <c r="D101" s="63"/>
      <c r="E101" s="114"/>
      <c r="F101" s="115"/>
      <c r="G101" s="115"/>
      <c r="H101" s="81"/>
      <c r="I101" s="114"/>
      <c r="J101" s="115"/>
      <c r="K101" s="58"/>
      <c r="L101" s="58"/>
    </row>
    <row r="102" spans="1:12" ht="15" thickBot="1" x14ac:dyDescent="0.25">
      <c r="A102" s="105" t="s">
        <v>159</v>
      </c>
      <c r="B102" s="99" t="s">
        <v>155</v>
      </c>
      <c r="C102" s="63"/>
      <c r="D102" s="63"/>
      <c r="E102" s="114"/>
      <c r="F102" s="115"/>
      <c r="G102" s="115"/>
      <c r="H102" s="81"/>
      <c r="I102" s="114"/>
      <c r="J102" s="115"/>
      <c r="K102" s="58"/>
      <c r="L102" s="58"/>
    </row>
    <row r="103" spans="1:12" ht="15" thickBot="1" x14ac:dyDescent="0.25">
      <c r="A103" s="105" t="s">
        <v>159</v>
      </c>
      <c r="B103" s="99" t="s">
        <v>156</v>
      </c>
      <c r="C103" s="63"/>
      <c r="D103" s="63"/>
      <c r="E103" s="114"/>
      <c r="F103" s="115"/>
      <c r="G103" s="115"/>
      <c r="H103" s="81"/>
      <c r="I103" s="114"/>
      <c r="J103" s="115"/>
      <c r="K103" s="58"/>
      <c r="L103" s="58"/>
    </row>
    <row r="104" spans="1:12" ht="15" thickBot="1" x14ac:dyDescent="0.25">
      <c r="A104" s="105" t="s">
        <v>159</v>
      </c>
      <c r="B104" s="99" t="s">
        <v>157</v>
      </c>
      <c r="C104" s="63"/>
      <c r="D104" s="63"/>
      <c r="E104" s="114">
        <v>211</v>
      </c>
      <c r="F104" s="115">
        <v>309</v>
      </c>
      <c r="G104" s="115"/>
      <c r="H104" s="81"/>
      <c r="I104" s="114">
        <v>211</v>
      </c>
      <c r="J104" s="115">
        <v>309</v>
      </c>
      <c r="K104" s="58"/>
      <c r="L104" s="58"/>
    </row>
    <row r="105" spans="1:12" ht="15" thickBot="1" x14ac:dyDescent="0.25">
      <c r="A105" s="105" t="s">
        <v>159</v>
      </c>
      <c r="B105" s="99" t="s">
        <v>158</v>
      </c>
      <c r="C105" s="63"/>
      <c r="D105" s="63"/>
      <c r="E105" s="114">
        <v>104</v>
      </c>
      <c r="F105" s="115">
        <v>143</v>
      </c>
      <c r="G105" s="115"/>
      <c r="H105" s="81"/>
      <c r="I105" s="114">
        <v>104</v>
      </c>
      <c r="J105" s="115">
        <v>143</v>
      </c>
      <c r="K105" s="58"/>
      <c r="L105" s="58"/>
    </row>
    <row r="106" spans="1:12" s="65" customFormat="1" ht="27" customHeight="1" thickBot="1" x14ac:dyDescent="0.25">
      <c r="A106" s="233" t="s">
        <v>206</v>
      </c>
      <c r="B106" s="234"/>
      <c r="C106" s="45">
        <f>+D106</f>
        <v>1</v>
      </c>
      <c r="D106" s="19">
        <f>+F106/J106</f>
        <v>1</v>
      </c>
      <c r="E106" s="14">
        <f t="shared" ref="E106:L106" si="7">SUM(E90:E105)</f>
        <v>2441</v>
      </c>
      <c r="F106" s="55">
        <f t="shared" si="7"/>
        <v>3628</v>
      </c>
      <c r="G106" s="55">
        <f t="shared" si="7"/>
        <v>0</v>
      </c>
      <c r="H106" s="55">
        <f t="shared" si="7"/>
        <v>0</v>
      </c>
      <c r="I106" s="14">
        <f>SUM(I90:I105)</f>
        <v>2441</v>
      </c>
      <c r="J106" s="55">
        <f t="shared" si="7"/>
        <v>3628</v>
      </c>
      <c r="K106" s="55">
        <f t="shared" si="7"/>
        <v>0</v>
      </c>
      <c r="L106" s="55">
        <f t="shared" si="7"/>
        <v>0</v>
      </c>
    </row>
    <row r="107" spans="1:12" ht="15" thickBot="1" x14ac:dyDescent="0.25">
      <c r="A107" s="105" t="s">
        <v>172</v>
      </c>
      <c r="B107" s="99" t="s">
        <v>160</v>
      </c>
      <c r="C107" s="63"/>
      <c r="D107" s="63"/>
      <c r="E107" s="75">
        <v>2</v>
      </c>
      <c r="F107" s="81">
        <v>3</v>
      </c>
      <c r="G107" s="81"/>
      <c r="H107" s="81"/>
      <c r="I107" s="75">
        <v>2</v>
      </c>
      <c r="J107" s="81">
        <v>3</v>
      </c>
      <c r="K107" s="58"/>
      <c r="L107" s="58"/>
    </row>
    <row r="108" spans="1:12" ht="15" thickBot="1" x14ac:dyDescent="0.25">
      <c r="A108" s="105" t="s">
        <v>172</v>
      </c>
      <c r="B108" s="99" t="s">
        <v>161</v>
      </c>
      <c r="C108" s="63"/>
      <c r="D108" s="63"/>
      <c r="E108" s="114">
        <v>18</v>
      </c>
      <c r="F108" s="115">
        <v>23</v>
      </c>
      <c r="G108" s="115"/>
      <c r="H108" s="81"/>
      <c r="I108" s="114">
        <v>18</v>
      </c>
      <c r="J108" s="115">
        <v>23</v>
      </c>
      <c r="K108" s="58"/>
      <c r="L108" s="58"/>
    </row>
    <row r="109" spans="1:12" ht="15" thickBot="1" x14ac:dyDescent="0.25">
      <c r="A109" s="105" t="s">
        <v>172</v>
      </c>
      <c r="B109" s="99" t="s">
        <v>162</v>
      </c>
      <c r="C109" s="63"/>
      <c r="D109" s="63"/>
      <c r="E109" s="114">
        <v>10</v>
      </c>
      <c r="F109" s="115">
        <v>26</v>
      </c>
      <c r="G109" s="115"/>
      <c r="H109" s="81"/>
      <c r="I109" s="114">
        <v>10</v>
      </c>
      <c r="J109" s="115">
        <v>26</v>
      </c>
      <c r="K109" s="58"/>
      <c r="L109" s="58"/>
    </row>
    <row r="110" spans="1:12" ht="15" thickBot="1" x14ac:dyDescent="0.25">
      <c r="A110" s="105" t="s">
        <v>172</v>
      </c>
      <c r="B110" s="99" t="s">
        <v>163</v>
      </c>
      <c r="C110" s="63"/>
      <c r="D110" s="63"/>
      <c r="E110" s="114">
        <v>14</v>
      </c>
      <c r="F110" s="115">
        <v>16</v>
      </c>
      <c r="G110" s="115"/>
      <c r="H110" s="81"/>
      <c r="I110" s="114">
        <v>14</v>
      </c>
      <c r="J110" s="115">
        <v>16</v>
      </c>
      <c r="K110" s="58"/>
      <c r="L110" s="58"/>
    </row>
    <row r="111" spans="1:12" ht="15" thickBot="1" x14ac:dyDescent="0.25">
      <c r="A111" s="105" t="s">
        <v>172</v>
      </c>
      <c r="B111" s="99" t="s">
        <v>164</v>
      </c>
      <c r="C111" s="63"/>
      <c r="D111" s="63"/>
      <c r="E111" s="114">
        <v>5</v>
      </c>
      <c r="F111" s="115">
        <v>9</v>
      </c>
      <c r="G111" s="115"/>
      <c r="H111" s="81"/>
      <c r="I111" s="114">
        <v>5</v>
      </c>
      <c r="J111" s="115">
        <v>9</v>
      </c>
      <c r="K111" s="58"/>
      <c r="L111" s="58"/>
    </row>
    <row r="112" spans="1:12" ht="15" thickBot="1" x14ac:dyDescent="0.25">
      <c r="A112" s="105" t="s">
        <v>172</v>
      </c>
      <c r="B112" s="99" t="s">
        <v>165</v>
      </c>
      <c r="C112" s="63"/>
      <c r="D112" s="63"/>
      <c r="E112" s="114">
        <v>5</v>
      </c>
      <c r="F112" s="115">
        <v>7</v>
      </c>
      <c r="G112" s="115"/>
      <c r="H112" s="81"/>
      <c r="I112" s="114">
        <v>5</v>
      </c>
      <c r="J112" s="115">
        <v>7</v>
      </c>
      <c r="K112" s="58"/>
      <c r="L112" s="58"/>
    </row>
    <row r="113" spans="1:12" ht="15" thickBot="1" x14ac:dyDescent="0.25">
      <c r="A113" s="105" t="s">
        <v>172</v>
      </c>
      <c r="B113" s="99" t="s">
        <v>166</v>
      </c>
      <c r="C113" s="63"/>
      <c r="D113" s="63"/>
      <c r="E113" s="114">
        <v>8</v>
      </c>
      <c r="F113" s="115">
        <v>11</v>
      </c>
      <c r="G113" s="115"/>
      <c r="H113" s="81"/>
      <c r="I113" s="114">
        <v>8</v>
      </c>
      <c r="J113" s="115">
        <v>11</v>
      </c>
      <c r="K113" s="58"/>
      <c r="L113" s="58"/>
    </row>
    <row r="114" spans="1:12" ht="15" thickBot="1" x14ac:dyDescent="0.25">
      <c r="A114" s="105" t="s">
        <v>172</v>
      </c>
      <c r="B114" s="99" t="s">
        <v>167</v>
      </c>
      <c r="C114" s="63"/>
      <c r="D114" s="63"/>
      <c r="E114" s="114">
        <v>11</v>
      </c>
      <c r="F114" s="115">
        <v>25</v>
      </c>
      <c r="G114" s="115"/>
      <c r="H114" s="81"/>
      <c r="I114" s="114">
        <v>11</v>
      </c>
      <c r="J114" s="115">
        <v>25</v>
      </c>
      <c r="K114" s="58"/>
      <c r="L114" s="58"/>
    </row>
    <row r="115" spans="1:12" ht="15" thickBot="1" x14ac:dyDescent="0.25">
      <c r="A115" s="105" t="s">
        <v>172</v>
      </c>
      <c r="B115" s="99" t="s">
        <v>168</v>
      </c>
      <c r="C115" s="63"/>
      <c r="D115" s="63"/>
      <c r="E115" s="114">
        <v>34</v>
      </c>
      <c r="F115" s="115">
        <v>42</v>
      </c>
      <c r="G115" s="115"/>
      <c r="H115" s="81"/>
      <c r="I115" s="114">
        <v>34</v>
      </c>
      <c r="J115" s="115">
        <v>42</v>
      </c>
      <c r="K115" s="58"/>
      <c r="L115" s="58"/>
    </row>
    <row r="116" spans="1:12" ht="15" thickBot="1" x14ac:dyDescent="0.25">
      <c r="A116" s="105" t="s">
        <v>172</v>
      </c>
      <c r="B116" s="99" t="s">
        <v>169</v>
      </c>
      <c r="C116" s="63"/>
      <c r="D116" s="63"/>
      <c r="E116" s="114">
        <v>2</v>
      </c>
      <c r="F116" s="115">
        <v>3</v>
      </c>
      <c r="G116" s="115"/>
      <c r="H116" s="81"/>
      <c r="I116" s="114">
        <v>2</v>
      </c>
      <c r="J116" s="115">
        <v>3</v>
      </c>
      <c r="K116" s="58"/>
      <c r="L116" s="58"/>
    </row>
    <row r="117" spans="1:12" ht="15" thickBot="1" x14ac:dyDescent="0.25">
      <c r="A117" s="105" t="s">
        <v>172</v>
      </c>
      <c r="B117" s="99" t="s">
        <v>170</v>
      </c>
      <c r="C117" s="63"/>
      <c r="D117" s="63"/>
      <c r="E117" s="114">
        <v>17</v>
      </c>
      <c r="F117" s="115">
        <v>24</v>
      </c>
      <c r="G117" s="115"/>
      <c r="H117" s="81"/>
      <c r="I117" s="114">
        <v>17</v>
      </c>
      <c r="J117" s="115">
        <v>24</v>
      </c>
      <c r="K117" s="58"/>
      <c r="L117" s="58"/>
    </row>
    <row r="118" spans="1:12" ht="15" thickBot="1" x14ac:dyDescent="0.25">
      <c r="A118" s="105" t="s">
        <v>172</v>
      </c>
      <c r="B118" s="99" t="s">
        <v>171</v>
      </c>
      <c r="C118" s="63"/>
      <c r="D118" s="63"/>
      <c r="E118" s="114">
        <v>6</v>
      </c>
      <c r="F118" s="115">
        <v>6</v>
      </c>
      <c r="G118" s="115"/>
      <c r="H118" s="81"/>
      <c r="I118" s="114">
        <v>6</v>
      </c>
      <c r="J118" s="115">
        <v>6</v>
      </c>
      <c r="K118" s="58"/>
      <c r="L118" s="58"/>
    </row>
    <row r="119" spans="1:12" s="65" customFormat="1" ht="15" thickBot="1" x14ac:dyDescent="0.25">
      <c r="A119" s="233" t="s">
        <v>207</v>
      </c>
      <c r="B119" s="234"/>
      <c r="C119" s="45">
        <f>+D119</f>
        <v>1</v>
      </c>
      <c r="D119" s="19">
        <f>+F119/J119</f>
        <v>1</v>
      </c>
      <c r="E119" s="14">
        <f t="shared" ref="E119:L119" si="8">SUM(E107:E118)</f>
        <v>132</v>
      </c>
      <c r="F119" s="55">
        <f t="shared" si="8"/>
        <v>195</v>
      </c>
      <c r="G119" s="55">
        <f t="shared" si="8"/>
        <v>0</v>
      </c>
      <c r="H119" s="55">
        <f t="shared" si="8"/>
        <v>0</v>
      </c>
      <c r="I119" s="14">
        <f>SUM(I107:I118)</f>
        <v>132</v>
      </c>
      <c r="J119" s="55">
        <f t="shared" si="8"/>
        <v>195</v>
      </c>
      <c r="K119" s="55">
        <f t="shared" si="8"/>
        <v>0</v>
      </c>
      <c r="L119" s="55">
        <f t="shared" si="8"/>
        <v>0</v>
      </c>
    </row>
    <row r="120" spans="1:12" ht="15" thickBot="1" x14ac:dyDescent="0.25">
      <c r="A120" s="105" t="s">
        <v>186</v>
      </c>
      <c r="B120" s="99" t="s">
        <v>173</v>
      </c>
      <c r="C120" s="63"/>
      <c r="D120" s="63"/>
      <c r="E120" s="114">
        <v>217</v>
      </c>
      <c r="F120" s="115">
        <v>252</v>
      </c>
      <c r="G120" s="115"/>
      <c r="H120" s="81"/>
      <c r="I120" s="114">
        <v>217</v>
      </c>
      <c r="J120" s="115">
        <v>252</v>
      </c>
      <c r="K120" s="58"/>
      <c r="L120" s="58"/>
    </row>
    <row r="121" spans="1:12" ht="15" thickBot="1" x14ac:dyDescent="0.25">
      <c r="A121" s="105" t="s">
        <v>186</v>
      </c>
      <c r="B121" s="99" t="s">
        <v>174</v>
      </c>
      <c r="C121" s="63"/>
      <c r="D121" s="63"/>
      <c r="E121" s="114">
        <v>179</v>
      </c>
      <c r="F121" s="115">
        <v>230</v>
      </c>
      <c r="G121" s="115"/>
      <c r="H121" s="81"/>
      <c r="I121" s="114">
        <v>179</v>
      </c>
      <c r="J121" s="115">
        <v>230</v>
      </c>
      <c r="K121" s="58"/>
      <c r="L121" s="58"/>
    </row>
    <row r="122" spans="1:12" ht="15" thickBot="1" x14ac:dyDescent="0.25">
      <c r="A122" s="105" t="s">
        <v>186</v>
      </c>
      <c r="B122" s="99" t="s">
        <v>175</v>
      </c>
      <c r="C122" s="63"/>
      <c r="D122" s="63"/>
      <c r="E122" s="114">
        <v>115</v>
      </c>
      <c r="F122" s="115">
        <v>167</v>
      </c>
      <c r="G122" s="115"/>
      <c r="H122" s="81"/>
      <c r="I122" s="114">
        <v>115</v>
      </c>
      <c r="J122" s="115">
        <v>167</v>
      </c>
      <c r="K122" s="58"/>
      <c r="L122" s="58"/>
    </row>
    <row r="123" spans="1:12" ht="15" thickBot="1" x14ac:dyDescent="0.25">
      <c r="A123" s="105" t="s">
        <v>186</v>
      </c>
      <c r="B123" s="99" t="s">
        <v>176</v>
      </c>
      <c r="C123" s="63"/>
      <c r="D123" s="63"/>
      <c r="E123" s="114">
        <v>233</v>
      </c>
      <c r="F123" s="115">
        <v>321</v>
      </c>
      <c r="G123" s="115"/>
      <c r="H123" s="81"/>
      <c r="I123" s="114">
        <v>233</v>
      </c>
      <c r="J123" s="115">
        <v>321</v>
      </c>
      <c r="K123" s="58"/>
      <c r="L123" s="58"/>
    </row>
    <row r="124" spans="1:12" ht="15" thickBot="1" x14ac:dyDescent="0.25">
      <c r="A124" s="105" t="s">
        <v>186</v>
      </c>
      <c r="B124" s="99" t="s">
        <v>177</v>
      </c>
      <c r="C124" s="63"/>
      <c r="D124" s="63"/>
      <c r="E124" s="114"/>
      <c r="F124" s="115"/>
      <c r="G124" s="115"/>
      <c r="H124" s="81"/>
      <c r="I124" s="114"/>
      <c r="J124" s="115"/>
      <c r="K124" s="58"/>
      <c r="L124" s="58"/>
    </row>
    <row r="125" spans="1:12" ht="15" thickBot="1" x14ac:dyDescent="0.25">
      <c r="A125" s="105" t="s">
        <v>186</v>
      </c>
      <c r="B125" s="99" t="s">
        <v>178</v>
      </c>
      <c r="C125" s="63"/>
      <c r="D125" s="63"/>
      <c r="E125" s="114"/>
      <c r="F125" s="115"/>
      <c r="G125" s="115"/>
      <c r="H125" s="81"/>
      <c r="I125" s="114"/>
      <c r="J125" s="115"/>
      <c r="K125" s="58"/>
      <c r="L125" s="58"/>
    </row>
    <row r="126" spans="1:12" ht="15" thickBot="1" x14ac:dyDescent="0.25">
      <c r="A126" s="105" t="s">
        <v>186</v>
      </c>
      <c r="B126" s="99" t="s">
        <v>179</v>
      </c>
      <c r="C126" s="63"/>
      <c r="D126" s="63"/>
      <c r="E126" s="114"/>
      <c r="F126" s="115"/>
      <c r="G126" s="115"/>
      <c r="H126" s="81"/>
      <c r="I126" s="114"/>
      <c r="J126" s="115"/>
      <c r="K126" s="58"/>
      <c r="L126" s="58"/>
    </row>
    <row r="127" spans="1:12" ht="15" thickBot="1" x14ac:dyDescent="0.25">
      <c r="A127" s="105" t="s">
        <v>186</v>
      </c>
      <c r="B127" s="99" t="s">
        <v>180</v>
      </c>
      <c r="C127" s="63"/>
      <c r="D127" s="63"/>
      <c r="E127" s="114"/>
      <c r="F127" s="115"/>
      <c r="G127" s="115"/>
      <c r="H127" s="81"/>
      <c r="I127" s="114"/>
      <c r="J127" s="115"/>
      <c r="K127" s="58"/>
      <c r="L127" s="58"/>
    </row>
    <row r="128" spans="1:12" ht="15" thickBot="1" x14ac:dyDescent="0.25">
      <c r="A128" s="105" t="s">
        <v>186</v>
      </c>
      <c r="B128" s="99" t="s">
        <v>181</v>
      </c>
      <c r="C128" s="63"/>
      <c r="D128" s="63"/>
      <c r="E128" s="114"/>
      <c r="F128" s="115"/>
      <c r="G128" s="115"/>
      <c r="H128" s="81"/>
      <c r="I128" s="114"/>
      <c r="J128" s="115"/>
      <c r="K128" s="58"/>
      <c r="L128" s="58"/>
    </row>
    <row r="129" spans="1:12" ht="15" thickBot="1" x14ac:dyDescent="0.25">
      <c r="A129" s="105" t="s">
        <v>186</v>
      </c>
      <c r="B129" s="99" t="s">
        <v>182</v>
      </c>
      <c r="C129" s="63"/>
      <c r="D129" s="63"/>
      <c r="E129" s="114"/>
      <c r="F129" s="115"/>
      <c r="G129" s="115"/>
      <c r="H129" s="81"/>
      <c r="I129" s="114"/>
      <c r="J129" s="115"/>
      <c r="K129" s="58"/>
      <c r="L129" s="58"/>
    </row>
    <row r="130" spans="1:12" ht="15" thickBot="1" x14ac:dyDescent="0.25">
      <c r="A130" s="105" t="s">
        <v>186</v>
      </c>
      <c r="B130" s="99" t="s">
        <v>183</v>
      </c>
      <c r="C130" s="63"/>
      <c r="D130" s="63"/>
      <c r="E130" s="114"/>
      <c r="F130" s="115"/>
      <c r="G130" s="115"/>
      <c r="H130" s="81"/>
      <c r="I130" s="114"/>
      <c r="J130" s="115"/>
      <c r="K130" s="58"/>
      <c r="L130" s="58"/>
    </row>
    <row r="131" spans="1:12" ht="15" thickBot="1" x14ac:dyDescent="0.25">
      <c r="A131" s="105" t="s">
        <v>186</v>
      </c>
      <c r="B131" s="99" t="s">
        <v>184</v>
      </c>
      <c r="C131" s="63"/>
      <c r="D131" s="63"/>
      <c r="E131" s="114"/>
      <c r="F131" s="115"/>
      <c r="G131" s="115"/>
      <c r="H131" s="81"/>
      <c r="I131" s="114"/>
      <c r="J131" s="115"/>
      <c r="K131" s="58"/>
      <c r="L131" s="58"/>
    </row>
    <row r="132" spans="1:12" ht="15" thickBot="1" x14ac:dyDescent="0.25">
      <c r="A132" s="105" t="s">
        <v>186</v>
      </c>
      <c r="B132" s="99" t="s">
        <v>185</v>
      </c>
      <c r="C132" s="63"/>
      <c r="D132" s="63"/>
      <c r="E132" s="114"/>
      <c r="F132" s="115"/>
      <c r="G132" s="115"/>
      <c r="H132" s="81"/>
      <c r="I132" s="114"/>
      <c r="J132" s="115"/>
      <c r="K132" s="58"/>
      <c r="L132" s="58"/>
    </row>
    <row r="133" spans="1:12" s="65" customFormat="1" ht="29.25" customHeight="1" thickBot="1" x14ac:dyDescent="0.25">
      <c r="A133" s="233" t="s">
        <v>208</v>
      </c>
      <c r="B133" s="234"/>
      <c r="C133" s="45">
        <f>+D133</f>
        <v>1</v>
      </c>
      <c r="D133" s="19">
        <f>+F133/J133</f>
        <v>1</v>
      </c>
      <c r="E133" s="14">
        <f t="shared" ref="E133:L133" si="9">SUM(E120:E132)</f>
        <v>744</v>
      </c>
      <c r="F133" s="55">
        <f t="shared" si="9"/>
        <v>970</v>
      </c>
      <c r="G133" s="55">
        <f t="shared" si="9"/>
        <v>0</v>
      </c>
      <c r="H133" s="55">
        <f t="shared" si="9"/>
        <v>0</v>
      </c>
      <c r="I133" s="14">
        <f>SUM(I120:I132)</f>
        <v>744</v>
      </c>
      <c r="J133" s="55">
        <f t="shared" si="9"/>
        <v>970</v>
      </c>
      <c r="K133" s="55">
        <f t="shared" si="9"/>
        <v>0</v>
      </c>
      <c r="L133" s="55">
        <f t="shared" si="9"/>
        <v>0</v>
      </c>
    </row>
    <row r="134" spans="1:12" ht="15" thickBot="1" x14ac:dyDescent="0.25">
      <c r="A134" s="105" t="s">
        <v>191</v>
      </c>
      <c r="B134" s="99" t="s">
        <v>187</v>
      </c>
      <c r="C134" s="63"/>
      <c r="D134" s="63"/>
      <c r="E134" s="114">
        <v>324</v>
      </c>
      <c r="F134" s="115">
        <v>441</v>
      </c>
      <c r="G134" s="115"/>
      <c r="H134" s="81"/>
      <c r="I134" s="114">
        <v>324</v>
      </c>
      <c r="J134" s="115">
        <v>441</v>
      </c>
      <c r="K134" s="58"/>
      <c r="L134" s="58"/>
    </row>
    <row r="135" spans="1:12" ht="15" thickBot="1" x14ac:dyDescent="0.25">
      <c r="A135" s="105" t="s">
        <v>191</v>
      </c>
      <c r="B135" s="99" t="s">
        <v>188</v>
      </c>
      <c r="C135" s="63"/>
      <c r="D135" s="63"/>
      <c r="E135" s="114"/>
      <c r="F135" s="115"/>
      <c r="G135" s="115"/>
      <c r="H135" s="81"/>
      <c r="I135" s="114"/>
      <c r="J135" s="115"/>
      <c r="K135" s="58"/>
      <c r="L135" s="58"/>
    </row>
    <row r="136" spans="1:12" ht="15" thickBot="1" x14ac:dyDescent="0.25">
      <c r="A136" s="105" t="s">
        <v>191</v>
      </c>
      <c r="B136" s="99" t="s">
        <v>189</v>
      </c>
      <c r="C136" s="63"/>
      <c r="D136" s="63"/>
      <c r="F136" s="81"/>
      <c r="G136" s="81"/>
      <c r="H136" s="81"/>
      <c r="J136" s="81"/>
      <c r="K136" s="58"/>
      <c r="L136" s="58"/>
    </row>
    <row r="137" spans="1:12" ht="15" thickBot="1" x14ac:dyDescent="0.25">
      <c r="A137" s="105" t="s">
        <v>191</v>
      </c>
      <c r="B137" s="99" t="s">
        <v>190</v>
      </c>
      <c r="C137" s="63"/>
      <c r="D137" s="63"/>
      <c r="F137" s="81"/>
      <c r="G137" s="81"/>
      <c r="H137" s="81"/>
      <c r="J137" s="81"/>
      <c r="K137" s="58"/>
      <c r="L137" s="58"/>
    </row>
    <row r="138" spans="1:12" s="65" customFormat="1" ht="15" thickBot="1" x14ac:dyDescent="0.25">
      <c r="A138" s="233" t="s">
        <v>209</v>
      </c>
      <c r="B138" s="234"/>
      <c r="C138" s="45">
        <f>+D138</f>
        <v>1</v>
      </c>
      <c r="D138" s="19">
        <f>+F138/J138</f>
        <v>1</v>
      </c>
      <c r="E138" s="14">
        <f t="shared" ref="E138:L138" si="10">SUM(E134:E137)</f>
        <v>324</v>
      </c>
      <c r="F138" s="55">
        <f t="shared" si="10"/>
        <v>441</v>
      </c>
      <c r="G138" s="55">
        <f t="shared" si="10"/>
        <v>0</v>
      </c>
      <c r="H138" s="55">
        <f t="shared" si="10"/>
        <v>0</v>
      </c>
      <c r="I138" s="14">
        <f>SUM(I134:I137)</f>
        <v>324</v>
      </c>
      <c r="J138" s="55">
        <f t="shared" si="10"/>
        <v>441</v>
      </c>
      <c r="K138" s="55">
        <f t="shared" si="10"/>
        <v>0</v>
      </c>
      <c r="L138" s="55">
        <f t="shared" si="10"/>
        <v>0</v>
      </c>
    </row>
    <row r="139" spans="1:12" ht="15" thickBot="1" x14ac:dyDescent="0.25">
      <c r="A139" s="105" t="s">
        <v>199</v>
      </c>
      <c r="B139" s="99" t="s">
        <v>192</v>
      </c>
      <c r="C139" s="63"/>
      <c r="D139" s="63"/>
      <c r="E139" s="114">
        <v>57</v>
      </c>
      <c r="F139" s="115">
        <v>69</v>
      </c>
      <c r="G139" s="115"/>
      <c r="H139" s="81"/>
      <c r="I139" s="114">
        <v>57</v>
      </c>
      <c r="J139" s="115">
        <v>69</v>
      </c>
      <c r="K139" s="58"/>
      <c r="L139" s="58"/>
    </row>
    <row r="140" spans="1:12" ht="15" thickBot="1" x14ac:dyDescent="0.25">
      <c r="A140" s="105" t="s">
        <v>199</v>
      </c>
      <c r="B140" s="99" t="s">
        <v>193</v>
      </c>
      <c r="C140" s="63"/>
      <c r="D140" s="63"/>
      <c r="E140" s="114">
        <v>2</v>
      </c>
      <c r="F140" s="115">
        <v>4</v>
      </c>
      <c r="G140" s="115"/>
      <c r="H140" s="81"/>
      <c r="I140" s="114">
        <v>2</v>
      </c>
      <c r="J140" s="115">
        <v>4</v>
      </c>
      <c r="K140" s="58"/>
      <c r="L140" s="58"/>
    </row>
    <row r="141" spans="1:12" ht="15" thickBot="1" x14ac:dyDescent="0.25">
      <c r="A141" s="105" t="s">
        <v>199</v>
      </c>
      <c r="B141" s="99" t="s">
        <v>194</v>
      </c>
      <c r="C141" s="63"/>
      <c r="D141" s="63"/>
      <c r="E141" s="114">
        <v>10</v>
      </c>
      <c r="F141" s="115">
        <v>10</v>
      </c>
      <c r="G141" s="115"/>
      <c r="H141" s="81"/>
      <c r="I141" s="114">
        <v>10</v>
      </c>
      <c r="J141" s="115">
        <v>10</v>
      </c>
      <c r="K141" s="58"/>
      <c r="L141" s="58"/>
    </row>
    <row r="142" spans="1:12" ht="15" thickBot="1" x14ac:dyDescent="0.25">
      <c r="A142" s="105" t="s">
        <v>199</v>
      </c>
      <c r="B142" s="99" t="s">
        <v>195</v>
      </c>
      <c r="C142" s="63"/>
      <c r="D142" s="63"/>
      <c r="E142" s="114"/>
      <c r="F142" s="115"/>
      <c r="G142" s="115"/>
      <c r="H142" s="81"/>
      <c r="I142" s="114"/>
      <c r="J142" s="115"/>
      <c r="K142" s="58"/>
      <c r="L142" s="58"/>
    </row>
    <row r="143" spans="1:12" ht="15" thickBot="1" x14ac:dyDescent="0.25">
      <c r="A143" s="105" t="s">
        <v>199</v>
      </c>
      <c r="B143" s="99" t="s">
        <v>196</v>
      </c>
      <c r="C143" s="63"/>
      <c r="D143" s="63"/>
      <c r="E143" s="114">
        <v>12</v>
      </c>
      <c r="F143" s="115">
        <v>12</v>
      </c>
      <c r="G143" s="115"/>
      <c r="H143" s="81"/>
      <c r="I143" s="114">
        <v>12</v>
      </c>
      <c r="J143" s="115">
        <v>12</v>
      </c>
      <c r="K143" s="58"/>
      <c r="L143" s="58"/>
    </row>
    <row r="144" spans="1:12" ht="15" thickBot="1" x14ac:dyDescent="0.25">
      <c r="A144" s="105" t="s">
        <v>199</v>
      </c>
      <c r="B144" s="99" t="s">
        <v>197</v>
      </c>
      <c r="C144" s="63"/>
      <c r="D144" s="63"/>
      <c r="E144" s="114">
        <v>12</v>
      </c>
      <c r="F144" s="115">
        <v>13</v>
      </c>
      <c r="G144" s="115"/>
      <c r="H144" s="81"/>
      <c r="I144" s="114">
        <v>12</v>
      </c>
      <c r="J144" s="115">
        <v>13</v>
      </c>
      <c r="K144" s="58"/>
      <c r="L144" s="58"/>
    </row>
    <row r="145" spans="1:12" ht="15" thickBot="1" x14ac:dyDescent="0.25">
      <c r="A145" s="105" t="s">
        <v>199</v>
      </c>
      <c r="B145" s="99" t="s">
        <v>198</v>
      </c>
      <c r="C145" s="63"/>
      <c r="D145" s="63"/>
      <c r="E145" s="114">
        <v>4</v>
      </c>
      <c r="F145" s="115">
        <v>4</v>
      </c>
      <c r="G145" s="115"/>
      <c r="H145" s="81"/>
      <c r="I145" s="114">
        <v>4</v>
      </c>
      <c r="J145" s="115">
        <v>4</v>
      </c>
      <c r="K145" s="58"/>
      <c r="L145" s="58"/>
    </row>
    <row r="146" spans="1:12" s="65" customFormat="1" ht="15" thickBot="1" x14ac:dyDescent="0.25">
      <c r="A146" s="233" t="s">
        <v>210</v>
      </c>
      <c r="B146" s="234"/>
      <c r="C146" s="45">
        <f>+D146</f>
        <v>1</v>
      </c>
      <c r="D146" s="19">
        <f>+F146/J146</f>
        <v>1</v>
      </c>
      <c r="E146" s="14">
        <f t="shared" ref="E146:L146" si="11">SUM(E139:E145)</f>
        <v>97</v>
      </c>
      <c r="F146" s="55">
        <f t="shared" si="11"/>
        <v>112</v>
      </c>
      <c r="G146" s="55">
        <f t="shared" si="11"/>
        <v>0</v>
      </c>
      <c r="H146" s="55">
        <f t="shared" si="11"/>
        <v>0</v>
      </c>
      <c r="I146" s="14">
        <f>SUM(I139:I145)</f>
        <v>97</v>
      </c>
      <c r="J146" s="55">
        <f t="shared" si="11"/>
        <v>112</v>
      </c>
      <c r="K146" s="55">
        <f t="shared" si="11"/>
        <v>0</v>
      </c>
      <c r="L146" s="55">
        <f t="shared" si="11"/>
        <v>0</v>
      </c>
    </row>
    <row r="147" spans="1:12" x14ac:dyDescent="0.2">
      <c r="B147" s="140" t="s">
        <v>215</v>
      </c>
      <c r="C147" s="140"/>
      <c r="D147" s="140"/>
      <c r="E147" s="176">
        <f t="shared" ref="E147:L147" si="12">+E25+E36+E47+E61+E72+E78+E89+E106+E119+E133+E138+E146</f>
        <v>18680</v>
      </c>
      <c r="F147" s="140">
        <f t="shared" si="12"/>
        <v>27449</v>
      </c>
      <c r="G147" s="140">
        <f t="shared" si="12"/>
        <v>0</v>
      </c>
      <c r="H147" s="140">
        <f t="shared" si="12"/>
        <v>0</v>
      </c>
      <c r="I147" s="176">
        <f>+I25+I36+I47+I61+I72+I78+I89+I106+I119+I133+I138+I146</f>
        <v>18680</v>
      </c>
      <c r="J147" s="140">
        <f t="shared" si="12"/>
        <v>27449</v>
      </c>
      <c r="K147" s="140">
        <f t="shared" si="12"/>
        <v>0</v>
      </c>
      <c r="L147" s="140">
        <f t="shared" si="12"/>
        <v>0</v>
      </c>
    </row>
    <row r="148" spans="1:12" x14ac:dyDescent="0.2">
      <c r="C148" s="73"/>
      <c r="D148" s="94"/>
    </row>
    <row r="154" spans="1:12" x14ac:dyDescent="0.2">
      <c r="I154" s="62"/>
      <c r="J154" s="62"/>
      <c r="K154" s="62"/>
      <c r="L154" s="62"/>
    </row>
    <row r="155" spans="1:12" x14ac:dyDescent="0.2">
      <c r="I155" s="62"/>
      <c r="J155" s="62"/>
      <c r="K155" s="62"/>
      <c r="L155" s="62"/>
    </row>
    <row r="156" spans="1:12" x14ac:dyDescent="0.2">
      <c r="I156" s="62"/>
      <c r="J156" s="62"/>
      <c r="K156" s="62"/>
      <c r="L156" s="62"/>
    </row>
    <row r="157" spans="1:12" x14ac:dyDescent="0.2">
      <c r="I157" s="62"/>
      <c r="J157" s="62"/>
      <c r="K157" s="62"/>
      <c r="L157" s="62"/>
    </row>
    <row r="158" spans="1:12" x14ac:dyDescent="0.2">
      <c r="I158" s="62"/>
      <c r="J158" s="62"/>
      <c r="K158" s="62"/>
      <c r="L158" s="62"/>
    </row>
    <row r="159" spans="1:12" x14ac:dyDescent="0.2">
      <c r="I159" s="62"/>
      <c r="J159" s="62"/>
      <c r="K159" s="62"/>
      <c r="L159" s="62"/>
    </row>
    <row r="160" spans="1:12" x14ac:dyDescent="0.2">
      <c r="I160" s="62"/>
      <c r="J160" s="62"/>
      <c r="K160" s="62"/>
      <c r="L160" s="62"/>
    </row>
    <row r="161" spans="9:12" x14ac:dyDescent="0.2">
      <c r="I161" s="62"/>
      <c r="J161" s="62"/>
      <c r="K161" s="62"/>
      <c r="L161" s="62"/>
    </row>
    <row r="162" spans="9:12" x14ac:dyDescent="0.2">
      <c r="I162" s="62"/>
      <c r="J162" s="62"/>
      <c r="K162" s="62"/>
      <c r="L162" s="62"/>
    </row>
    <row r="163" spans="9:12" x14ac:dyDescent="0.2">
      <c r="I163" s="62"/>
      <c r="J163" s="62"/>
      <c r="K163" s="62"/>
      <c r="L163" s="62"/>
    </row>
    <row r="164" spans="9:12" x14ac:dyDescent="0.2">
      <c r="I164" s="62"/>
      <c r="J164" s="62"/>
      <c r="K164" s="62"/>
      <c r="L164" s="62"/>
    </row>
    <row r="165" spans="9:12" x14ac:dyDescent="0.2">
      <c r="I165" s="62"/>
      <c r="J165" s="62"/>
      <c r="K165" s="62"/>
      <c r="L165" s="62"/>
    </row>
    <row r="166" spans="9:12" x14ac:dyDescent="0.2">
      <c r="I166" s="62"/>
      <c r="J166" s="62"/>
      <c r="K166" s="62"/>
      <c r="L166" s="62"/>
    </row>
    <row r="167" spans="9:12" x14ac:dyDescent="0.2">
      <c r="I167" s="62"/>
      <c r="J167" s="62"/>
      <c r="K167" s="62"/>
      <c r="L167" s="62"/>
    </row>
    <row r="168" spans="9:12" x14ac:dyDescent="0.2">
      <c r="I168" s="62"/>
      <c r="J168" s="62"/>
      <c r="K168" s="62"/>
      <c r="L168" s="62"/>
    </row>
    <row r="169" spans="9:12" x14ac:dyDescent="0.2">
      <c r="I169" s="62"/>
      <c r="J169" s="62"/>
      <c r="K169" s="62"/>
      <c r="L169" s="62"/>
    </row>
    <row r="170" spans="9:12" x14ac:dyDescent="0.2">
      <c r="I170" s="62"/>
      <c r="J170" s="62"/>
      <c r="K170" s="62"/>
      <c r="L170" s="62"/>
    </row>
    <row r="171" spans="9:12" x14ac:dyDescent="0.2">
      <c r="I171" s="62"/>
      <c r="J171" s="62"/>
      <c r="K171" s="62"/>
      <c r="L171" s="62"/>
    </row>
    <row r="172" spans="9:12" x14ac:dyDescent="0.2">
      <c r="I172" s="62"/>
      <c r="J172" s="62"/>
      <c r="K172" s="62"/>
      <c r="L172" s="62"/>
    </row>
    <row r="173" spans="9:12" x14ac:dyDescent="0.2">
      <c r="I173" s="62"/>
      <c r="J173" s="62"/>
      <c r="K173" s="62"/>
      <c r="L173" s="62"/>
    </row>
    <row r="174" spans="9:12" x14ac:dyDescent="0.2">
      <c r="I174" s="62"/>
      <c r="J174" s="62"/>
      <c r="K174" s="62"/>
      <c r="L174" s="62"/>
    </row>
    <row r="175" spans="9:12" x14ac:dyDescent="0.2">
      <c r="I175" s="62"/>
      <c r="J175" s="62"/>
      <c r="K175" s="62"/>
      <c r="L175" s="62"/>
    </row>
    <row r="176" spans="9:12" x14ac:dyDescent="0.2">
      <c r="I176" s="62"/>
      <c r="J176" s="62"/>
      <c r="K176" s="62"/>
      <c r="L176" s="62"/>
    </row>
    <row r="177" spans="9:12" x14ac:dyDescent="0.2">
      <c r="I177" s="62"/>
      <c r="J177" s="62"/>
      <c r="K177" s="62"/>
      <c r="L177" s="62"/>
    </row>
    <row r="178" spans="9:12" x14ac:dyDescent="0.2">
      <c r="I178" s="62"/>
      <c r="J178" s="62"/>
      <c r="K178" s="62"/>
      <c r="L178" s="62"/>
    </row>
    <row r="179" spans="9:12" x14ac:dyDescent="0.2">
      <c r="J179" s="115"/>
    </row>
  </sheetData>
  <mergeCells count="21">
    <mergeCell ref="D1:D10"/>
    <mergeCell ref="A146:B146"/>
    <mergeCell ref="A25:B25"/>
    <mergeCell ref="A36:B36"/>
    <mergeCell ref="A47:B47"/>
    <mergeCell ref="A61:B61"/>
    <mergeCell ref="A138:B138"/>
    <mergeCell ref="A72:B72"/>
    <mergeCell ref="A133:B133"/>
    <mergeCell ref="A119:B119"/>
    <mergeCell ref="A1:A10"/>
    <mergeCell ref="B1:B10"/>
    <mergeCell ref="C1:C11"/>
    <mergeCell ref="A78:B78"/>
    <mergeCell ref="A89:B89"/>
    <mergeCell ref="A106:B106"/>
    <mergeCell ref="E1:L1"/>
    <mergeCell ref="E2:H9"/>
    <mergeCell ref="I2:L9"/>
    <mergeCell ref="E10:H10"/>
    <mergeCell ref="I10:L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24</vt:i4>
      </vt:variant>
    </vt:vector>
  </HeadingPairs>
  <TitlesOfParts>
    <vt:vector size="24" baseType="lpstr">
      <vt:lpstr>RESUMEN </vt:lpstr>
      <vt:lpstr>META 1</vt:lpstr>
      <vt:lpstr>META 2</vt:lpstr>
      <vt:lpstr>META 3</vt:lpstr>
      <vt:lpstr>META 4</vt:lpstr>
      <vt:lpstr>META 5</vt:lpstr>
      <vt:lpstr>META 6</vt:lpstr>
      <vt:lpstr>META 7</vt:lpstr>
      <vt:lpstr>META 8</vt:lpstr>
      <vt:lpstr>META 9</vt:lpstr>
      <vt:lpstr>META 10</vt:lpstr>
      <vt:lpstr>META 11</vt:lpstr>
      <vt:lpstr>META 12</vt:lpstr>
      <vt:lpstr>META 13</vt:lpstr>
      <vt:lpstr>Metas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GES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2017-01-26T17:23:52Z</dcterms:modified>
</cp:coreProperties>
</file>